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6"/>
  </bookViews>
  <sheets>
    <sheet name="1974" sheetId="10" r:id="rId1"/>
    <sheet name="1979" sheetId="9" r:id="rId2"/>
    <sheet name="1985" sheetId="8" r:id="rId3"/>
    <sheet name="1991" sheetId="7" r:id="rId4"/>
    <sheet name="1999" sheetId="6" r:id="rId5"/>
    <sheet name="2004" sheetId="5" r:id="rId6"/>
    <sheet name="2009" sheetId="1" r:id="rId7"/>
    <sheet name="HighVotes" sheetId="3" r:id="rId8"/>
    <sheet name="Party%" sheetId="4" r:id="rId9"/>
  </sheets>
  <calcPr calcId="125725"/>
</workbook>
</file>

<file path=xl/calcChain.xml><?xml version="1.0" encoding="utf-8"?>
<calcChain xmlns="http://schemas.openxmlformats.org/spreadsheetml/2006/main">
  <c r="N28" i="8"/>
  <c r="E82" i="10"/>
  <c r="H82"/>
  <c r="F82"/>
  <c r="Y58"/>
  <c r="Y59"/>
  <c r="Y60"/>
  <c r="Y61"/>
  <c r="Z62"/>
  <c r="Y56"/>
  <c r="I28"/>
  <c r="I29"/>
  <c r="I26"/>
  <c r="J30"/>
  <c r="V5"/>
  <c r="V6"/>
  <c r="V7"/>
  <c r="V8"/>
  <c r="V9"/>
  <c r="W8"/>
  <c r="V3"/>
  <c r="R39"/>
  <c r="R40"/>
  <c r="R41"/>
  <c r="R42"/>
  <c r="S42"/>
  <c r="R37"/>
  <c r="B82"/>
  <c r="F83" s="1"/>
  <c r="Z61"/>
  <c r="S43"/>
  <c r="S41"/>
  <c r="S40"/>
  <c r="S39"/>
  <c r="J29"/>
  <c r="J28"/>
  <c r="H83"/>
  <c r="W7"/>
  <c r="W6"/>
  <c r="W5"/>
  <c r="E68" i="9"/>
  <c r="G68"/>
  <c r="P52"/>
  <c r="P53"/>
  <c r="P54"/>
  <c r="P50"/>
  <c r="P35"/>
  <c r="P36"/>
  <c r="P37"/>
  <c r="P33"/>
  <c r="I26"/>
  <c r="I25"/>
  <c r="I23"/>
  <c r="R5"/>
  <c r="R6"/>
  <c r="R7"/>
  <c r="R8"/>
  <c r="R3"/>
  <c r="B68"/>
  <c r="Q54"/>
  <c r="Q53"/>
  <c r="Q52"/>
  <c r="Q37"/>
  <c r="Q36"/>
  <c r="Q35"/>
  <c r="J26"/>
  <c r="J25"/>
  <c r="S8"/>
  <c r="S7"/>
  <c r="S6"/>
  <c r="S5"/>
  <c r="Q38" i="8"/>
  <c r="Q39"/>
  <c r="Q40"/>
  <c r="Q42"/>
  <c r="Q36"/>
  <c r="K57"/>
  <c r="K58"/>
  <c r="K59"/>
  <c r="K55"/>
  <c r="O69"/>
  <c r="O70"/>
  <c r="O71"/>
  <c r="O72"/>
  <c r="F84" s="1"/>
  <c r="O67"/>
  <c r="M24"/>
  <c r="M25"/>
  <c r="M29"/>
  <c r="M22"/>
  <c r="Q5"/>
  <c r="Q6"/>
  <c r="Q7"/>
  <c r="Q3"/>
  <c r="B84"/>
  <c r="P71"/>
  <c r="P69"/>
  <c r="L60"/>
  <c r="L58"/>
  <c r="R42"/>
  <c r="R41"/>
  <c r="R40"/>
  <c r="R39"/>
  <c r="R38"/>
  <c r="N29"/>
  <c r="N27"/>
  <c r="N26"/>
  <c r="N25"/>
  <c r="N24"/>
  <c r="R8"/>
  <c r="R7"/>
  <c r="R6"/>
  <c r="R5"/>
  <c r="H84" l="1"/>
  <c r="G83" i="10"/>
  <c r="C82"/>
  <c r="C83" s="1"/>
  <c r="D82"/>
  <c r="D83" s="1"/>
  <c r="E83"/>
  <c r="W9"/>
  <c r="Z58"/>
  <c r="Z59"/>
  <c r="Z60"/>
  <c r="F69" i="9"/>
  <c r="D68"/>
  <c r="C68"/>
  <c r="G69"/>
  <c r="C69"/>
  <c r="D69"/>
  <c r="E69"/>
  <c r="Q38"/>
  <c r="Q55"/>
  <c r="G85" i="8"/>
  <c r="F85"/>
  <c r="C84"/>
  <c r="C85" s="1"/>
  <c r="E84"/>
  <c r="E85" s="1"/>
  <c r="H85"/>
  <c r="D84"/>
  <c r="D85" s="1"/>
  <c r="L57"/>
  <c r="L59"/>
  <c r="L61"/>
  <c r="P70"/>
  <c r="P72"/>
  <c r="J84" i="7" l="1"/>
  <c r="I84"/>
  <c r="H84"/>
  <c r="G84"/>
  <c r="F84"/>
  <c r="M35"/>
  <c r="M36"/>
  <c r="M37"/>
  <c r="M39"/>
  <c r="M33"/>
  <c r="N56"/>
  <c r="N50"/>
  <c r="N52"/>
  <c r="N53"/>
  <c r="O54"/>
  <c r="O53"/>
  <c r="N48"/>
  <c r="R66"/>
  <c r="R67"/>
  <c r="R68"/>
  <c r="R69"/>
  <c r="R70"/>
  <c r="S70"/>
  <c r="S69"/>
  <c r="R64"/>
  <c r="L22"/>
  <c r="L23"/>
  <c r="L26"/>
  <c r="L20"/>
  <c r="N5"/>
  <c r="N6"/>
  <c r="N10"/>
  <c r="N7"/>
  <c r="N3"/>
  <c r="O9"/>
  <c r="O8"/>
  <c r="B84"/>
  <c r="S73"/>
  <c r="S71"/>
  <c r="S72"/>
  <c r="S67"/>
  <c r="S66"/>
  <c r="O55"/>
  <c r="O52"/>
  <c r="N39"/>
  <c r="N38"/>
  <c r="N37"/>
  <c r="N36"/>
  <c r="N35"/>
  <c r="M26"/>
  <c r="M25"/>
  <c r="M24"/>
  <c r="M23"/>
  <c r="M22"/>
  <c r="O10"/>
  <c r="O7"/>
  <c r="O6"/>
  <c r="O5"/>
  <c r="H72" i="6"/>
  <c r="G72"/>
  <c r="F72"/>
  <c r="P58"/>
  <c r="P59"/>
  <c r="P60"/>
  <c r="P56"/>
  <c r="L45"/>
  <c r="L46"/>
  <c r="L49"/>
  <c r="L43"/>
  <c r="K32"/>
  <c r="K33"/>
  <c r="K34"/>
  <c r="L35"/>
  <c r="K30"/>
  <c r="L19"/>
  <c r="L20"/>
  <c r="L23"/>
  <c r="L17"/>
  <c r="L5"/>
  <c r="L6"/>
  <c r="L8"/>
  <c r="L3"/>
  <c r="B72"/>
  <c r="Q63"/>
  <c r="Q62"/>
  <c r="Q61"/>
  <c r="Q59"/>
  <c r="Q58"/>
  <c r="M48"/>
  <c r="M47"/>
  <c r="L36"/>
  <c r="L34"/>
  <c r="L33"/>
  <c r="L32"/>
  <c r="M23"/>
  <c r="M21"/>
  <c r="M22"/>
  <c r="M20"/>
  <c r="M19"/>
  <c r="M8"/>
  <c r="M7"/>
  <c r="M6"/>
  <c r="M5"/>
  <c r="M56" i="5"/>
  <c r="M52"/>
  <c r="M51"/>
  <c r="P67"/>
  <c r="I83"/>
  <c r="H83"/>
  <c r="G83"/>
  <c r="F83"/>
  <c r="E83"/>
  <c r="P73"/>
  <c r="P68"/>
  <c r="P69"/>
  <c r="Q72"/>
  <c r="P65"/>
  <c r="M49"/>
  <c r="L36"/>
  <c r="L37"/>
  <c r="L38"/>
  <c r="L41"/>
  <c r="L34"/>
  <c r="M41"/>
  <c r="M40"/>
  <c r="O20"/>
  <c r="O21"/>
  <c r="O26"/>
  <c r="O18"/>
  <c r="P23"/>
  <c r="P24"/>
  <c r="L5"/>
  <c r="L6"/>
  <c r="L7"/>
  <c r="L3"/>
  <c r="M10"/>
  <c r="M9"/>
  <c r="M8"/>
  <c r="F85" i="7" l="1"/>
  <c r="G85"/>
  <c r="H85"/>
  <c r="I85"/>
  <c r="E84"/>
  <c r="E85" s="1"/>
  <c r="C84"/>
  <c r="C85" s="1"/>
  <c r="D84"/>
  <c r="D85" s="1"/>
  <c r="J85"/>
  <c r="O50"/>
  <c r="O51"/>
  <c r="O56"/>
  <c r="S68"/>
  <c r="F73" i="6"/>
  <c r="G73"/>
  <c r="H73"/>
  <c r="C72"/>
  <c r="C73" s="1"/>
  <c r="D72"/>
  <c r="D73" s="1"/>
  <c r="E72"/>
  <c r="E73" s="1"/>
  <c r="M45"/>
  <c r="M46"/>
  <c r="M49"/>
  <c r="Q60"/>
  <c r="B83" i="5"/>
  <c r="Q73"/>
  <c r="Q71"/>
  <c r="Q70"/>
  <c r="Q68"/>
  <c r="Q67"/>
  <c r="N55"/>
  <c r="N54"/>
  <c r="N53"/>
  <c r="M39"/>
  <c r="M38"/>
  <c r="M37"/>
  <c r="M36"/>
  <c r="P26"/>
  <c r="P25"/>
  <c r="P22"/>
  <c r="P21"/>
  <c r="P20"/>
  <c r="M7"/>
  <c r="M6"/>
  <c r="M5"/>
  <c r="R62" i="1"/>
  <c r="R59"/>
  <c r="R57"/>
  <c r="R58"/>
  <c r="H73"/>
  <c r="F73"/>
  <c r="E73"/>
  <c r="D73"/>
  <c r="C73"/>
  <c r="B73"/>
  <c r="R55"/>
  <c r="M48"/>
  <c r="M43"/>
  <c r="M44"/>
  <c r="M41"/>
  <c r="J30"/>
  <c r="J31"/>
  <c r="J32"/>
  <c r="J28"/>
  <c r="I20"/>
  <c r="I23"/>
  <c r="I17"/>
  <c r="L5"/>
  <c r="L6"/>
  <c r="L7"/>
  <c r="L3"/>
  <c r="G73"/>
  <c r="N48"/>
  <c r="N47"/>
  <c r="N46"/>
  <c r="N45"/>
  <c r="N44"/>
  <c r="N43"/>
  <c r="S62"/>
  <c r="S61"/>
  <c r="S60"/>
  <c r="S59"/>
  <c r="S58"/>
  <c r="S57"/>
  <c r="J23"/>
  <c r="J22"/>
  <c r="J21"/>
  <c r="J20"/>
  <c r="J19"/>
  <c r="K33"/>
  <c r="K34"/>
  <c r="E74"/>
  <c r="C74"/>
  <c r="D74"/>
  <c r="H74"/>
  <c r="F74"/>
  <c r="G74"/>
  <c r="K32"/>
  <c r="K31"/>
  <c r="K30"/>
  <c r="M7"/>
  <c r="M5"/>
  <c r="M6"/>
  <c r="M8"/>
  <c r="H84" i="5" l="1"/>
  <c r="F84"/>
  <c r="G84"/>
  <c r="I84"/>
  <c r="C83"/>
  <c r="C84" s="1"/>
  <c r="D83"/>
  <c r="D84" s="1"/>
  <c r="E84"/>
  <c r="N51"/>
  <c r="N52"/>
  <c r="N56"/>
  <c r="Q69"/>
</calcChain>
</file>

<file path=xl/sharedStrings.xml><?xml version="1.0" encoding="utf-8"?>
<sst xmlns="http://schemas.openxmlformats.org/spreadsheetml/2006/main" count="1739" uniqueCount="353">
  <si>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</si>
  <si>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</si>
  <si>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</si>
  <si>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</si>
  <si>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</si>
  <si>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</si>
  <si>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</si>
  <si>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</si>
  <si>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</si>
  <si>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</si>
  <si>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</si>
  <si>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</si>
  <si>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</si>
  <si>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</si>
  <si>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</si>
  <si>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</si>
  <si>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</si>
  <si>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</si>
  <si>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</si>
  <si>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</si>
  <si>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</si>
  <si>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-</t>
  </si>
  <si>
    <t>GP</t>
  </si>
  <si>
    <t>Vote</t>
  </si>
  <si>
    <t>Area</t>
  </si>
  <si>
    <t>Year</t>
  </si>
  <si>
    <t>Quota</t>
  </si>
  <si>
    <t>Quota level</t>
  </si>
  <si>
    <t>CnaT</t>
  </si>
  <si>
    <t>CnaP</t>
  </si>
  <si>
    <t>PD</t>
  </si>
  <si>
    <t>WP</t>
  </si>
  <si>
    <t>2009 (5 June) - Arklow (5 seats) Total Electorate: 19,195 Total Poll: 12,985 Valid Poll: 12,807 Quota: 2,135</t>
  </si>
  <si>
    <t>Pat Doran*</t>
  </si>
  <si>
    <t>Pat Fitzgerald</t>
  </si>
  <si>
    <t>Vincent Blake*</t>
  </si>
  <si>
    <t>Sylvester Bourke*</t>
  </si>
  <si>
    <t>Donal O'Sullivan</t>
  </si>
  <si>
    <t>Peter Dempsey</t>
  </si>
  <si>
    <t>Tommy Annesley</t>
  </si>
  <si>
    <t>Nicky Kelly*</t>
  </si>
  <si>
    <t>Bernie O'Halloran</t>
  </si>
  <si>
    <t>Kevin Ryan</t>
  </si>
  <si>
    <t>Baltinglass (3 seats) Total Electorate: 12,777 Total Poll: 8,482 Valid Poll: 8,411 Quota: 2,103</t>
  </si>
  <si>
    <t>Edward Timmins*</t>
  </si>
  <si>
    <t>Lorcan McMahon</t>
  </si>
  <si>
    <t>Geraldine Cole</t>
  </si>
  <si>
    <t>Tommy Cullen*</t>
  </si>
  <si>
    <t>Jim Ruttle*</t>
  </si>
  <si>
    <t>Gerry O'Neill</t>
  </si>
  <si>
    <t>Pat Pidgeon</t>
  </si>
  <si>
    <t>Wicklow (5 seats) Total Electorate: 19,547 Total Poll: 12,079 Valid Poll: 11,930 Quota: 1,989</t>
  </si>
  <si>
    <t>Pat Casey*</t>
  </si>
  <si>
    <t>Jane Dignam</t>
  </si>
  <si>
    <t>Gail Dunne</t>
  </si>
  <si>
    <t>Irene Winters</t>
  </si>
  <si>
    <t>Declan O'Neill</t>
  </si>
  <si>
    <t>Pat Kavanagh</t>
  </si>
  <si>
    <t>Conal Kavanagh*</t>
  </si>
  <si>
    <t>Jimmy O'Shaughnessy*</t>
  </si>
  <si>
    <t>John Snell</t>
  </si>
  <si>
    <t>Greystones (4 seats) Total Electorate: 16,176 Total Poll: 9,894 Valid Poll: 9,819 Quota: 1,964</t>
  </si>
  <si>
    <t>Kathleen Kelleher*</t>
  </si>
  <si>
    <t>Eleanor Roche</t>
  </si>
  <si>
    <t>Simon Harris</t>
  </si>
  <si>
    <t>George Jones*</t>
  </si>
  <si>
    <t>Derek Mitchell*</t>
  </si>
  <si>
    <t>Caroline Burrell</t>
  </si>
  <si>
    <t>Charlie Keddy</t>
  </si>
  <si>
    <t>Chris Maloney</t>
  </si>
  <si>
    <t>Tom Fortune*</t>
  </si>
  <si>
    <t>Anthony McCoy</t>
  </si>
  <si>
    <t>Bray (7 seats) Total Electorate: 24,360 Total Poll: 14,366 Valid Poll: 14,186 Quota: 1,774</t>
  </si>
  <si>
    <t>Pat Vance*</t>
  </si>
  <si>
    <t>Michael Lawlor*</t>
  </si>
  <si>
    <t>Damien Meaney</t>
  </si>
  <si>
    <t>Mick Glynn</t>
  </si>
  <si>
    <t>John Ryan*</t>
  </si>
  <si>
    <t>Sarah Wray</t>
  </si>
  <si>
    <t>Ciarán O'Brien*</t>
  </si>
  <si>
    <t>Eugene Finnegan</t>
  </si>
  <si>
    <t>Christopher Fox*</t>
  </si>
  <si>
    <t>Emma Kelly</t>
  </si>
  <si>
    <t>Darren Murphy</t>
  </si>
  <si>
    <t>Wayne Tobin</t>
  </si>
  <si>
    <t>John Byrne*</t>
  </si>
  <si>
    <t>Barry Nevin</t>
  </si>
  <si>
    <t>John Brady</t>
  </si>
  <si>
    <t>Bill O'Connell*</t>
  </si>
  <si>
    <t>Liam O'Loughlin</t>
  </si>
  <si>
    <t>Adrian O'Reilly</t>
  </si>
  <si>
    <t>Tess Enright</t>
  </si>
  <si>
    <t>John Deegan</t>
  </si>
  <si>
    <t>2004 (11 June) - Arklow (5 seats) Total Electorate: 18,837 Total Poll: 12,359 Valid Poll: 12,137 Quota: 2,023</t>
  </si>
  <si>
    <t>Baltinglass (3 seats) Total Electorate: 12,204 Total Poll: 8,098 Valid Poll: 7,995 Quota: 1,999</t>
  </si>
  <si>
    <t>Edward Timmins</t>
  </si>
  <si>
    <t>John Timmins</t>
  </si>
  <si>
    <t>Joe McCormac</t>
  </si>
  <si>
    <t>Mick O'Connell</t>
  </si>
  <si>
    <t>Mary Lee-Stapleton</t>
  </si>
  <si>
    <t>Eileen Cullen</t>
  </si>
  <si>
    <t>Ina O'Keeffe</t>
  </si>
  <si>
    <t>Assumpta Byrne</t>
  </si>
  <si>
    <t>Wicklow (5 seats) Total Electorate: 19,250 Total Poll: 11,311 Valid Poll: 11,036 Quota: 1,840</t>
  </si>
  <si>
    <t>Andrew Doyle*</t>
  </si>
  <si>
    <t>Pat Casey</t>
  </si>
  <si>
    <t>Fachtna Whittle</t>
  </si>
  <si>
    <t>Eamonn Long</t>
  </si>
  <si>
    <t>Conal Kavanagh</t>
  </si>
  <si>
    <t>Pat Byrne</t>
  </si>
  <si>
    <t>Pat Doyle*</t>
  </si>
  <si>
    <t>Bob Kearns</t>
  </si>
  <si>
    <t>Paul Leahy</t>
  </si>
  <si>
    <t>Thomas Clarke</t>
  </si>
  <si>
    <t>Greystones (4 seats) Total Electorate: 14,127 Total Poll: 8,200 Valid Poll: 8,062 Quota: 1,613</t>
  </si>
  <si>
    <t>John Toner</t>
  </si>
  <si>
    <t>Tom Fortune</t>
  </si>
  <si>
    <t>Eleanor Roche*</t>
  </si>
  <si>
    <t>Kathleen Kelleher</t>
  </si>
  <si>
    <t>Niall Byrne</t>
  </si>
  <si>
    <t>Francis Neary</t>
  </si>
  <si>
    <t>David Gahan</t>
  </si>
  <si>
    <t>Veronica O'Reilly*</t>
  </si>
  <si>
    <t>Bray (7 seats) Total Electorate: 26,906 Total Poll: 14,635 Valid Poll: 14,307 Quota: 1,789</t>
  </si>
  <si>
    <t>Marie Gavaghan</t>
  </si>
  <si>
    <t>John Ryan</t>
  </si>
  <si>
    <t>John Byrne</t>
  </si>
  <si>
    <t>Deirdre De Burca</t>
  </si>
  <si>
    <t>Deirdre De Burca*</t>
  </si>
  <si>
    <t>Joe Behan*</t>
  </si>
  <si>
    <t>Anne Ferris*</t>
  </si>
  <si>
    <t>P.J. Minogue</t>
  </si>
  <si>
    <t>David Grant</t>
  </si>
  <si>
    <t>Ruairi Hanley</t>
  </si>
  <si>
    <t>Brian Kenny</t>
  </si>
  <si>
    <t>Seay Ledwidge</t>
  </si>
  <si>
    <t>1999 (11 June) - Arklow (5 seats) Total Electorate: 16,500 Total Poll: 10,354 Valid Poll: 10,197 Quota: 1,700</t>
  </si>
  <si>
    <t>Kevin Ryan*</t>
  </si>
  <si>
    <t>Nicky Kelly</t>
  </si>
  <si>
    <t>Sylvester Bourke</t>
  </si>
  <si>
    <t>Gwen Brennan</t>
  </si>
  <si>
    <t>Vincent McElheron*</t>
  </si>
  <si>
    <t>Patrick Sweeney</t>
  </si>
  <si>
    <t>Baltinglass (3 seats) Total Electorate: 10,418 Total Poll: 6,384 Valid Poll: 6,333 Quota: 1,584</t>
  </si>
  <si>
    <t>Billy Timmins</t>
  </si>
  <si>
    <t>Charlie Brophy</t>
  </si>
  <si>
    <t>Hugh O'Keeffe</t>
  </si>
  <si>
    <t>Fintan Gilheany</t>
  </si>
  <si>
    <t>Nuala Haughian</t>
  </si>
  <si>
    <t>Wicklow (5 seats) Total Electorate: 17,040 Total Poll: 8,491 Valid Poll: 8,803 Quota: 1,401</t>
  </si>
  <si>
    <t>Noel Jacob*</t>
  </si>
  <si>
    <t>Andrew Doyle</t>
  </si>
  <si>
    <t>Liam Kavanagh*</t>
  </si>
  <si>
    <t>Robert Kearns</t>
  </si>
  <si>
    <t>Lance O'Brien</t>
  </si>
  <si>
    <t>Martin Shiels</t>
  </si>
  <si>
    <t>Greystones (4 seats) Total Electorate: 13,352 Total Poll: 5,699 Valid Poll: 5,625 Quota: 1,126</t>
  </si>
  <si>
    <t>Derek Mitchell</t>
  </si>
  <si>
    <t>Colm Kirwan*</t>
  </si>
  <si>
    <t>Dick Roche*</t>
  </si>
  <si>
    <t>Thelma Cloake</t>
  </si>
  <si>
    <t>Veronica O'Reilly</t>
  </si>
  <si>
    <t>Alex Perkins*</t>
  </si>
  <si>
    <t>Bray (7 seats) Total Electorate: 24,966 Total Poll: 10,642 Valid Poll: 10,529 Quota: 1,317</t>
  </si>
  <si>
    <t>Mildred Fox*</t>
  </si>
  <si>
    <t>Anne Ferris</t>
  </si>
  <si>
    <t>Liz McManus</t>
  </si>
  <si>
    <t>Declan Burton</t>
  </si>
  <si>
    <t>Noel Keyes</t>
  </si>
  <si>
    <t>Anne Egan</t>
  </si>
  <si>
    <t>1991 (27 June) - Arklow (6 seats) Total Electorate: 13,865 Total Poll: 9,092 Valid Poll: 8,998 Quota: 1,286</t>
  </si>
  <si>
    <t>Thomas Honan</t>
  </si>
  <si>
    <t>Vincent McElheron</t>
  </si>
  <si>
    <t>Catherine Byrne</t>
  </si>
  <si>
    <t>Denis Kinsella</t>
  </si>
  <si>
    <t>Michael Keogh</t>
  </si>
  <si>
    <t>Michael Horsman</t>
  </si>
  <si>
    <t>Sean Wolohan*</t>
  </si>
  <si>
    <t>Patrick Sweeney*</t>
  </si>
  <si>
    <t>Thomas Keenan*</t>
  </si>
  <si>
    <t>Elected</t>
  </si>
  <si>
    <t>Baltinglass (3 seats) Total Electorate: 8,688 Total Poll: 6,172 Valid Poll: 6,143 Quota: 1,536</t>
  </si>
  <si>
    <t>Godfrey Timmins*</t>
  </si>
  <si>
    <t>Tommy Cullen</t>
  </si>
  <si>
    <t>Hugh O'Keeffe*</t>
  </si>
  <si>
    <t>Ann McGrath</t>
  </si>
  <si>
    <t>Adrian Williams</t>
  </si>
  <si>
    <t>Pascal Deering</t>
  </si>
  <si>
    <t>Michael Scanlon</t>
  </si>
  <si>
    <t>Bray (6 seats) Total Electorate: 18,096 Total Poll: 8,304 Valid Poll: 8,225 Quota: 1,176</t>
  </si>
  <si>
    <t>Liz McManus*</t>
  </si>
  <si>
    <t>Jane Murphy*</t>
  </si>
  <si>
    <t>Joe Behan</t>
  </si>
  <si>
    <t>Pat Vance</t>
  </si>
  <si>
    <t>Barry Ahern</t>
  </si>
  <si>
    <t>Shane Ross</t>
  </si>
  <si>
    <t>Michael Kennedy</t>
  </si>
  <si>
    <t>Ciaran Murphy*</t>
  </si>
  <si>
    <t>Dermot Tobin</t>
  </si>
  <si>
    <t>Michael Noble</t>
  </si>
  <si>
    <t>Carmel McKenna</t>
  </si>
  <si>
    <t>Michael Ledwidge*</t>
  </si>
  <si>
    <t>Greystones (4 seats) Total Electorate: 13,644 Total Poll: 7,057 Valid Poll: 6,997 Quota: 1,400</t>
  </si>
  <si>
    <t>Johnny Fox*</t>
  </si>
  <si>
    <t>John Leeson*</t>
  </si>
  <si>
    <t>Breda Allen</t>
  </si>
  <si>
    <t>Jack Murnane</t>
  </si>
  <si>
    <t>Nuala Ahern</t>
  </si>
  <si>
    <t>Joseph Sweeney</t>
  </si>
  <si>
    <t>Christy Devlin</t>
  </si>
  <si>
    <t>Joseph Lalor</t>
  </si>
  <si>
    <t>James Hogan</t>
  </si>
  <si>
    <t>Wicklow (5 seats) Total Electorate: 14,988 Total Poll: 8,656 Valid Poll: 8,571 Quota: 1,429</t>
  </si>
  <si>
    <t>Joe Jacob*</t>
  </si>
  <si>
    <t>Pat Doyle</t>
  </si>
  <si>
    <t>Joseph O'Shaughnessy</t>
  </si>
  <si>
    <t>Frank Hynes*</t>
  </si>
  <si>
    <t>Susan Phillips*</t>
  </si>
  <si>
    <t>Mary Miley</t>
  </si>
  <si>
    <t>Ollie Lalor</t>
  </si>
  <si>
    <t>Jim Giff*</t>
  </si>
  <si>
    <t>John Larkin</t>
  </si>
  <si>
    <t>1985 (20 June) - Arklow (6 seats) Total Electorate: 13,219 Total Poll: 9,228 Valid Poll: 9,095 Quota: 1,300</t>
  </si>
  <si>
    <t>Pat Doran</t>
  </si>
  <si>
    <t>John Sweeney*</t>
  </si>
  <si>
    <t>Billy Briggs</t>
  </si>
  <si>
    <t>Sean Wolohan</t>
  </si>
  <si>
    <t>Tom Clandillon</t>
  </si>
  <si>
    <t>Philip Doyle</t>
  </si>
  <si>
    <t>Paddy Kavanagh</t>
  </si>
  <si>
    <t>James Quigley</t>
  </si>
  <si>
    <t>Oliver Merrigan</t>
  </si>
  <si>
    <t>Margo Weadick*</t>
  </si>
  <si>
    <t>Denis Kinsella*</t>
  </si>
  <si>
    <t>Baltinglass (3 seats) Total Electorate: 8,047 Total Poll: 5,465 Valid Poll: 5,393 Quota: 1,349</t>
  </si>
  <si>
    <t>Pascal Deering*</t>
  </si>
  <si>
    <t>Donal McEvoy</t>
  </si>
  <si>
    <t>James Miley*</t>
  </si>
  <si>
    <t>Daniel Buckley</t>
  </si>
  <si>
    <t>Bray (6 seats) Total Electorate: 16,600 Total Poll: 8,045 Valid Poll: 7,883 Quota: 1,127</t>
  </si>
  <si>
    <t>Michael Lawlor</t>
  </si>
  <si>
    <t>Mark Mortell</t>
  </si>
  <si>
    <t>Michael Ledwidge</t>
  </si>
  <si>
    <t>Pat McHugh</t>
  </si>
  <si>
    <t>Michael Conlon</t>
  </si>
  <si>
    <t>Kathy Reen</t>
  </si>
  <si>
    <t>Barbara Hyland</t>
  </si>
  <si>
    <t>Nancy Mahony</t>
  </si>
  <si>
    <t>Greystones (4 seats) Total Electorate: 11,899 Total Poll: 6,399 Valid Poll: 6,333 Quota: 1,267</t>
  </si>
  <si>
    <t>Dick Roche</t>
  </si>
  <si>
    <t>John McManus*</t>
  </si>
  <si>
    <t>John Murnane</t>
  </si>
  <si>
    <t>Tom Mulligan</t>
  </si>
  <si>
    <t>Wicklow (5 seats) Total Electorate: 13,089 Total Poll: 8,283 Valid Poll: 8,178 Quota: 1,364</t>
  </si>
  <si>
    <t>Susan Phillips</t>
  </si>
  <si>
    <t>Joe Jacob</t>
  </si>
  <si>
    <t>Andy Cullen</t>
  </si>
  <si>
    <t>Colm Kirwan</t>
  </si>
  <si>
    <t>Harry Cullen*</t>
  </si>
  <si>
    <t>Jimmy O'Shaughnessy</t>
  </si>
  <si>
    <t>Seamus Power</t>
  </si>
  <si>
    <t>Francis Doyle</t>
  </si>
  <si>
    <t>Nora Fitzpatrick</t>
  </si>
  <si>
    <t>James Gregory*</t>
  </si>
  <si>
    <t>SFWP</t>
  </si>
  <si>
    <t>1979 (7 June) - Arklow (6 seats) Total Electorate: 12,197 Total Poll: 8,425 Valid Poll: 8,244 Quota: 1,178</t>
  </si>
  <si>
    <t>Patrick Timmins</t>
  </si>
  <si>
    <t>James Fitzgerald</t>
  </si>
  <si>
    <t>Margo Weadick</t>
  </si>
  <si>
    <t>Brian Culleton</t>
  </si>
  <si>
    <t>Thomas King</t>
  </si>
  <si>
    <t>Michael Murphy</t>
  </si>
  <si>
    <t>Patrick Wadden</t>
  </si>
  <si>
    <t>James Merrigan</t>
  </si>
  <si>
    <t>John Hennessy</t>
  </si>
  <si>
    <t>Baltinglass (3 seats) Total Electorate: 7,159 Total Poll: 4,422 Valid Poll: 4,367 Quota: 1,160</t>
  </si>
  <si>
    <t>J. Hobson</t>
  </si>
  <si>
    <t>P. Kennedy</t>
  </si>
  <si>
    <t>Wicklow (5 seats) Total Electorate: 11,682 Total Poll: 6,912 Valid Poll: 6,773 Quota: 1,129</t>
  </si>
  <si>
    <t>Roger Miley*</t>
  </si>
  <si>
    <t>Basil Phelan</t>
  </si>
  <si>
    <t>Jim Giff</t>
  </si>
  <si>
    <t>Michael Cullen*</t>
  </si>
  <si>
    <t>Harry Cullen</t>
  </si>
  <si>
    <t>John Whelan</t>
  </si>
  <si>
    <t>Michael Miley</t>
  </si>
  <si>
    <t>James Gregory</t>
  </si>
  <si>
    <t>Bray (7 seats) Total Electorate: 22,776 Total Poll: 12,055 Valid Poll: 11,938 Quota: 1,493</t>
  </si>
  <si>
    <t>John McManus</t>
  </si>
  <si>
    <t>Johnny Fox</t>
  </si>
  <si>
    <t>Nancy O'Neill*</t>
  </si>
  <si>
    <t>Aidan Murphy*</t>
  </si>
  <si>
    <t>John Leeson</t>
  </si>
  <si>
    <t>Mary Ledwidge*</t>
  </si>
  <si>
    <t>Jane Murphy</t>
  </si>
  <si>
    <t>John Magennety</t>
  </si>
  <si>
    <t>Joseph Melia</t>
  </si>
  <si>
    <t>Deirdre Dillon-Mallon</t>
  </si>
  <si>
    <t>George Jones</t>
  </si>
  <si>
    <t>Wicklow (5 seats) Total Electorate: 10,166 Total Poll: 6,511 Valid Poll: 6,346 Quota: 1,058</t>
  </si>
  <si>
    <t>OSF</t>
  </si>
  <si>
    <t>Michael Cullen</t>
  </si>
  <si>
    <t>Basil Phelan*</t>
  </si>
  <si>
    <t>Andy Kennedy</t>
  </si>
  <si>
    <t>J.J. Bourke*</t>
  </si>
  <si>
    <t>Jack Burke</t>
  </si>
  <si>
    <t>Jim Timmons</t>
  </si>
  <si>
    <t>P. Liston</t>
  </si>
  <si>
    <t>AE</t>
  </si>
  <si>
    <t>Tom Graham</t>
  </si>
  <si>
    <t>1974 (18 June) - Arklow (6 seats) Total Electorate: 11,399 Total Poll: 8,082 Valid Poll: 7,867 Quota: 1,124</t>
  </si>
  <si>
    <t>Mary Walsh*</t>
  </si>
  <si>
    <t>Thomas Homan</t>
  </si>
  <si>
    <t>John Quigley</t>
  </si>
  <si>
    <t>Thomas Duffy</t>
  </si>
  <si>
    <t>J.J. Whelan*</t>
  </si>
  <si>
    <t>Jim Tallon</t>
  </si>
  <si>
    <t>Sean Crowley</t>
  </si>
  <si>
    <t>Noel Tyndall</t>
  </si>
  <si>
    <t>Seamus Bracken</t>
  </si>
  <si>
    <t>Anthony Cannon</t>
  </si>
  <si>
    <t>David Purcell</t>
  </si>
  <si>
    <t>Jean Holt</t>
  </si>
  <si>
    <t>Matt Heavey</t>
  </si>
  <si>
    <t>Baltinglass (3 seats) Total Electorate: 6,352 Total Poll: 4,250 Valid Poll: 4,207 Quota: 1,052</t>
  </si>
  <si>
    <t>Michael O'Neill*</t>
  </si>
  <si>
    <t>Donal McEvoy*</t>
  </si>
  <si>
    <t>William Brady</t>
  </si>
  <si>
    <t>John Wall</t>
  </si>
  <si>
    <t>Bray (7 seats) Total Electorate: 18,450 Total Poll: 9,520 Valid Poll: 9,305 Quota: 1,164</t>
  </si>
  <si>
    <t>Ciaran Murphy</t>
  </si>
  <si>
    <t>Seamus Costello*</t>
  </si>
  <si>
    <t>Ind SF</t>
  </si>
  <si>
    <t>Aidan Murphy</t>
  </si>
  <si>
    <t>Noel Ingram</t>
  </si>
  <si>
    <t>Seamus Doyle</t>
  </si>
  <si>
    <t>Charles Keegan</t>
  </si>
  <si>
    <t>John Temple*</t>
  </si>
  <si>
    <t>Charles Doyle</t>
  </si>
  <si>
    <t>Richard McKeon*</t>
  </si>
  <si>
    <t>Garret Nolan</t>
  </si>
  <si>
    <t>Thomas Forde</t>
  </si>
  <si>
    <t>Tom Byrne</t>
  </si>
  <si>
    <t>Kevin Whelan</t>
  </si>
  <si>
    <t>Kathleen Walsh</t>
  </si>
  <si>
    <t>William Lynch</t>
  </si>
  <si>
    <t>Derry Kelleher</t>
  </si>
  <si>
    <t>Brendan Cahill</t>
  </si>
  <si>
    <t>John O'Brien</t>
  </si>
  <si>
    <t>John McCormack</t>
  </si>
  <si>
    <t>Gerry McDonnell</t>
  </si>
  <si>
    <t>Maura Green</t>
  </si>
  <si>
    <t>Bill O'Connell</t>
  </si>
</sst>
</file>

<file path=xl/styles.xml><?xml version="1.0" encoding="utf-8"?>
<styleSheet xmlns="http://schemas.openxmlformats.org/spreadsheetml/2006/main">
  <numFmts count="1">
    <numFmt numFmtId="164" formatCode="0.000"/>
  </numFmts>
  <fonts count="46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1"/>
      <color indexed="19"/>
      <name val="Times New Roman"/>
      <family val="1"/>
    </font>
    <font>
      <b/>
      <sz val="10"/>
      <color indexed="52"/>
      <name val="Arial"/>
      <family val="2"/>
    </font>
    <font>
      <b/>
      <sz val="11"/>
      <color indexed="60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3" fontId="12" fillId="0" borderId="0" xfId="0" applyNumberFormat="1" applyFont="1"/>
    <xf numFmtId="0" fontId="0" fillId="0" borderId="0" xfId="0" applyFont="1"/>
    <xf numFmtId="0" fontId="20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1" fillId="0" borderId="0" xfId="0" applyFont="1"/>
    <xf numFmtId="3" fontId="21" fillId="0" borderId="0" xfId="0" applyNumberFormat="1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10" fontId="21" fillId="0" borderId="0" xfId="1" applyNumberFormat="1" applyFont="1"/>
    <xf numFmtId="0" fontId="26" fillId="0" borderId="4" xfId="0" applyFont="1" applyBorder="1" applyAlignment="1">
      <alignment vertical="top" wrapText="1"/>
    </xf>
    <xf numFmtId="3" fontId="3" fillId="0" borderId="0" xfId="1" applyNumberFormat="1" applyFont="1"/>
    <xf numFmtId="3" fontId="0" fillId="0" borderId="0" xfId="0" applyNumberFormat="1"/>
    <xf numFmtId="0" fontId="27" fillId="0" borderId="4" xfId="0" applyFont="1" applyBorder="1" applyAlignment="1">
      <alignment vertical="top" wrapText="1"/>
    </xf>
    <xf numFmtId="0" fontId="28" fillId="0" borderId="0" xfId="0" applyFont="1"/>
    <xf numFmtId="0" fontId="29" fillId="0" borderId="0" xfId="0" applyFont="1"/>
    <xf numFmtId="3" fontId="30" fillId="0" borderId="0" xfId="0" applyNumberFormat="1" applyFont="1"/>
    <xf numFmtId="0" fontId="31" fillId="0" borderId="0" xfId="0" applyFont="1"/>
    <xf numFmtId="0" fontId="30" fillId="0" borderId="0" xfId="0" applyFont="1"/>
    <xf numFmtId="3" fontId="31" fillId="0" borderId="0" xfId="0" applyNumberFormat="1" applyFont="1"/>
    <xf numFmtId="2" fontId="31" fillId="0" borderId="0" xfId="0" applyNumberFormat="1" applyFont="1" applyAlignment="1">
      <alignment horizontal="center"/>
    </xf>
    <xf numFmtId="3" fontId="30" fillId="0" borderId="1" xfId="0" applyNumberFormat="1" applyFont="1" applyBorder="1" applyAlignment="1">
      <alignment vertical="top" wrapText="1"/>
    </xf>
    <xf numFmtId="0" fontId="30" fillId="0" borderId="2" xfId="0" applyFont="1" applyBorder="1" applyAlignment="1">
      <alignment vertical="top" wrapText="1"/>
    </xf>
    <xf numFmtId="3" fontId="30" fillId="0" borderId="2" xfId="0" applyNumberFormat="1" applyFont="1" applyBorder="1" applyAlignment="1">
      <alignment vertical="top" wrapText="1"/>
    </xf>
    <xf numFmtId="2" fontId="30" fillId="0" borderId="2" xfId="0" applyNumberFormat="1" applyFont="1" applyBorder="1" applyAlignment="1">
      <alignment horizontal="center" vertical="top" wrapText="1"/>
    </xf>
    <xf numFmtId="3" fontId="30" fillId="0" borderId="3" xfId="0" applyNumberFormat="1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3" fontId="31" fillId="0" borderId="4" xfId="0" applyNumberFormat="1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164" fontId="30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6" fillId="0" borderId="0" xfId="0" applyFont="1"/>
    <xf numFmtId="0" fontId="37" fillId="0" borderId="0" xfId="0" applyFont="1"/>
    <xf numFmtId="0" fontId="38" fillId="0" borderId="0" xfId="0" applyFont="1"/>
    <xf numFmtId="10" fontId="36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10" fontId="3" fillId="0" borderId="0" xfId="2" applyNumberFormat="1" applyFont="1"/>
    <xf numFmtId="0" fontId="39" fillId="0" borderId="0" xfId="0" applyFont="1"/>
    <xf numFmtId="0" fontId="40" fillId="0" borderId="4" xfId="0" applyFont="1" applyBorder="1" applyAlignment="1">
      <alignment vertical="top" wrapText="1"/>
    </xf>
    <xf numFmtId="0" fontId="41" fillId="0" borderId="4" xfId="0" applyFont="1" applyBorder="1" applyAlignment="1">
      <alignment vertical="top" wrapText="1"/>
    </xf>
    <xf numFmtId="0" fontId="42" fillId="0" borderId="0" xfId="0" applyFont="1"/>
    <xf numFmtId="10" fontId="43" fillId="0" borderId="0" xfId="0" applyNumberFormat="1" applyFont="1"/>
    <xf numFmtId="0" fontId="44" fillId="0" borderId="4" xfId="0" applyFont="1" applyBorder="1" applyAlignment="1">
      <alignment vertical="top" wrapText="1"/>
    </xf>
    <xf numFmtId="0" fontId="45" fillId="0" borderId="4" xfId="0" applyFont="1" applyBorder="1" applyAlignment="1">
      <alignment vertical="top" wrapText="1"/>
    </xf>
  </cellXfs>
  <cellStyles count="3">
    <cellStyle name="Normal" xfId="0" builtinId="0"/>
    <cellStyle name="Percent" xfId="1" builtinId="5"/>
    <cellStyle name="Percent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84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24" s="2" customFormat="1" ht="16.5" customHeight="1">
      <c r="A1" s="1" t="s">
        <v>310</v>
      </c>
    </row>
    <row r="2" spans="1:24" s="2" customFormat="1" ht="9.75" customHeight="1" thickBot="1">
      <c r="A2" s="3"/>
    </row>
    <row r="3" spans="1:2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>
        <v>16</v>
      </c>
      <c r="S3" s="5">
        <v>17</v>
      </c>
      <c r="T3" s="6"/>
      <c r="U3" s="13" t="s">
        <v>9</v>
      </c>
      <c r="V3" s="14">
        <f>(8082/11399)</f>
        <v>0.70900956224230194</v>
      </c>
    </row>
    <row r="4" spans="1:24" s="2" customFormat="1" ht="16.5" customHeight="1" thickBot="1">
      <c r="A4" s="7" t="s">
        <v>311</v>
      </c>
      <c r="B4" s="8" t="s">
        <v>3</v>
      </c>
      <c r="C4" s="9">
        <v>1330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1" t="s">
        <v>4</v>
      </c>
      <c r="V4" s="13" t="s">
        <v>11</v>
      </c>
      <c r="W4" s="13" t="s">
        <v>12</v>
      </c>
      <c r="X4" s="13" t="s">
        <v>13</v>
      </c>
    </row>
    <row r="5" spans="1:24" s="2" customFormat="1" ht="16.5" customHeight="1" thickBot="1">
      <c r="A5" s="7" t="s">
        <v>179</v>
      </c>
      <c r="B5" s="12" t="s">
        <v>5</v>
      </c>
      <c r="C5" s="10">
        <v>878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9" t="s">
        <v>180</v>
      </c>
      <c r="R5" s="10"/>
      <c r="S5" s="10"/>
      <c r="T5" s="11" t="s">
        <v>7</v>
      </c>
      <c r="U5" s="16" t="s">
        <v>5</v>
      </c>
      <c r="V5" s="17">
        <f>(C5+C7+C9+C13+C16+C20)</f>
        <v>2885</v>
      </c>
      <c r="W5" s="14">
        <f>SUM(V5/V10)</f>
        <v>0.36672174907842886</v>
      </c>
      <c r="X5" s="2">
        <v>2</v>
      </c>
    </row>
    <row r="6" spans="1:24" s="2" customFormat="1" ht="16.5" customHeight="1" thickBot="1">
      <c r="A6" s="7" t="s">
        <v>137</v>
      </c>
      <c r="B6" s="43" t="s">
        <v>16</v>
      </c>
      <c r="C6" s="10">
        <v>857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9" t="s">
        <v>180</v>
      </c>
      <c r="P6" s="10"/>
      <c r="Q6" s="10"/>
      <c r="R6" s="10"/>
      <c r="S6" s="10"/>
      <c r="T6" s="11" t="s">
        <v>8</v>
      </c>
      <c r="U6" s="20" t="s">
        <v>3</v>
      </c>
      <c r="V6" s="17">
        <f>(C4+C10+C14+C17)</f>
        <v>2166</v>
      </c>
      <c r="W6" s="14">
        <f>SUM(V6/V10)</f>
        <v>0.27532731663912546</v>
      </c>
      <c r="X6" s="2">
        <v>2</v>
      </c>
    </row>
    <row r="7" spans="1:24" s="2" customFormat="1" ht="16.5" customHeight="1" thickBot="1">
      <c r="A7" s="7" t="s">
        <v>224</v>
      </c>
      <c r="B7" s="12" t="s">
        <v>5</v>
      </c>
      <c r="C7" s="10">
        <v>735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9" t="s">
        <v>180</v>
      </c>
      <c r="T7" s="11" t="s">
        <v>10</v>
      </c>
      <c r="U7" s="21" t="s">
        <v>16</v>
      </c>
      <c r="V7" s="17">
        <f>(C6+C11+C12+C15+C21)</f>
        <v>1729</v>
      </c>
      <c r="W7" s="14">
        <f>SUM(V7/V10)</f>
        <v>0.21977882293123172</v>
      </c>
      <c r="X7" s="2">
        <v>1</v>
      </c>
    </row>
    <row r="8" spans="1:24" s="2" customFormat="1" ht="16.5" customHeight="1" thickBot="1">
      <c r="A8" s="7" t="s">
        <v>174</v>
      </c>
      <c r="B8" s="15" t="s">
        <v>14</v>
      </c>
      <c r="C8" s="10">
        <v>720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9" t="s">
        <v>180</v>
      </c>
      <c r="T8" s="11" t="s">
        <v>6</v>
      </c>
      <c r="U8" s="79" t="s">
        <v>300</v>
      </c>
      <c r="V8" s="17">
        <f>(C18+C19)</f>
        <v>312</v>
      </c>
      <c r="W8" s="14">
        <f>SUM(V8/V10)</f>
        <v>3.9659336468793695E-2</v>
      </c>
    </row>
    <row r="9" spans="1:24" s="2" customFormat="1" ht="16.5" customHeight="1" thickBot="1">
      <c r="A9" s="7" t="s">
        <v>315</v>
      </c>
      <c r="B9" s="12" t="s">
        <v>5</v>
      </c>
      <c r="C9" s="10">
        <v>674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9" t="s">
        <v>180</v>
      </c>
      <c r="T9" s="11" t="s">
        <v>15</v>
      </c>
      <c r="U9" s="13" t="s">
        <v>17</v>
      </c>
      <c r="V9" s="17">
        <f>(C8+C22)</f>
        <v>775</v>
      </c>
      <c r="W9" s="74">
        <f>SUM(V9/V10)</f>
        <v>9.8512774882420232E-2</v>
      </c>
      <c r="X9" s="2">
        <v>1</v>
      </c>
    </row>
    <row r="10" spans="1:24" s="2" customFormat="1" ht="16.5" customHeight="1" thickBot="1">
      <c r="A10" s="18" t="s">
        <v>312</v>
      </c>
      <c r="B10" s="27" t="s">
        <v>3</v>
      </c>
      <c r="C10" s="10">
        <v>385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1"/>
      <c r="U10" s="75"/>
      <c r="V10" s="24">
        <v>7867</v>
      </c>
      <c r="W10" s="74"/>
    </row>
    <row r="11" spans="1:24" s="2" customFormat="1" ht="16.5" customHeight="1" thickBot="1">
      <c r="A11" s="18" t="s">
        <v>313</v>
      </c>
      <c r="B11" s="22" t="s">
        <v>16</v>
      </c>
      <c r="C11" s="10">
        <v>289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24" s="2" customFormat="1" ht="16.5" customHeight="1" thickBot="1">
      <c r="A12" s="18" t="s">
        <v>314</v>
      </c>
      <c r="B12" s="22" t="s">
        <v>16</v>
      </c>
      <c r="C12" s="10">
        <v>257</v>
      </c>
      <c r="D12" s="10"/>
      <c r="E12" s="10"/>
      <c r="F12" s="10"/>
      <c r="G12" s="10"/>
      <c r="H12" s="10"/>
      <c r="I12" s="10"/>
    </row>
    <row r="13" spans="1:24" s="2" customFormat="1" ht="16.5" customHeight="1" thickBot="1">
      <c r="A13" s="18" t="s">
        <v>227</v>
      </c>
      <c r="B13" s="19" t="s">
        <v>5</v>
      </c>
      <c r="C13" s="10">
        <v>256</v>
      </c>
      <c r="D13" s="10"/>
      <c r="E13" s="10"/>
      <c r="F13" s="10"/>
      <c r="G13" s="10"/>
      <c r="H13" s="10"/>
    </row>
    <row r="14" spans="1:24" s="2" customFormat="1" ht="16.5" customHeight="1" thickBot="1">
      <c r="A14" s="18" t="s">
        <v>318</v>
      </c>
      <c r="B14" s="27" t="s">
        <v>3</v>
      </c>
      <c r="C14" s="10">
        <v>251</v>
      </c>
      <c r="D14" s="10"/>
      <c r="E14" s="10"/>
      <c r="F14" s="10"/>
      <c r="G14" s="10"/>
      <c r="H14" s="17"/>
    </row>
    <row r="15" spans="1:24" s="2" customFormat="1" ht="16.5" customHeight="1" thickBot="1">
      <c r="A15" s="18" t="s">
        <v>270</v>
      </c>
      <c r="B15" s="22" t="s">
        <v>16</v>
      </c>
      <c r="C15" s="10">
        <v>247</v>
      </c>
      <c r="D15" s="10"/>
      <c r="E15" s="10"/>
      <c r="F15" s="10"/>
      <c r="H15" s="17"/>
    </row>
    <row r="16" spans="1:24" s="2" customFormat="1" ht="16.5" customHeight="1" thickBot="1">
      <c r="A16" s="18" t="s">
        <v>317</v>
      </c>
      <c r="B16" s="19" t="s">
        <v>5</v>
      </c>
      <c r="C16" s="10">
        <v>208</v>
      </c>
      <c r="D16" s="10"/>
      <c r="H16" s="17"/>
    </row>
    <row r="17" spans="1:14" s="2" customFormat="1" ht="16.5" customHeight="1" thickBot="1">
      <c r="A17" s="18" t="s">
        <v>320</v>
      </c>
      <c r="B17" s="27" t="s">
        <v>3</v>
      </c>
      <c r="C17" s="10">
        <v>200</v>
      </c>
      <c r="D17" s="10"/>
      <c r="E17" s="10"/>
      <c r="F17" s="10"/>
      <c r="H17" s="17"/>
      <c r="K17" s="17"/>
      <c r="N17" s="17"/>
    </row>
    <row r="18" spans="1:14" s="2" customFormat="1" ht="16.5" customHeight="1" thickBot="1">
      <c r="A18" s="18" t="s">
        <v>319</v>
      </c>
      <c r="B18" s="80" t="s">
        <v>300</v>
      </c>
      <c r="C18" s="10">
        <v>172</v>
      </c>
      <c r="D18" s="10"/>
      <c r="H18" s="17"/>
    </row>
    <row r="19" spans="1:14" s="2" customFormat="1" ht="16.5" customHeight="1" thickBot="1">
      <c r="A19" s="18" t="s">
        <v>323</v>
      </c>
      <c r="B19" s="80" t="s">
        <v>300</v>
      </c>
      <c r="C19" s="10">
        <v>140</v>
      </c>
      <c r="D19" s="10"/>
      <c r="H19" s="17"/>
    </row>
    <row r="20" spans="1:14" s="2" customFormat="1" ht="16.5" customHeight="1" thickBot="1">
      <c r="A20" s="18" t="s">
        <v>321</v>
      </c>
      <c r="B20" s="19" t="s">
        <v>5</v>
      </c>
      <c r="C20" s="10">
        <v>134</v>
      </c>
      <c r="D20" s="10"/>
      <c r="E20" s="10"/>
      <c r="F20" s="10"/>
      <c r="H20" s="17"/>
      <c r="N20" s="17"/>
    </row>
    <row r="21" spans="1:14" s="2" customFormat="1" ht="16.5" customHeight="1" thickBot="1">
      <c r="A21" s="18" t="s">
        <v>322</v>
      </c>
      <c r="B21" s="22" t="s">
        <v>16</v>
      </c>
      <c r="C21" s="10">
        <v>79</v>
      </c>
      <c r="D21" s="10"/>
      <c r="H21" s="17"/>
    </row>
    <row r="22" spans="1:14" s="2" customFormat="1" ht="16.5" customHeight="1" thickBot="1">
      <c r="A22" s="18" t="s">
        <v>316</v>
      </c>
      <c r="B22" s="23" t="s">
        <v>14</v>
      </c>
      <c r="C22" s="10">
        <v>55</v>
      </c>
      <c r="D22" s="10"/>
      <c r="H22" s="17"/>
    </row>
    <row r="23" spans="1:14" s="2" customFormat="1" ht="10.5" customHeight="1">
      <c r="A23" s="1"/>
    </row>
    <row r="24" spans="1:14" s="2" customFormat="1" ht="17.45" customHeight="1">
      <c r="A24" s="1" t="s">
        <v>324</v>
      </c>
    </row>
    <row r="25" spans="1:14" s="2" customFormat="1" ht="10.5" customHeight="1" thickBot="1">
      <c r="A25" s="1"/>
    </row>
    <row r="26" spans="1:14" s="2" customFormat="1" ht="16.5" customHeight="1" thickBot="1">
      <c r="A26" s="4" t="s">
        <v>0</v>
      </c>
      <c r="B26" s="5" t="s">
        <v>1</v>
      </c>
      <c r="C26" s="5" t="s">
        <v>2</v>
      </c>
      <c r="D26" s="5">
        <v>2</v>
      </c>
      <c r="E26" s="5">
        <v>3</v>
      </c>
      <c r="F26" s="5">
        <v>4</v>
      </c>
      <c r="G26" s="6"/>
      <c r="H26" s="13" t="s">
        <v>9</v>
      </c>
      <c r="I26" s="14">
        <f>(4250/6352)</f>
        <v>0.66908060453400509</v>
      </c>
    </row>
    <row r="27" spans="1:14" s="2" customFormat="1" ht="16.5" customHeight="1" thickBot="1">
      <c r="A27" s="7" t="s">
        <v>182</v>
      </c>
      <c r="B27" s="8" t="s">
        <v>3</v>
      </c>
      <c r="C27" s="9">
        <v>1424</v>
      </c>
      <c r="D27" s="10"/>
      <c r="E27" s="9"/>
      <c r="F27" s="10"/>
      <c r="G27" s="11" t="s">
        <v>4</v>
      </c>
      <c r="I27" s="13" t="s">
        <v>11</v>
      </c>
      <c r="J27" s="13" t="s">
        <v>12</v>
      </c>
      <c r="K27" s="13" t="s">
        <v>13</v>
      </c>
    </row>
    <row r="28" spans="1:14" s="2" customFormat="1" ht="16.5" customHeight="1" thickBot="1">
      <c r="A28" s="7" t="s">
        <v>237</v>
      </c>
      <c r="B28" s="12" t="s">
        <v>5</v>
      </c>
      <c r="C28" s="10">
        <v>800</v>
      </c>
      <c r="D28" s="10"/>
      <c r="E28" s="10"/>
      <c r="F28" s="10"/>
      <c r="G28" s="11"/>
      <c r="H28" s="16" t="s">
        <v>5</v>
      </c>
      <c r="I28" s="17">
        <f>(C28+C30+C32)</f>
        <v>1693</v>
      </c>
      <c r="J28" s="14">
        <f>SUM(I28/I31)</f>
        <v>0.40242453054433086</v>
      </c>
      <c r="K28" s="2">
        <v>1</v>
      </c>
    </row>
    <row r="29" spans="1:14" s="2" customFormat="1" ht="16.5" customHeight="1" thickBot="1">
      <c r="A29" s="7" t="s">
        <v>187</v>
      </c>
      <c r="B29" s="8" t="s">
        <v>3</v>
      </c>
      <c r="C29" s="10">
        <v>527</v>
      </c>
      <c r="D29" s="10"/>
      <c r="E29" s="10"/>
      <c r="F29" s="10"/>
      <c r="G29" s="11"/>
      <c r="H29" s="20" t="s">
        <v>3</v>
      </c>
      <c r="I29" s="17">
        <f>(C27+C29+C31)</f>
        <v>2397</v>
      </c>
      <c r="J29" s="14">
        <f>SUM(I29/I31)</f>
        <v>0.56976467791775609</v>
      </c>
      <c r="K29" s="2">
        <v>2</v>
      </c>
    </row>
    <row r="30" spans="1:14" s="2" customFormat="1" ht="16.5" customHeight="1" thickBot="1">
      <c r="A30" s="18" t="s">
        <v>325</v>
      </c>
      <c r="B30" s="19" t="s">
        <v>5</v>
      </c>
      <c r="C30" s="10">
        <v>470</v>
      </c>
      <c r="D30" s="10"/>
      <c r="E30" s="10"/>
      <c r="F30" s="10"/>
      <c r="G30" s="11"/>
      <c r="H30" s="25" t="s">
        <v>18</v>
      </c>
      <c r="I30" s="17">
        <v>117</v>
      </c>
      <c r="J30" s="14">
        <f>SUM(I30/I31)</f>
        <v>2.7810791537913004E-2</v>
      </c>
    </row>
    <row r="31" spans="1:14" s="2" customFormat="1" ht="16.5" customHeight="1" thickBot="1">
      <c r="A31" s="18" t="s">
        <v>326</v>
      </c>
      <c r="B31" s="27" t="s">
        <v>3</v>
      </c>
      <c r="C31" s="10">
        <v>446</v>
      </c>
      <c r="D31" s="10"/>
      <c r="E31" s="10"/>
      <c r="F31" s="10"/>
      <c r="H31" s="21"/>
      <c r="I31" s="24">
        <v>4207</v>
      </c>
      <c r="J31" s="14"/>
    </row>
    <row r="32" spans="1:14" s="2" customFormat="1" ht="16.5" customHeight="1" thickBot="1">
      <c r="A32" s="18" t="s">
        <v>327</v>
      </c>
      <c r="B32" s="19" t="s">
        <v>5</v>
      </c>
      <c r="C32" s="10">
        <v>423</v>
      </c>
      <c r="D32" s="10"/>
      <c r="E32" s="10"/>
      <c r="F32" s="10"/>
      <c r="G32"/>
      <c r="L32" s="17"/>
    </row>
    <row r="33" spans="1:20" s="2" customFormat="1" ht="16.5" customHeight="1" thickBot="1">
      <c r="A33" s="18" t="s">
        <v>328</v>
      </c>
      <c r="B33" s="26" t="s">
        <v>18</v>
      </c>
      <c r="C33" s="10">
        <v>117</v>
      </c>
      <c r="D33" s="10"/>
      <c r="E33" s="10"/>
      <c r="F33" s="10"/>
      <c r="G33"/>
      <c r="L33" s="17"/>
    </row>
    <row r="35" spans="1:20" s="2" customFormat="1" ht="17.45" customHeight="1">
      <c r="A35" s="1" t="s">
        <v>299</v>
      </c>
    </row>
    <row r="36" spans="1:20" s="2" customFormat="1" ht="10.5" customHeight="1" thickBot="1">
      <c r="A36" s="1"/>
    </row>
    <row r="37" spans="1:20" s="2" customFormat="1" ht="16.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5">
        <v>12</v>
      </c>
      <c r="O37" s="5">
        <v>13</v>
      </c>
      <c r="P37" s="6"/>
      <c r="Q37" s="13" t="s">
        <v>9</v>
      </c>
      <c r="R37" s="14">
        <f>(6511/10166)</f>
        <v>0.64046822742474918</v>
      </c>
    </row>
    <row r="38" spans="1:20" s="2" customFormat="1" ht="16.5" customHeight="1" thickBot="1">
      <c r="A38" s="7" t="s">
        <v>152</v>
      </c>
      <c r="B38" s="43" t="s">
        <v>16</v>
      </c>
      <c r="C38" s="10">
        <v>963</v>
      </c>
      <c r="D38" s="10"/>
      <c r="E38" s="10"/>
      <c r="F38" s="10"/>
      <c r="G38" s="10"/>
      <c r="H38" s="10"/>
      <c r="I38" s="9" t="s">
        <v>180</v>
      </c>
      <c r="J38" s="10"/>
      <c r="K38" s="10"/>
      <c r="L38" s="10"/>
      <c r="M38" s="10"/>
      <c r="N38" s="10"/>
      <c r="O38" s="10"/>
      <c r="P38" s="11" t="s">
        <v>4</v>
      </c>
      <c r="R38" s="13" t="s">
        <v>11</v>
      </c>
      <c r="S38" s="13" t="s">
        <v>12</v>
      </c>
      <c r="T38" s="13" t="s">
        <v>13</v>
      </c>
    </row>
    <row r="39" spans="1:20" s="2" customFormat="1" ht="16.5" customHeight="1" thickBot="1">
      <c r="A39" s="7" t="s">
        <v>279</v>
      </c>
      <c r="B39" s="12" t="s">
        <v>5</v>
      </c>
      <c r="C39" s="10">
        <v>663</v>
      </c>
      <c r="D39" s="10"/>
      <c r="E39" s="10"/>
      <c r="F39" s="10"/>
      <c r="G39" s="10"/>
      <c r="H39" s="10"/>
      <c r="I39" s="10"/>
      <c r="J39" s="10"/>
      <c r="K39" s="10"/>
      <c r="L39" s="10"/>
      <c r="M39" s="9" t="s">
        <v>180</v>
      </c>
      <c r="N39" s="10"/>
      <c r="O39" s="10"/>
      <c r="P39" s="11" t="s">
        <v>8</v>
      </c>
      <c r="Q39" s="16" t="s">
        <v>5</v>
      </c>
      <c r="R39" s="17">
        <f>(C39+C40+C44+C45)</f>
        <v>1934</v>
      </c>
      <c r="S39" s="14">
        <f>SUM(R39/R44)</f>
        <v>0.3047589032461393</v>
      </c>
      <c r="T39" s="2">
        <v>2</v>
      </c>
    </row>
    <row r="40" spans="1:20" s="2" customFormat="1" ht="16.5" customHeight="1" thickBot="1">
      <c r="A40" s="7" t="s">
        <v>301</v>
      </c>
      <c r="B40" s="12" t="s">
        <v>5</v>
      </c>
      <c r="C40" s="10">
        <v>553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9" t="s">
        <v>180</v>
      </c>
      <c r="O40" s="10"/>
      <c r="P40" s="11" t="s">
        <v>6</v>
      </c>
      <c r="Q40" s="20" t="s">
        <v>3</v>
      </c>
      <c r="R40" s="17">
        <f>(C41+C43+C46+C48)</f>
        <v>1524</v>
      </c>
      <c r="S40" s="14">
        <f>SUM(R40/R44)</f>
        <v>0.24015127639457926</v>
      </c>
      <c r="T40" s="2">
        <v>1</v>
      </c>
    </row>
    <row r="41" spans="1:20" s="2" customFormat="1" ht="16.5" customHeight="1" thickBot="1">
      <c r="A41" s="7" t="s">
        <v>304</v>
      </c>
      <c r="B41" s="8" t="s">
        <v>3</v>
      </c>
      <c r="C41" s="10">
        <v>534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9" t="s">
        <v>180</v>
      </c>
      <c r="O41" s="10"/>
      <c r="P41" s="11" t="s">
        <v>7</v>
      </c>
      <c r="Q41" s="21" t="s">
        <v>16</v>
      </c>
      <c r="R41" s="17">
        <f>(C38+C42+C47+C51)</f>
        <v>1879</v>
      </c>
      <c r="S41" s="14">
        <f>SUM(R41/R44)</f>
        <v>0.29609202647336907</v>
      </c>
      <c r="T41" s="2">
        <v>2</v>
      </c>
    </row>
    <row r="42" spans="1:20" s="2" customFormat="1" ht="16.5" customHeight="1" thickBot="1">
      <c r="A42" s="7" t="s">
        <v>263</v>
      </c>
      <c r="B42" s="43" t="s">
        <v>16</v>
      </c>
      <c r="C42" s="10">
        <v>508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1"/>
      <c r="Q42" s="79" t="s">
        <v>300</v>
      </c>
      <c r="R42" s="17">
        <f>(C49+C50)</f>
        <v>300</v>
      </c>
      <c r="S42" s="14">
        <f>SUM(R42/R44)</f>
        <v>4.7273873306019537E-2</v>
      </c>
    </row>
    <row r="43" spans="1:20" s="2" customFormat="1" ht="16.5" customHeight="1" thickBot="1">
      <c r="A43" s="18" t="s">
        <v>283</v>
      </c>
      <c r="B43" s="27" t="s">
        <v>3</v>
      </c>
      <c r="C43" s="10">
        <v>384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1"/>
      <c r="Q43" s="13" t="s">
        <v>17</v>
      </c>
      <c r="R43" s="17">
        <v>57</v>
      </c>
      <c r="S43" s="14">
        <f>SUM(R43/R44)</f>
        <v>8.9820359281437123E-3</v>
      </c>
    </row>
    <row r="44" spans="1:20" s="2" customFormat="1" ht="16.5" customHeight="1" thickBot="1">
      <c r="A44" s="18" t="s">
        <v>281</v>
      </c>
      <c r="B44" s="19" t="s">
        <v>5</v>
      </c>
      <c r="C44" s="10">
        <v>362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Q44" s="13"/>
      <c r="R44" s="24">
        <v>6346</v>
      </c>
      <c r="S44" s="14"/>
    </row>
    <row r="45" spans="1:20" s="2" customFormat="1" ht="16.5" customHeight="1" thickBot="1">
      <c r="A45" s="18" t="s">
        <v>302</v>
      </c>
      <c r="B45" s="19" t="s">
        <v>5</v>
      </c>
      <c r="C45" s="10">
        <v>356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20" s="2" customFormat="1" ht="16.5" customHeight="1" thickBot="1">
      <c r="A46" s="18" t="s">
        <v>307</v>
      </c>
      <c r="B46" s="27" t="s">
        <v>3</v>
      </c>
      <c r="C46" s="10">
        <v>326</v>
      </c>
      <c r="D46" s="10"/>
      <c r="E46" s="10"/>
      <c r="F46" s="10"/>
      <c r="G46" s="10"/>
      <c r="H46" s="10"/>
      <c r="I46" s="10"/>
    </row>
    <row r="47" spans="1:20" s="2" customFormat="1" ht="16.5" customHeight="1" thickBot="1">
      <c r="A47" s="18" t="s">
        <v>259</v>
      </c>
      <c r="B47" s="22" t="s">
        <v>16</v>
      </c>
      <c r="C47" s="10">
        <v>316</v>
      </c>
      <c r="D47" s="10"/>
      <c r="E47" s="10"/>
      <c r="F47" s="10"/>
      <c r="G47" s="10"/>
      <c r="H47" s="10"/>
      <c r="I47" s="10"/>
    </row>
    <row r="48" spans="1:20" s="2" customFormat="1" ht="16.5" customHeight="1" thickBot="1">
      <c r="A48" s="18" t="s">
        <v>284</v>
      </c>
      <c r="B48" s="27" t="s">
        <v>3</v>
      </c>
      <c r="C48" s="10">
        <v>280</v>
      </c>
      <c r="D48" s="10"/>
      <c r="E48" s="10"/>
      <c r="F48" s="10"/>
      <c r="G48" s="10"/>
    </row>
    <row r="49" spans="1:27" s="2" customFormat="1" ht="16.5" customHeight="1" thickBot="1">
      <c r="A49" s="18" t="s">
        <v>305</v>
      </c>
      <c r="B49" s="80" t="s">
        <v>300</v>
      </c>
      <c r="C49" s="10">
        <v>165</v>
      </c>
      <c r="D49" s="10"/>
      <c r="E49" s="10"/>
      <c r="F49" s="10"/>
      <c r="G49" s="10"/>
      <c r="K49" s="17"/>
    </row>
    <row r="50" spans="1:27" s="2" customFormat="1" ht="16.5" customHeight="1" thickBot="1">
      <c r="A50" s="18" t="s">
        <v>306</v>
      </c>
      <c r="B50" s="80" t="s">
        <v>300</v>
      </c>
      <c r="C50" s="10">
        <v>135</v>
      </c>
      <c r="D50" s="10"/>
      <c r="E50" s="10"/>
      <c r="F50" s="10"/>
      <c r="G50" s="10"/>
    </row>
    <row r="51" spans="1:27" s="2" customFormat="1" ht="16.5" customHeight="1" thickBot="1">
      <c r="A51" s="18" t="s">
        <v>303</v>
      </c>
      <c r="B51" s="22" t="s">
        <v>16</v>
      </c>
      <c r="C51" s="10">
        <v>92</v>
      </c>
      <c r="D51" s="10"/>
      <c r="E51" s="10"/>
      <c r="F51" s="10"/>
      <c r="G51" s="10"/>
    </row>
    <row r="52" spans="1:27" s="2" customFormat="1" ht="16.5" customHeight="1" thickBot="1">
      <c r="A52" s="18" t="s">
        <v>309</v>
      </c>
      <c r="B52" s="23" t="s">
        <v>308</v>
      </c>
      <c r="C52" s="10">
        <v>57</v>
      </c>
      <c r="D52" s="10"/>
      <c r="E52" s="10"/>
      <c r="F52" s="10"/>
      <c r="G52" s="10"/>
    </row>
    <row r="54" spans="1:27" s="2" customFormat="1" ht="17.45" customHeight="1">
      <c r="A54" s="1" t="s">
        <v>329</v>
      </c>
    </row>
    <row r="55" spans="1:27" s="2" customFormat="1" ht="10.5" customHeight="1" thickBot="1">
      <c r="A55" s="1"/>
    </row>
    <row r="56" spans="1:27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>
        <v>10</v>
      </c>
      <c r="M56" s="5">
        <v>11</v>
      </c>
      <c r="N56" s="5">
        <v>12</v>
      </c>
      <c r="O56" s="5">
        <v>13</v>
      </c>
      <c r="P56" s="5">
        <v>14</v>
      </c>
      <c r="Q56" s="5">
        <v>15</v>
      </c>
      <c r="R56" s="5">
        <v>16</v>
      </c>
      <c r="S56" s="5">
        <v>17</v>
      </c>
      <c r="T56" s="5">
        <v>18</v>
      </c>
      <c r="U56" s="5">
        <v>19</v>
      </c>
      <c r="V56" s="5">
        <v>20</v>
      </c>
      <c r="W56" s="6"/>
      <c r="X56" s="13" t="s">
        <v>9</v>
      </c>
      <c r="Y56" s="14">
        <f>(9520/18450)</f>
        <v>0.51598915989159888</v>
      </c>
    </row>
    <row r="57" spans="1:27" s="2" customFormat="1" ht="16.5" customHeight="1" thickBot="1">
      <c r="A57" s="7" t="s">
        <v>331</v>
      </c>
      <c r="B57" s="15" t="s">
        <v>332</v>
      </c>
      <c r="C57" s="10">
        <v>1055</v>
      </c>
      <c r="D57" s="10"/>
      <c r="E57" s="10"/>
      <c r="F57" s="10"/>
      <c r="G57" s="10"/>
      <c r="H57" s="10"/>
      <c r="I57" s="9" t="s">
        <v>180</v>
      </c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1" t="s">
        <v>4</v>
      </c>
      <c r="Y57" s="13" t="s">
        <v>11</v>
      </c>
      <c r="Z57" s="13" t="s">
        <v>12</v>
      </c>
      <c r="AA57" s="13" t="s">
        <v>13</v>
      </c>
    </row>
    <row r="58" spans="1:27" s="2" customFormat="1" ht="16.5" customHeight="1" thickBot="1">
      <c r="A58" s="7" t="s">
        <v>330</v>
      </c>
      <c r="B58" s="12" t="s">
        <v>5</v>
      </c>
      <c r="C58" s="10">
        <v>1043</v>
      </c>
      <c r="D58" s="10"/>
      <c r="E58" s="10"/>
      <c r="F58" s="9"/>
      <c r="G58" s="10"/>
      <c r="H58" s="10"/>
      <c r="I58" s="10"/>
      <c r="J58" s="10"/>
      <c r="K58" s="10"/>
      <c r="L58" s="9" t="s">
        <v>180</v>
      </c>
      <c r="M58" s="10"/>
      <c r="N58" s="10"/>
      <c r="O58" s="9"/>
      <c r="P58" s="10"/>
      <c r="Q58" s="10"/>
      <c r="R58" s="10"/>
      <c r="S58" s="10"/>
      <c r="T58" s="10"/>
      <c r="U58" s="10"/>
      <c r="V58" s="10"/>
      <c r="W58" s="11" t="s">
        <v>8</v>
      </c>
      <c r="X58" s="16" t="s">
        <v>5</v>
      </c>
      <c r="Y58" s="17">
        <f>(C58+C59+C65+C66+C67+C72)</f>
        <v>3238</v>
      </c>
      <c r="Z58" s="14">
        <f>SUM(Y58/Y63)</f>
        <v>0.34798495432563137</v>
      </c>
      <c r="AA58" s="2">
        <v>3</v>
      </c>
    </row>
    <row r="59" spans="1:27" s="2" customFormat="1" ht="16.5" customHeight="1" thickBot="1">
      <c r="A59" s="7" t="s">
        <v>290</v>
      </c>
      <c r="B59" s="12" t="s">
        <v>5</v>
      </c>
      <c r="C59" s="10">
        <v>783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9" t="s">
        <v>180</v>
      </c>
      <c r="T59" s="10"/>
      <c r="U59" s="10"/>
      <c r="V59" s="10"/>
      <c r="W59" s="11" t="s">
        <v>7</v>
      </c>
      <c r="X59" s="20" t="s">
        <v>3</v>
      </c>
      <c r="Y59" s="17">
        <f>(C61+C62+C63+C68+C71)</f>
        <v>2414</v>
      </c>
      <c r="Z59" s="14">
        <f>SUM(Y59/Y63)</f>
        <v>0.25943041375604514</v>
      </c>
      <c r="AA59" s="2">
        <v>2</v>
      </c>
    </row>
    <row r="60" spans="1:27" s="2" customFormat="1" ht="16.5" customHeight="1" thickBot="1">
      <c r="A60" s="7" t="s">
        <v>126</v>
      </c>
      <c r="B60" s="43" t="s">
        <v>16</v>
      </c>
      <c r="C60" s="10">
        <v>684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9" t="s">
        <v>180</v>
      </c>
      <c r="U60" s="10"/>
      <c r="V60" s="9"/>
      <c r="W60" s="11" t="s">
        <v>6</v>
      </c>
      <c r="X60" s="21" t="s">
        <v>16</v>
      </c>
      <c r="Y60" s="17">
        <f>(C60+C64+C69+C70+C73+C74+C76)</f>
        <v>2225</v>
      </c>
      <c r="Z60" s="14">
        <f>SUM(Y60/Y63)</f>
        <v>0.23911875335840946</v>
      </c>
      <c r="AA60" s="2">
        <v>1</v>
      </c>
    </row>
    <row r="61" spans="1:27" s="2" customFormat="1" ht="16.5" customHeight="1" thickBot="1">
      <c r="A61" s="18" t="s">
        <v>334</v>
      </c>
      <c r="B61" s="27" t="s">
        <v>3</v>
      </c>
      <c r="C61" s="10">
        <v>663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1"/>
      <c r="X61" s="79" t="s">
        <v>300</v>
      </c>
      <c r="Y61" s="17">
        <f>(C75+C77+C78+C79)</f>
        <v>373</v>
      </c>
      <c r="Z61" s="14">
        <f>SUM(Y61/Y63)</f>
        <v>4.0085975282106397E-2</v>
      </c>
    </row>
    <row r="62" spans="1:27" s="2" customFormat="1" ht="16.5" customHeight="1" thickBot="1">
      <c r="A62" s="7" t="s">
        <v>336</v>
      </c>
      <c r="B62" s="8" t="s">
        <v>3</v>
      </c>
      <c r="C62" s="10">
        <v>651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9" t="s">
        <v>180</v>
      </c>
      <c r="W62" s="11" t="s">
        <v>10</v>
      </c>
      <c r="X62" s="13" t="s">
        <v>17</v>
      </c>
      <c r="Y62" s="17">
        <v>1055</v>
      </c>
      <c r="Z62" s="14">
        <f>SUM(Y62/Y63)</f>
        <v>0.11337990327780763</v>
      </c>
      <c r="AA62" s="2">
        <v>1</v>
      </c>
    </row>
    <row r="63" spans="1:27" s="2" customFormat="1" ht="16.5" customHeight="1" thickBot="1">
      <c r="A63" s="7" t="s">
        <v>333</v>
      </c>
      <c r="B63" s="8" t="s">
        <v>3</v>
      </c>
      <c r="C63" s="10">
        <v>531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9" t="s">
        <v>180</v>
      </c>
      <c r="W63" s="11" t="s">
        <v>19</v>
      </c>
      <c r="X63" s="75"/>
      <c r="Y63" s="24">
        <v>9305</v>
      </c>
      <c r="Z63" s="14"/>
    </row>
    <row r="64" spans="1:27" s="2" customFormat="1" ht="16.5" customHeight="1" thickBot="1">
      <c r="A64" s="18" t="s">
        <v>337</v>
      </c>
      <c r="B64" s="22" t="s">
        <v>16</v>
      </c>
      <c r="C64" s="10">
        <v>453</v>
      </c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X64" s="25"/>
      <c r="Y64" s="17"/>
      <c r="Z64" s="14"/>
    </row>
    <row r="65" spans="1:26" s="2" customFormat="1" ht="16.5" customHeight="1" thickBot="1">
      <c r="A65" s="18" t="s">
        <v>338</v>
      </c>
      <c r="B65" s="19" t="s">
        <v>5</v>
      </c>
      <c r="C65" s="10">
        <v>449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X65" s="13"/>
      <c r="Y65" s="17"/>
      <c r="Z65" s="14"/>
    </row>
    <row r="66" spans="1:26" s="2" customFormat="1" ht="16.5" customHeight="1" thickBot="1">
      <c r="A66" s="7" t="s">
        <v>293</v>
      </c>
      <c r="B66" s="12" t="s">
        <v>5</v>
      </c>
      <c r="C66" s="10">
        <v>382</v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9" t="s">
        <v>180</v>
      </c>
      <c r="W66" s="11" t="s">
        <v>15</v>
      </c>
    </row>
    <row r="67" spans="1:26" s="2" customFormat="1" ht="16.5" customHeight="1" thickBot="1">
      <c r="A67" s="18" t="s">
        <v>341</v>
      </c>
      <c r="B67" s="19" t="s">
        <v>5</v>
      </c>
      <c r="C67" s="10">
        <v>366</v>
      </c>
      <c r="D67" s="10"/>
      <c r="E67" s="10"/>
      <c r="F67" s="10"/>
      <c r="G67" s="10"/>
      <c r="H67" s="10"/>
      <c r="I67" s="10"/>
      <c r="J67" s="17"/>
      <c r="K67" s="17"/>
      <c r="L67" s="17"/>
      <c r="M67" s="17"/>
    </row>
    <row r="68" spans="1:26" s="2" customFormat="1" ht="16.5" customHeight="1" thickBot="1">
      <c r="A68" s="18" t="s">
        <v>339</v>
      </c>
      <c r="B68" s="27" t="s">
        <v>3</v>
      </c>
      <c r="C68" s="10">
        <v>333</v>
      </c>
      <c r="D68" s="10"/>
      <c r="E68" s="10"/>
      <c r="F68" s="10"/>
      <c r="P68" s="17"/>
    </row>
    <row r="69" spans="1:26" s="2" customFormat="1" ht="16.5" customHeight="1" thickBot="1">
      <c r="A69" s="18" t="s">
        <v>342</v>
      </c>
      <c r="B69" s="22" t="s">
        <v>16</v>
      </c>
      <c r="C69" s="10">
        <v>311</v>
      </c>
      <c r="D69" s="10"/>
      <c r="E69" s="10"/>
      <c r="M69" s="17"/>
    </row>
    <row r="70" spans="1:26" s="2" customFormat="1" ht="16.5" customHeight="1" thickBot="1">
      <c r="A70" s="18" t="s">
        <v>251</v>
      </c>
      <c r="B70" s="22" t="s">
        <v>16</v>
      </c>
      <c r="C70" s="10">
        <v>257</v>
      </c>
      <c r="D70" s="10"/>
      <c r="E70" s="10"/>
      <c r="M70" s="17"/>
    </row>
    <row r="71" spans="1:26" s="2" customFormat="1" ht="16.5" customHeight="1" thickBot="1">
      <c r="A71" s="18" t="s">
        <v>340</v>
      </c>
      <c r="B71" s="27" t="s">
        <v>3</v>
      </c>
      <c r="C71" s="10">
        <v>236</v>
      </c>
      <c r="D71" s="10"/>
      <c r="J71" s="17"/>
      <c r="K71" s="17"/>
      <c r="L71" s="17"/>
      <c r="M71" s="17"/>
    </row>
    <row r="72" spans="1:26" s="2" customFormat="1" ht="16.5" customHeight="1" thickBot="1">
      <c r="A72" s="18" t="s">
        <v>343</v>
      </c>
      <c r="B72" s="19" t="s">
        <v>5</v>
      </c>
      <c r="C72" s="10">
        <v>215</v>
      </c>
      <c r="D72" s="10"/>
      <c r="E72" s="10"/>
      <c r="F72" s="10"/>
      <c r="P72" s="17"/>
    </row>
    <row r="73" spans="1:26" s="2" customFormat="1" ht="16.5" customHeight="1" thickBot="1">
      <c r="A73" s="18" t="s">
        <v>344</v>
      </c>
      <c r="B73" s="22" t="s">
        <v>16</v>
      </c>
      <c r="C73" s="10">
        <v>201</v>
      </c>
      <c r="D73" s="10"/>
      <c r="E73" s="10"/>
      <c r="M73" s="17"/>
    </row>
    <row r="74" spans="1:26" s="2" customFormat="1" ht="16.5" customHeight="1" thickBot="1">
      <c r="A74" s="18" t="s">
        <v>345</v>
      </c>
      <c r="B74" s="22" t="s">
        <v>16</v>
      </c>
      <c r="C74" s="10">
        <v>171</v>
      </c>
      <c r="D74" s="10"/>
      <c r="E74" s="10"/>
      <c r="M74" s="17"/>
    </row>
    <row r="75" spans="1:26" s="2" customFormat="1" ht="16.5" customHeight="1" thickBot="1">
      <c r="A75" s="18" t="s">
        <v>335</v>
      </c>
      <c r="B75" s="80" t="s">
        <v>300</v>
      </c>
      <c r="C75" s="10">
        <v>156</v>
      </c>
      <c r="D75" s="10"/>
      <c r="J75" s="17"/>
      <c r="K75" s="17"/>
      <c r="L75" s="17"/>
      <c r="M75" s="17"/>
    </row>
    <row r="76" spans="1:26" s="2" customFormat="1" ht="16.5" customHeight="1" thickBot="1">
      <c r="A76" s="18" t="s">
        <v>348</v>
      </c>
      <c r="B76" s="22" t="s">
        <v>16</v>
      </c>
      <c r="C76" s="10">
        <v>148</v>
      </c>
      <c r="D76" s="10"/>
      <c r="E76" s="10"/>
      <c r="F76" s="10"/>
      <c r="J76" s="17"/>
      <c r="P76" s="17"/>
    </row>
    <row r="77" spans="1:26" s="2" customFormat="1" ht="16.5" customHeight="1" thickBot="1">
      <c r="A77" s="18" t="s">
        <v>346</v>
      </c>
      <c r="B77" s="80" t="s">
        <v>300</v>
      </c>
      <c r="C77" s="10">
        <v>101</v>
      </c>
      <c r="D77" s="10"/>
      <c r="E77" s="10"/>
      <c r="M77" s="17"/>
    </row>
    <row r="78" spans="1:26" s="2" customFormat="1" ht="16.5" customHeight="1" thickBot="1">
      <c r="A78" s="18" t="s">
        <v>347</v>
      </c>
      <c r="B78" s="80" t="s">
        <v>300</v>
      </c>
      <c r="C78" s="10">
        <v>60</v>
      </c>
      <c r="D78" s="10"/>
      <c r="E78" s="10"/>
      <c r="M78" s="17"/>
    </row>
    <row r="79" spans="1:26" s="2" customFormat="1" ht="16.5" customHeight="1" thickBot="1">
      <c r="A79" s="18" t="s">
        <v>349</v>
      </c>
      <c r="B79" s="80" t="s">
        <v>300</v>
      </c>
      <c r="C79" s="10">
        <v>56</v>
      </c>
      <c r="D79" s="10"/>
      <c r="J79" s="17"/>
      <c r="K79" s="17"/>
      <c r="L79" s="17"/>
      <c r="M79" s="17"/>
    </row>
    <row r="80" spans="1:26" s="2" customFormat="1" ht="11.25" customHeight="1">
      <c r="A80" s="28"/>
      <c r="B80" s="29"/>
      <c r="C80" s="28"/>
      <c r="D80" s="28"/>
      <c r="E80" s="28"/>
      <c r="N80" s="14"/>
    </row>
    <row r="81" spans="1:22" s="32" customFormat="1" ht="15" customHeight="1">
      <c r="B81" s="36" t="s">
        <v>20</v>
      </c>
      <c r="C81" s="38" t="s">
        <v>5</v>
      </c>
      <c r="D81" s="39" t="s">
        <v>3</v>
      </c>
      <c r="E81" s="40" t="s">
        <v>16</v>
      </c>
      <c r="F81" s="71" t="s">
        <v>300</v>
      </c>
      <c r="G81" s="41" t="s">
        <v>18</v>
      </c>
      <c r="H81" s="36" t="s">
        <v>17</v>
      </c>
      <c r="T81" s="33"/>
      <c r="U81" s="34"/>
      <c r="V81" s="35"/>
    </row>
    <row r="82" spans="1:22" s="32" customFormat="1" ht="15" customHeight="1">
      <c r="A82" s="32" t="s">
        <v>11</v>
      </c>
      <c r="B82" s="37">
        <f>SUM(V10+R44+I31+Y63)</f>
        <v>27725</v>
      </c>
      <c r="C82" s="34">
        <f>SUM(Y58+I28+R39+V5)</f>
        <v>9750</v>
      </c>
      <c r="D82" s="34">
        <f>SUM(Y59+I29+R40+V6)</f>
        <v>8501</v>
      </c>
      <c r="E82" s="34">
        <f>(Y60+R41+V7)</f>
        <v>5833</v>
      </c>
      <c r="F82" s="34">
        <f>(Y61+V8)</f>
        <v>685</v>
      </c>
      <c r="G82" s="34">
        <v>117</v>
      </c>
      <c r="H82" s="34">
        <f>(R43+V9+Y62)</f>
        <v>1887</v>
      </c>
      <c r="N82" s="34"/>
      <c r="T82" s="36"/>
      <c r="U82" s="37"/>
      <c r="V82" s="35"/>
    </row>
    <row r="83" spans="1:22" s="32" customFormat="1" ht="15" customHeight="1">
      <c r="A83" s="32" t="s">
        <v>12</v>
      </c>
      <c r="B83" s="42">
        <v>1</v>
      </c>
      <c r="C83" s="35">
        <f t="shared" ref="C83:F83" si="0">SUM(C82/$B$82)</f>
        <v>0.35166816952209196</v>
      </c>
      <c r="D83" s="35">
        <f t="shared" si="0"/>
        <v>0.30661857529305681</v>
      </c>
      <c r="E83" s="35">
        <f t="shared" si="0"/>
        <v>0.21038773669972949</v>
      </c>
      <c r="F83" s="35">
        <f t="shared" si="0"/>
        <v>2.4706943192064925E-2</v>
      </c>
      <c r="G83" s="35">
        <f t="shared" ref="G83" si="1">SUM(G82/$B$82)</f>
        <v>4.2200180342651036E-3</v>
      </c>
      <c r="H83" s="35">
        <f>SUM(H82/$B$82)</f>
        <v>6.8061316501352567E-2</v>
      </c>
    </row>
    <row r="84" spans="1:22" s="32" customFormat="1" ht="15" customHeight="1">
      <c r="A84" s="32" t="s">
        <v>13</v>
      </c>
      <c r="B84" s="36">
        <v>21</v>
      </c>
      <c r="C84" s="32">
        <v>9</v>
      </c>
      <c r="D84" s="32">
        <v>6</v>
      </c>
      <c r="E84" s="32">
        <v>4</v>
      </c>
      <c r="F84" s="32">
        <v>0</v>
      </c>
      <c r="G84" s="32">
        <v>0</v>
      </c>
      <c r="H84" s="32">
        <v>2</v>
      </c>
    </row>
  </sheetData>
  <sortState ref="A57:C79">
    <sortCondition descending="1" ref="C57:C7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0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20" s="2" customFormat="1" ht="16.5" customHeight="1">
      <c r="A1" s="1" t="s">
        <v>265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3" t="s">
        <v>9</v>
      </c>
      <c r="R3" s="14">
        <f>(8425/12197)</f>
        <v>0.69074362548167578</v>
      </c>
    </row>
    <row r="4" spans="1:20" s="2" customFormat="1" ht="16.5" customHeight="1" thickBot="1">
      <c r="A4" s="7" t="s">
        <v>35</v>
      </c>
      <c r="B4" s="8" t="s">
        <v>3</v>
      </c>
      <c r="C4" s="10">
        <v>1135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1"/>
      <c r="R4" s="13" t="s">
        <v>11</v>
      </c>
      <c r="S4" s="13" t="s">
        <v>12</v>
      </c>
      <c r="T4" s="13" t="s">
        <v>13</v>
      </c>
    </row>
    <row r="5" spans="1:20" s="2" customFormat="1" ht="16.5" customHeight="1" thickBot="1">
      <c r="A5" s="7" t="s">
        <v>137</v>
      </c>
      <c r="B5" s="43" t="s">
        <v>16</v>
      </c>
      <c r="C5" s="10">
        <v>906</v>
      </c>
      <c r="D5" s="10"/>
      <c r="E5" s="10"/>
      <c r="F5" s="10"/>
      <c r="G5" s="10"/>
      <c r="H5" s="10"/>
      <c r="I5" s="9"/>
      <c r="J5" s="10"/>
      <c r="K5" s="10"/>
      <c r="L5" s="10"/>
      <c r="M5" s="10"/>
      <c r="N5" s="10"/>
      <c r="O5" s="10"/>
      <c r="P5" s="11"/>
      <c r="Q5" s="16" t="s">
        <v>5</v>
      </c>
      <c r="R5" s="17">
        <f>(C6+C8+C12+C13+C15)</f>
        <v>2778</v>
      </c>
      <c r="S5" s="14">
        <f>SUM(R5/R9)</f>
        <v>0.33697234352256189</v>
      </c>
      <c r="T5" s="2">
        <v>2</v>
      </c>
    </row>
    <row r="6" spans="1:20" s="2" customFormat="1" ht="16.5" customHeight="1" thickBot="1">
      <c r="A6" s="7" t="s">
        <v>179</v>
      </c>
      <c r="B6" s="12" t="s">
        <v>5</v>
      </c>
      <c r="C6" s="10">
        <v>826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9"/>
      <c r="P6" s="11"/>
      <c r="Q6" s="20" t="s">
        <v>3</v>
      </c>
      <c r="R6" s="17">
        <f>(C4+C9+C16+C18)</f>
        <v>2124</v>
      </c>
      <c r="S6" s="14">
        <f>SUM(R6/R9)</f>
        <v>0.2576419213973799</v>
      </c>
      <c r="T6" s="2">
        <v>2</v>
      </c>
    </row>
    <row r="7" spans="1:20" s="2" customFormat="1" ht="16.5" customHeight="1" thickBot="1">
      <c r="A7" s="7" t="s">
        <v>233</v>
      </c>
      <c r="B7" s="15" t="s">
        <v>14</v>
      </c>
      <c r="C7" s="10">
        <v>774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1"/>
      <c r="Q7" s="21" t="s">
        <v>16</v>
      </c>
      <c r="R7" s="17">
        <f>(C5+C10+C11+C17+C19)</f>
        <v>2169</v>
      </c>
      <c r="S7" s="14">
        <f>SUM(R7/R9)</f>
        <v>0.26310043668122268</v>
      </c>
      <c r="T7" s="2">
        <v>1</v>
      </c>
    </row>
    <row r="8" spans="1:20" s="2" customFormat="1" ht="16.5" customHeight="1" thickBot="1">
      <c r="A8" s="7" t="s">
        <v>224</v>
      </c>
      <c r="B8" s="12" t="s">
        <v>5</v>
      </c>
      <c r="C8" s="10">
        <v>720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9"/>
      <c r="P8" s="11"/>
      <c r="Q8" s="13" t="s">
        <v>17</v>
      </c>
      <c r="R8" s="17">
        <f>(C7+C14)</f>
        <v>1173</v>
      </c>
      <c r="S8" s="74">
        <f>SUM(R8/R9)</f>
        <v>0.14228529839883552</v>
      </c>
      <c r="T8" s="2">
        <v>1</v>
      </c>
    </row>
    <row r="9" spans="1:20" s="2" customFormat="1" ht="16.5" customHeight="1" thickBot="1">
      <c r="A9" s="7" t="s">
        <v>268</v>
      </c>
      <c r="B9" s="8" t="s">
        <v>3</v>
      </c>
      <c r="C9" s="10">
        <v>627</v>
      </c>
      <c r="D9" s="10"/>
      <c r="E9" s="10"/>
      <c r="F9" s="10"/>
      <c r="G9" s="10"/>
      <c r="H9" s="10"/>
      <c r="I9" s="10"/>
      <c r="J9" s="10"/>
      <c r="K9" s="10"/>
      <c r="L9" s="10"/>
      <c r="M9" s="9"/>
      <c r="N9" s="10"/>
      <c r="O9" s="10"/>
      <c r="P9" s="11"/>
      <c r="Q9" s="75"/>
      <c r="R9" s="24">
        <v>8244</v>
      </c>
      <c r="S9" s="74"/>
    </row>
    <row r="10" spans="1:20" s="2" customFormat="1" ht="16.5" customHeight="1" thickBot="1">
      <c r="A10" s="18" t="s">
        <v>226</v>
      </c>
      <c r="B10" s="22" t="s">
        <v>16</v>
      </c>
      <c r="C10" s="10">
        <v>522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9"/>
      <c r="P10" s="11"/>
    </row>
    <row r="11" spans="1:20" s="2" customFormat="1" ht="16.5" customHeight="1" thickBot="1">
      <c r="A11" s="18" t="s">
        <v>270</v>
      </c>
      <c r="B11" s="22" t="s">
        <v>16</v>
      </c>
      <c r="C11" s="10">
        <v>483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20" s="2" customFormat="1" ht="16.5" customHeight="1" thickBot="1">
      <c r="A12" s="18" t="s">
        <v>266</v>
      </c>
      <c r="B12" s="19" t="s">
        <v>5</v>
      </c>
      <c r="C12" s="10">
        <v>464</v>
      </c>
      <c r="D12" s="10"/>
      <c r="E12" s="10"/>
      <c r="F12" s="10"/>
      <c r="G12" s="10"/>
      <c r="H12" s="10"/>
      <c r="I12" s="10"/>
    </row>
    <row r="13" spans="1:20" s="2" customFormat="1" ht="16.5" customHeight="1" thickBot="1">
      <c r="A13" s="18" t="s">
        <v>227</v>
      </c>
      <c r="B13" s="19" t="s">
        <v>5</v>
      </c>
      <c r="C13" s="10">
        <v>462</v>
      </c>
      <c r="D13" s="10"/>
      <c r="E13" s="10"/>
      <c r="F13" s="10"/>
      <c r="G13" s="10"/>
      <c r="H13" s="10"/>
    </row>
    <row r="14" spans="1:20" s="2" customFormat="1" ht="16.5" customHeight="1" thickBot="1">
      <c r="A14" s="18" t="s">
        <v>272</v>
      </c>
      <c r="B14" s="23" t="s">
        <v>14</v>
      </c>
      <c r="C14" s="10">
        <v>399</v>
      </c>
      <c r="D14" s="10"/>
      <c r="E14" s="10"/>
      <c r="F14" s="10"/>
      <c r="G14" s="10"/>
      <c r="H14" s="17"/>
    </row>
    <row r="15" spans="1:20" s="2" customFormat="1" ht="16.5" customHeight="1" thickBot="1">
      <c r="A15" s="18" t="s">
        <v>267</v>
      </c>
      <c r="B15" s="19" t="s">
        <v>5</v>
      </c>
      <c r="C15" s="10">
        <v>306</v>
      </c>
      <c r="D15" s="10"/>
      <c r="E15" s="10"/>
      <c r="F15" s="10"/>
      <c r="H15" s="17"/>
    </row>
    <row r="16" spans="1:20" s="2" customFormat="1" ht="16.5" customHeight="1" thickBot="1">
      <c r="A16" s="18" t="s">
        <v>269</v>
      </c>
      <c r="B16" s="27" t="s">
        <v>3</v>
      </c>
      <c r="C16" s="10">
        <v>247</v>
      </c>
      <c r="D16" s="10"/>
      <c r="H16" s="17"/>
    </row>
    <row r="17" spans="1:14" s="2" customFormat="1" ht="16.5" customHeight="1" thickBot="1">
      <c r="A17" s="18" t="s">
        <v>271</v>
      </c>
      <c r="B17" s="22" t="s">
        <v>16</v>
      </c>
      <c r="C17" s="10">
        <v>176</v>
      </c>
      <c r="D17" s="10"/>
      <c r="E17" s="10"/>
      <c r="F17" s="10"/>
      <c r="H17" s="17"/>
      <c r="N17" s="17"/>
    </row>
    <row r="18" spans="1:14" s="2" customFormat="1" ht="16.5" customHeight="1" thickBot="1">
      <c r="A18" s="18" t="s">
        <v>273</v>
      </c>
      <c r="B18" s="27" t="s">
        <v>3</v>
      </c>
      <c r="C18" s="10">
        <v>115</v>
      </c>
      <c r="D18" s="10"/>
      <c r="H18" s="17"/>
    </row>
    <row r="19" spans="1:14" s="2" customFormat="1" ht="16.5" customHeight="1" thickBot="1">
      <c r="A19" s="18" t="s">
        <v>274</v>
      </c>
      <c r="B19" s="22" t="s">
        <v>16</v>
      </c>
      <c r="C19" s="10">
        <v>82</v>
      </c>
      <c r="D19" s="10"/>
      <c r="H19" s="17"/>
    </row>
    <row r="20" spans="1:14" s="2" customFormat="1" ht="10.5" customHeight="1">
      <c r="A20" s="1"/>
    </row>
    <row r="21" spans="1:14" s="2" customFormat="1" ht="17.45" customHeight="1">
      <c r="A21" s="1" t="s">
        <v>275</v>
      </c>
    </row>
    <row r="22" spans="1:14" s="2" customFormat="1" ht="10.5" customHeight="1" thickBot="1">
      <c r="A22" s="1"/>
    </row>
    <row r="23" spans="1:14" s="2" customFormat="1" ht="16.5" customHeight="1" thickBot="1">
      <c r="A23" s="4" t="s">
        <v>0</v>
      </c>
      <c r="B23" s="5" t="s">
        <v>1</v>
      </c>
      <c r="C23" s="5" t="s">
        <v>2</v>
      </c>
      <c r="D23" s="5">
        <v>2</v>
      </c>
      <c r="E23" s="5">
        <v>3</v>
      </c>
      <c r="F23" s="5">
        <v>4</v>
      </c>
      <c r="G23" s="6"/>
      <c r="H23" s="13" t="s">
        <v>9</v>
      </c>
      <c r="I23" s="14">
        <f>(4422/7159)</f>
        <v>0.61768403408297246</v>
      </c>
    </row>
    <row r="24" spans="1:14" s="2" customFormat="1" ht="16.5" customHeight="1" thickBot="1">
      <c r="A24" s="7" t="s">
        <v>182</v>
      </c>
      <c r="B24" s="8" t="s">
        <v>3</v>
      </c>
      <c r="C24" s="9">
        <v>1583</v>
      </c>
      <c r="D24" s="10"/>
      <c r="E24" s="9"/>
      <c r="F24" s="10"/>
      <c r="G24" s="11" t="s">
        <v>4</v>
      </c>
      <c r="I24" s="13" t="s">
        <v>11</v>
      </c>
      <c r="J24" s="13" t="s">
        <v>12</v>
      </c>
      <c r="K24" s="13" t="s">
        <v>13</v>
      </c>
    </row>
    <row r="25" spans="1:14" s="2" customFormat="1" ht="16.5" customHeight="1" thickBot="1">
      <c r="A25" s="7" t="s">
        <v>237</v>
      </c>
      <c r="B25" s="12" t="s">
        <v>5</v>
      </c>
      <c r="C25" s="10">
        <v>982</v>
      </c>
      <c r="D25" s="10"/>
      <c r="E25" s="10"/>
      <c r="F25" s="10"/>
      <c r="G25" s="11"/>
      <c r="H25" s="16" t="s">
        <v>5</v>
      </c>
      <c r="I25" s="17">
        <f>(C25+C26+C29)</f>
        <v>2020</v>
      </c>
      <c r="J25" s="14">
        <f>SUM(I25/I27)</f>
        <v>0.46256010991527363</v>
      </c>
      <c r="K25" s="2">
        <v>1</v>
      </c>
    </row>
    <row r="26" spans="1:14" s="2" customFormat="1" ht="16.5" customHeight="1" thickBot="1">
      <c r="A26" s="18" t="s">
        <v>276</v>
      </c>
      <c r="B26" s="19" t="s">
        <v>5</v>
      </c>
      <c r="C26" s="10">
        <v>725</v>
      </c>
      <c r="D26" s="10"/>
      <c r="E26" s="10"/>
      <c r="F26" s="10"/>
      <c r="G26" s="11"/>
      <c r="H26" s="20" t="s">
        <v>3</v>
      </c>
      <c r="I26" s="17">
        <f>(C24+C27+C28)</f>
        <v>2617</v>
      </c>
      <c r="J26" s="14">
        <f>SUM(I26/I27)</f>
        <v>0.59926723150904515</v>
      </c>
      <c r="K26" s="2">
        <v>2</v>
      </c>
    </row>
    <row r="27" spans="1:14" s="2" customFormat="1" ht="16.5" customHeight="1" thickBot="1">
      <c r="A27" s="7" t="s">
        <v>235</v>
      </c>
      <c r="B27" s="8" t="s">
        <v>3</v>
      </c>
      <c r="C27" s="10">
        <v>681</v>
      </c>
      <c r="D27" s="10"/>
      <c r="E27" s="10"/>
      <c r="F27" s="10"/>
      <c r="G27" s="11"/>
      <c r="H27" s="21"/>
      <c r="I27" s="24">
        <v>4367</v>
      </c>
      <c r="J27" s="14"/>
    </row>
    <row r="28" spans="1:14" s="2" customFormat="1" ht="16.5" customHeight="1" thickBot="1">
      <c r="A28" s="18" t="s">
        <v>236</v>
      </c>
      <c r="B28" s="27" t="s">
        <v>3</v>
      </c>
      <c r="C28" s="10">
        <v>353</v>
      </c>
      <c r="D28" s="10"/>
      <c r="E28" s="10"/>
      <c r="F28" s="10"/>
      <c r="H28" s="25"/>
      <c r="I28" s="17"/>
      <c r="J28" s="14"/>
    </row>
    <row r="29" spans="1:14" s="2" customFormat="1" ht="16.5" customHeight="1" thickBot="1">
      <c r="A29" s="18" t="s">
        <v>277</v>
      </c>
      <c r="B29" s="19" t="s">
        <v>5</v>
      </c>
      <c r="C29" s="10">
        <v>313</v>
      </c>
      <c r="D29" s="10"/>
      <c r="E29" s="10"/>
      <c r="F29" s="10"/>
      <c r="G29"/>
      <c r="L29" s="17"/>
    </row>
    <row r="31" spans="1:14" s="2" customFormat="1" ht="17.45" customHeight="1">
      <c r="A31" s="1" t="s">
        <v>278</v>
      </c>
    </row>
    <row r="32" spans="1:14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>
        <f>(6912/11682)</f>
        <v>0.59167950693374427</v>
      </c>
    </row>
    <row r="34" spans="1:18" s="2" customFormat="1" ht="16.5" customHeight="1" thickBot="1">
      <c r="A34" s="7" t="s">
        <v>152</v>
      </c>
      <c r="B34" s="43" t="s">
        <v>16</v>
      </c>
      <c r="C34" s="9">
        <v>1679</v>
      </c>
      <c r="D34" s="10"/>
      <c r="E34" s="10"/>
      <c r="F34" s="10"/>
      <c r="G34" s="10"/>
      <c r="H34" s="10"/>
      <c r="I34" s="10"/>
      <c r="J34" s="10"/>
      <c r="K34" s="9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279</v>
      </c>
      <c r="B35" s="12" t="s">
        <v>5</v>
      </c>
      <c r="C35" s="10">
        <v>651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1"/>
      <c r="O35" s="16" t="s">
        <v>5</v>
      </c>
      <c r="P35" s="17">
        <f>(C35+C37+C38+C40)</f>
        <v>2227</v>
      </c>
      <c r="Q35" s="14">
        <f>SUM(P35/P39)</f>
        <v>0.32880555145430385</v>
      </c>
      <c r="R35" s="2">
        <v>2</v>
      </c>
    </row>
    <row r="36" spans="1:18" s="2" customFormat="1" ht="16.5" customHeight="1" thickBot="1">
      <c r="A36" s="7" t="s">
        <v>283</v>
      </c>
      <c r="B36" s="8" t="s">
        <v>3</v>
      </c>
      <c r="C36" s="10">
        <v>615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1"/>
      <c r="O36" s="20" t="s">
        <v>3</v>
      </c>
      <c r="P36" s="17">
        <f>(C36+C42+C43+C46)</f>
        <v>1512</v>
      </c>
      <c r="Q36" s="14">
        <f>SUM(P36/P39)</f>
        <v>0.22323933264432305</v>
      </c>
      <c r="R36" s="2">
        <v>1</v>
      </c>
    </row>
    <row r="37" spans="1:18" s="2" customFormat="1" ht="16.5" customHeight="1" thickBot="1">
      <c r="A37" s="7" t="s">
        <v>281</v>
      </c>
      <c r="B37" s="12" t="s">
        <v>5</v>
      </c>
      <c r="C37" s="10">
        <v>598</v>
      </c>
      <c r="D37" s="10"/>
      <c r="E37" s="10"/>
      <c r="F37" s="10"/>
      <c r="G37" s="10"/>
      <c r="H37" s="10"/>
      <c r="I37" s="10"/>
      <c r="J37" s="10"/>
      <c r="K37" s="10"/>
      <c r="L37" s="10"/>
      <c r="M37" s="9"/>
      <c r="N37" s="11"/>
      <c r="O37" s="21" t="s">
        <v>16</v>
      </c>
      <c r="P37" s="17">
        <f>(C34+C39+C41+C44)</f>
        <v>2877</v>
      </c>
      <c r="Q37" s="14">
        <f>SUM(P37/P39)</f>
        <v>0.42477484128155912</v>
      </c>
      <c r="R37" s="2">
        <v>2</v>
      </c>
    </row>
    <row r="38" spans="1:18" s="2" customFormat="1" ht="16.5" customHeight="1" thickBot="1">
      <c r="A38" s="18" t="s">
        <v>282</v>
      </c>
      <c r="B38" s="19" t="s">
        <v>5</v>
      </c>
      <c r="C38" s="10">
        <v>556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1"/>
      <c r="O38" s="13" t="s">
        <v>17</v>
      </c>
      <c r="P38" s="17">
        <v>157</v>
      </c>
      <c r="Q38" s="14">
        <f>SUM(P38/P39)</f>
        <v>2.3180274619813968E-2</v>
      </c>
    </row>
    <row r="39" spans="1:18" s="2" customFormat="1" ht="16.5" customHeight="1" thickBot="1">
      <c r="A39" s="7" t="s">
        <v>216</v>
      </c>
      <c r="B39" s="43" t="s">
        <v>16</v>
      </c>
      <c r="C39" s="10">
        <v>506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13"/>
      <c r="P39" s="24">
        <v>6773</v>
      </c>
      <c r="Q39" s="14"/>
    </row>
    <row r="40" spans="1:18" s="2" customFormat="1" ht="16.5" customHeight="1" thickBot="1">
      <c r="A40" s="18" t="s">
        <v>260</v>
      </c>
      <c r="B40" s="19" t="s">
        <v>5</v>
      </c>
      <c r="C40" s="10">
        <v>422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8" s="2" customFormat="1" ht="16.5" customHeight="1" thickBot="1">
      <c r="A41" s="18" t="s">
        <v>286</v>
      </c>
      <c r="B41" s="22" t="s">
        <v>16</v>
      </c>
      <c r="C41" s="10">
        <v>404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8" s="2" customFormat="1" ht="16.5" customHeight="1" thickBot="1">
      <c r="A42" s="18" t="s">
        <v>284</v>
      </c>
      <c r="B42" s="27" t="s">
        <v>3</v>
      </c>
      <c r="C42" s="10">
        <v>382</v>
      </c>
      <c r="D42" s="10"/>
      <c r="E42" s="10"/>
      <c r="F42" s="10"/>
      <c r="G42" s="10"/>
      <c r="H42" s="10"/>
      <c r="I42" s="10"/>
    </row>
    <row r="43" spans="1:18" s="2" customFormat="1" ht="16.5" customHeight="1" thickBot="1">
      <c r="A43" s="18" t="s">
        <v>262</v>
      </c>
      <c r="B43" s="27" t="s">
        <v>3</v>
      </c>
      <c r="C43" s="10">
        <v>371</v>
      </c>
      <c r="D43" s="10"/>
      <c r="E43" s="10"/>
      <c r="F43" s="10"/>
      <c r="G43" s="10"/>
      <c r="H43" s="10"/>
      <c r="I43" s="10"/>
    </row>
    <row r="44" spans="1:18" s="2" customFormat="1" ht="16.5" customHeight="1" thickBot="1">
      <c r="A44" s="18" t="s">
        <v>259</v>
      </c>
      <c r="B44" s="22" t="s">
        <v>16</v>
      </c>
      <c r="C44" s="10">
        <v>288</v>
      </c>
      <c r="D44" s="10"/>
      <c r="E44" s="10"/>
      <c r="F44" s="10"/>
      <c r="G44" s="10"/>
    </row>
    <row r="45" spans="1:18" s="2" customFormat="1" ht="16.5" customHeight="1" thickBot="1">
      <c r="A45" s="18" t="s">
        <v>280</v>
      </c>
      <c r="B45" s="23" t="s">
        <v>14</v>
      </c>
      <c r="C45" s="10">
        <v>157</v>
      </c>
      <c r="D45" s="10"/>
      <c r="E45" s="10"/>
      <c r="F45" s="10"/>
      <c r="G45" s="10"/>
    </row>
    <row r="46" spans="1:18" s="2" customFormat="1" ht="16.5" customHeight="1" thickBot="1">
      <c r="A46" s="18" t="s">
        <v>285</v>
      </c>
      <c r="B46" s="27" t="s">
        <v>3</v>
      </c>
      <c r="C46" s="10">
        <v>144</v>
      </c>
      <c r="D46" s="10"/>
      <c r="E46" s="10"/>
      <c r="F46" s="10"/>
      <c r="G46" s="10"/>
    </row>
    <row r="48" spans="1:18" s="2" customFormat="1" ht="17.45" customHeight="1">
      <c r="A48" s="1" t="s">
        <v>287</v>
      </c>
    </row>
    <row r="49" spans="1:18" s="2" customFormat="1" ht="10.5" customHeight="1" thickBot="1">
      <c r="A49" s="1"/>
    </row>
    <row r="50" spans="1:18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>
        <v>11</v>
      </c>
      <c r="N50" s="6"/>
      <c r="O50" s="13" t="s">
        <v>9</v>
      </c>
      <c r="P50" s="14">
        <f>(12055/22776)</f>
        <v>0.52928521250439053</v>
      </c>
    </row>
    <row r="51" spans="1:18" s="2" customFormat="1" ht="16.5" customHeight="1" thickBot="1">
      <c r="A51" s="7" t="s">
        <v>288</v>
      </c>
      <c r="B51" s="81" t="s">
        <v>264</v>
      </c>
      <c r="C51" s="9">
        <v>1785</v>
      </c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1"/>
      <c r="P51" s="13" t="s">
        <v>11</v>
      </c>
      <c r="Q51" s="13" t="s">
        <v>12</v>
      </c>
      <c r="R51" s="13" t="s">
        <v>13</v>
      </c>
    </row>
    <row r="52" spans="1:18" s="2" customFormat="1" ht="16.5" customHeight="1" thickBot="1">
      <c r="A52" s="7" t="s">
        <v>197</v>
      </c>
      <c r="B52" s="12" t="s">
        <v>5</v>
      </c>
      <c r="C52" s="9">
        <v>1684</v>
      </c>
      <c r="D52" s="10"/>
      <c r="E52" s="10"/>
      <c r="F52" s="9"/>
      <c r="G52" s="10"/>
      <c r="H52" s="10"/>
      <c r="I52" s="10"/>
      <c r="J52" s="10"/>
      <c r="K52" s="10"/>
      <c r="L52" s="10"/>
      <c r="M52" s="10"/>
      <c r="N52" s="11"/>
      <c r="O52" s="16" t="s">
        <v>5</v>
      </c>
      <c r="P52" s="17">
        <f>(C52+C58+C59+C61+C63+C65)</f>
        <v>4054</v>
      </c>
      <c r="Q52" s="14">
        <f>SUM(P52/P56)</f>
        <v>0.33958787066510304</v>
      </c>
      <c r="R52" s="2">
        <v>2</v>
      </c>
    </row>
    <row r="53" spans="1:18" s="2" customFormat="1" ht="16.5" customHeight="1" thickBot="1">
      <c r="A53" s="7" t="s">
        <v>291</v>
      </c>
      <c r="B53" s="8" t="s">
        <v>3</v>
      </c>
      <c r="C53" s="10">
        <v>1199</v>
      </c>
      <c r="D53" s="10"/>
      <c r="E53" s="10"/>
      <c r="F53" s="10"/>
      <c r="G53" s="10"/>
      <c r="H53" s="10"/>
      <c r="I53" s="10"/>
      <c r="J53" s="9"/>
      <c r="K53" s="10"/>
      <c r="L53" s="10"/>
      <c r="M53" s="10"/>
      <c r="N53" s="11"/>
      <c r="O53" s="20" t="s">
        <v>3</v>
      </c>
      <c r="P53" s="17">
        <f>(C53+C54+C56+C60+C62)</f>
        <v>4125</v>
      </c>
      <c r="Q53" s="14">
        <f>SUM(P53/P56)</f>
        <v>0.34553526553861619</v>
      </c>
      <c r="R53" s="2">
        <v>3</v>
      </c>
    </row>
    <row r="54" spans="1:18" s="2" customFormat="1" ht="16.5" customHeight="1" thickBot="1">
      <c r="A54" s="7" t="s">
        <v>292</v>
      </c>
      <c r="B54" s="8" t="s">
        <v>3</v>
      </c>
      <c r="C54" s="10">
        <v>1161</v>
      </c>
      <c r="D54" s="10"/>
      <c r="E54" s="10"/>
      <c r="F54" s="10"/>
      <c r="G54" s="10"/>
      <c r="H54" s="10"/>
      <c r="I54" s="10"/>
      <c r="J54" s="10"/>
      <c r="K54" s="10"/>
      <c r="L54" s="10"/>
      <c r="M54" s="9"/>
      <c r="N54" s="11"/>
      <c r="O54" s="21" t="s">
        <v>16</v>
      </c>
      <c r="P54" s="17">
        <f>(C55+C57+C64)</f>
        <v>1974</v>
      </c>
      <c r="Q54" s="14">
        <f>SUM(P54/P56)</f>
        <v>0.16535433070866143</v>
      </c>
      <c r="R54" s="2">
        <v>1</v>
      </c>
    </row>
    <row r="55" spans="1:18" s="2" customFormat="1" ht="16.5" customHeight="1" thickBot="1">
      <c r="A55" s="7" t="s">
        <v>85</v>
      </c>
      <c r="B55" s="43" t="s">
        <v>16</v>
      </c>
      <c r="C55" s="10">
        <v>985</v>
      </c>
      <c r="D55" s="10"/>
      <c r="E55" s="10"/>
      <c r="F55" s="10"/>
      <c r="G55" s="10"/>
      <c r="H55" s="10"/>
      <c r="I55" s="10"/>
      <c r="J55" s="10"/>
      <c r="K55" s="10"/>
      <c r="L55" s="10"/>
      <c r="M55" s="9"/>
      <c r="N55" s="11"/>
      <c r="O55" s="79" t="s">
        <v>264</v>
      </c>
      <c r="P55" s="17">
        <v>1785</v>
      </c>
      <c r="Q55" s="14">
        <f>SUM(P55/P56)</f>
        <v>0.14952253308761937</v>
      </c>
      <c r="R55" s="2">
        <v>1</v>
      </c>
    </row>
    <row r="56" spans="1:18" s="2" customFormat="1" ht="16.5" customHeight="1" thickBot="1">
      <c r="A56" s="7" t="s">
        <v>298</v>
      </c>
      <c r="B56" s="8" t="s">
        <v>3</v>
      </c>
      <c r="C56" s="10">
        <v>799</v>
      </c>
      <c r="D56" s="10"/>
      <c r="E56" s="10"/>
      <c r="F56" s="10"/>
      <c r="G56" s="10"/>
      <c r="H56" s="10"/>
      <c r="I56" s="10"/>
      <c r="J56" s="10"/>
      <c r="K56" s="10"/>
      <c r="L56" s="10"/>
      <c r="M56" s="9"/>
      <c r="N56" s="11"/>
      <c r="O56" s="75"/>
      <c r="P56" s="24">
        <v>11938</v>
      </c>
      <c r="Q56" s="14"/>
    </row>
    <row r="57" spans="1:18" s="2" customFormat="1" ht="16.5" customHeight="1" thickBot="1">
      <c r="A57" s="18" t="s">
        <v>251</v>
      </c>
      <c r="B57" s="22" t="s">
        <v>16</v>
      </c>
      <c r="C57" s="10">
        <v>740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O57" s="47"/>
      <c r="P57" s="17"/>
      <c r="Q57" s="14"/>
    </row>
    <row r="58" spans="1:18" s="2" customFormat="1" ht="16.5" customHeight="1" thickBot="1">
      <c r="A58" s="7" t="s">
        <v>289</v>
      </c>
      <c r="B58" s="12" t="s">
        <v>5</v>
      </c>
      <c r="C58" s="10">
        <v>738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1"/>
      <c r="O58" s="25"/>
      <c r="P58" s="17"/>
      <c r="Q58" s="14"/>
    </row>
    <row r="59" spans="1:18" s="2" customFormat="1" ht="16.5" customHeight="1" thickBot="1">
      <c r="A59" s="18" t="s">
        <v>290</v>
      </c>
      <c r="B59" s="19" t="s">
        <v>5</v>
      </c>
      <c r="C59" s="10">
        <v>640</v>
      </c>
      <c r="D59" s="10"/>
      <c r="E59" s="10"/>
      <c r="F59" s="10"/>
      <c r="G59" s="10"/>
      <c r="H59" s="10"/>
      <c r="I59" s="10"/>
      <c r="J59" s="10"/>
      <c r="K59" s="10"/>
      <c r="L59" s="10"/>
      <c r="O59" s="13"/>
      <c r="P59" s="17"/>
      <c r="Q59" s="14"/>
    </row>
    <row r="60" spans="1:18" s="2" customFormat="1" ht="16.5" customHeight="1" thickBot="1">
      <c r="A60" s="18" t="s">
        <v>294</v>
      </c>
      <c r="B60" s="27" t="s">
        <v>3</v>
      </c>
      <c r="C60" s="10">
        <v>583</v>
      </c>
      <c r="D60" s="10"/>
      <c r="E60" s="10"/>
      <c r="F60" s="10"/>
      <c r="G60" s="10"/>
      <c r="H60" s="10"/>
      <c r="I60" s="10"/>
      <c r="J60" s="10"/>
      <c r="K60" s="10"/>
    </row>
    <row r="61" spans="1:18" s="2" customFormat="1" ht="16.5" customHeight="1" thickBot="1">
      <c r="A61" s="18" t="s">
        <v>293</v>
      </c>
      <c r="B61" s="19" t="s">
        <v>5</v>
      </c>
      <c r="C61" s="10">
        <v>581</v>
      </c>
      <c r="D61" s="10"/>
      <c r="E61" s="10"/>
      <c r="F61" s="10"/>
      <c r="G61" s="10"/>
      <c r="H61" s="10"/>
      <c r="I61" s="10"/>
      <c r="J61" s="17"/>
      <c r="K61" s="17"/>
      <c r="L61" s="17"/>
      <c r="M61" s="17"/>
    </row>
    <row r="62" spans="1:18" s="2" customFormat="1" ht="16.5" customHeight="1" thickBot="1">
      <c r="A62" s="18" t="s">
        <v>295</v>
      </c>
      <c r="B62" s="27" t="s">
        <v>3</v>
      </c>
      <c r="C62" s="10">
        <v>383</v>
      </c>
      <c r="D62" s="10"/>
      <c r="E62" s="10"/>
      <c r="F62" s="10"/>
      <c r="P62" s="17"/>
    </row>
    <row r="63" spans="1:18" s="2" customFormat="1" ht="16.5" customHeight="1" thickBot="1">
      <c r="A63" s="18" t="s">
        <v>297</v>
      </c>
      <c r="B63" s="19" t="s">
        <v>5</v>
      </c>
      <c r="C63" s="10">
        <v>309</v>
      </c>
      <c r="D63" s="10"/>
      <c r="E63" s="10"/>
      <c r="M63" s="17"/>
    </row>
    <row r="64" spans="1:18" s="2" customFormat="1" ht="16.5" customHeight="1" thickBot="1">
      <c r="A64" s="18" t="s">
        <v>247</v>
      </c>
      <c r="B64" s="22" t="s">
        <v>16</v>
      </c>
      <c r="C64" s="10">
        <v>249</v>
      </c>
      <c r="D64" s="10"/>
      <c r="E64" s="10"/>
      <c r="M64" s="17"/>
    </row>
    <row r="65" spans="1:21" s="2" customFormat="1" ht="16.5" customHeight="1" thickBot="1">
      <c r="A65" s="18" t="s">
        <v>296</v>
      </c>
      <c r="B65" s="19" t="s">
        <v>5</v>
      </c>
      <c r="C65" s="10">
        <v>102</v>
      </c>
      <c r="D65" s="10"/>
      <c r="J65" s="17"/>
      <c r="K65" s="17"/>
      <c r="L65" s="17"/>
      <c r="M65" s="17"/>
    </row>
    <row r="66" spans="1:21" s="2" customFormat="1" ht="11.25" customHeight="1">
      <c r="A66" s="28"/>
      <c r="B66" s="29"/>
      <c r="C66" s="28"/>
      <c r="D66" s="28"/>
      <c r="E66" s="28"/>
      <c r="N66" s="14"/>
    </row>
    <row r="67" spans="1:21" s="32" customFormat="1" ht="15" customHeight="1">
      <c r="B67" s="36" t="s">
        <v>20</v>
      </c>
      <c r="C67" s="38" t="s">
        <v>5</v>
      </c>
      <c r="D67" s="39" t="s">
        <v>3</v>
      </c>
      <c r="E67" s="40" t="s">
        <v>16</v>
      </c>
      <c r="F67" s="71" t="s">
        <v>264</v>
      </c>
      <c r="G67" s="36" t="s">
        <v>17</v>
      </c>
      <c r="S67" s="33"/>
      <c r="T67" s="34"/>
      <c r="U67" s="35"/>
    </row>
    <row r="68" spans="1:21" s="32" customFormat="1" ht="15" customHeight="1">
      <c r="A68" s="32" t="s">
        <v>11</v>
      </c>
      <c r="B68" s="37">
        <f>SUM(R9+P39+I27+P56)</f>
        <v>31322</v>
      </c>
      <c r="C68" s="34">
        <f>SUM(P52+I25+P35+R5)</f>
        <v>11079</v>
      </c>
      <c r="D68" s="34">
        <f>SUM(P53+I26+P36+R6)</f>
        <v>10378</v>
      </c>
      <c r="E68" s="34">
        <f>(P54+P37+R7)</f>
        <v>7020</v>
      </c>
      <c r="F68" s="34">
        <v>1785</v>
      </c>
      <c r="G68" s="34">
        <f>(P38+R8)</f>
        <v>1330</v>
      </c>
      <c r="M68" s="34"/>
      <c r="S68" s="36"/>
      <c r="T68" s="37"/>
      <c r="U68" s="35"/>
    </row>
    <row r="69" spans="1:21" s="32" customFormat="1" ht="15" customHeight="1">
      <c r="A69" s="32" t="s">
        <v>12</v>
      </c>
      <c r="B69" s="42">
        <v>1</v>
      </c>
      <c r="C69" s="35">
        <f t="shared" ref="C69:F69" si="0">SUM(C68/$B$68)</f>
        <v>0.35371304514398827</v>
      </c>
      <c r="D69" s="35">
        <f t="shared" si="0"/>
        <v>0.33133260966732647</v>
      </c>
      <c r="E69" s="35">
        <f t="shared" si="0"/>
        <v>0.22412361918140605</v>
      </c>
      <c r="F69" s="35">
        <f t="shared" si="0"/>
        <v>5.6988698039716491E-2</v>
      </c>
      <c r="G69" s="35">
        <f>SUM(G68/$B$68)</f>
        <v>4.2462167166847586E-2</v>
      </c>
    </row>
    <row r="70" spans="1:21" s="32" customFormat="1" ht="15" customHeight="1">
      <c r="A70" s="32" t="s">
        <v>13</v>
      </c>
      <c r="B70" s="36">
        <v>21</v>
      </c>
      <c r="C70" s="32">
        <v>7</v>
      </c>
      <c r="D70" s="32">
        <v>8</v>
      </c>
      <c r="E70" s="32">
        <v>4</v>
      </c>
      <c r="F70" s="32">
        <v>1</v>
      </c>
      <c r="G70" s="32">
        <v>1</v>
      </c>
    </row>
  </sheetData>
  <sortState ref="A51:C65">
    <sortCondition descending="1" ref="C51:C6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86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9" s="2" customFormat="1" ht="16.5" customHeight="1">
      <c r="A1" s="1" t="s">
        <v>222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3" t="s">
        <v>9</v>
      </c>
      <c r="Q3" s="14">
        <f>(9228/13219)</f>
        <v>0.69808608820636964</v>
      </c>
    </row>
    <row r="4" spans="1:19" s="2" customFormat="1" ht="16.5" customHeight="1" thickBot="1">
      <c r="A4" s="7" t="s">
        <v>352</v>
      </c>
      <c r="B4" s="12" t="s">
        <v>5</v>
      </c>
      <c r="C4" s="9">
        <v>1382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4</v>
      </c>
      <c r="Q4" s="13" t="s">
        <v>11</v>
      </c>
      <c r="R4" s="13" t="s">
        <v>12</v>
      </c>
      <c r="S4" s="13" t="s">
        <v>13</v>
      </c>
    </row>
    <row r="5" spans="1:19" s="2" customFormat="1" ht="16.5" customHeight="1" thickBot="1">
      <c r="A5" s="7" t="s">
        <v>35</v>
      </c>
      <c r="B5" s="8" t="s">
        <v>3</v>
      </c>
      <c r="C5" s="10">
        <v>1128</v>
      </c>
      <c r="D5" s="10">
        <v>1134</v>
      </c>
      <c r="E5" s="10">
        <v>1135</v>
      </c>
      <c r="F5" s="10">
        <v>1157</v>
      </c>
      <c r="G5" s="10">
        <v>1166</v>
      </c>
      <c r="H5" s="10">
        <v>1291</v>
      </c>
      <c r="I5" s="9">
        <v>1354</v>
      </c>
      <c r="J5" s="10"/>
      <c r="K5" s="10"/>
      <c r="L5" s="10"/>
      <c r="M5" s="10"/>
      <c r="N5" s="10"/>
      <c r="O5" s="11" t="s">
        <v>8</v>
      </c>
      <c r="P5" s="16" t="s">
        <v>5</v>
      </c>
      <c r="Q5" s="17">
        <f>(C4+C6+C8+C9+C10)</f>
        <v>4387</v>
      </c>
      <c r="R5" s="14">
        <f>SUM(Q5/Q9)</f>
        <v>0.4823529411764706</v>
      </c>
      <c r="S5" s="2">
        <v>4</v>
      </c>
    </row>
    <row r="6" spans="1:19" s="2" customFormat="1" ht="16.5" customHeight="1" thickBot="1">
      <c r="A6" s="7" t="s">
        <v>223</v>
      </c>
      <c r="B6" s="12" t="s">
        <v>5</v>
      </c>
      <c r="C6" s="10">
        <v>950</v>
      </c>
      <c r="D6" s="10">
        <v>951</v>
      </c>
      <c r="E6" s="10">
        <v>953</v>
      </c>
      <c r="F6" s="10">
        <v>958</v>
      </c>
      <c r="G6" s="10">
        <v>961</v>
      </c>
      <c r="H6" s="10">
        <v>972</v>
      </c>
      <c r="I6" s="10">
        <v>973</v>
      </c>
      <c r="J6" s="10">
        <v>973</v>
      </c>
      <c r="K6" s="10">
        <v>991</v>
      </c>
      <c r="L6" s="10">
        <v>999</v>
      </c>
      <c r="M6" s="10">
        <v>1071</v>
      </c>
      <c r="N6" s="9">
        <v>1092</v>
      </c>
      <c r="O6" s="11" t="s">
        <v>15</v>
      </c>
      <c r="P6" s="20" t="s">
        <v>3</v>
      </c>
      <c r="Q6" s="17">
        <f>(C5+C13+C14+C15+C17)</f>
        <v>2403</v>
      </c>
      <c r="R6" s="14">
        <f>SUM(Q6/Q9)</f>
        <v>0.26421110500274875</v>
      </c>
      <c r="S6" s="2">
        <v>1</v>
      </c>
    </row>
    <row r="7" spans="1:19" s="2" customFormat="1" ht="16.5" customHeight="1" thickBot="1">
      <c r="A7" s="18" t="s">
        <v>137</v>
      </c>
      <c r="B7" s="22" t="s">
        <v>16</v>
      </c>
      <c r="C7" s="10">
        <v>863</v>
      </c>
      <c r="D7" s="10">
        <v>887</v>
      </c>
      <c r="E7" s="10">
        <v>888</v>
      </c>
      <c r="F7" s="10">
        <v>889</v>
      </c>
      <c r="G7" s="10">
        <v>910</v>
      </c>
      <c r="H7" s="10">
        <v>933</v>
      </c>
      <c r="I7" s="10">
        <v>941</v>
      </c>
      <c r="J7" s="10">
        <v>945</v>
      </c>
      <c r="K7" s="10">
        <v>963</v>
      </c>
      <c r="L7" s="10">
        <v>1020</v>
      </c>
      <c r="M7" s="10">
        <v>1040</v>
      </c>
      <c r="N7" s="10">
        <v>1042</v>
      </c>
      <c r="O7" s="11"/>
      <c r="P7" s="21" t="s">
        <v>16</v>
      </c>
      <c r="Q7" s="17">
        <f>(C7+C11+C16+C18)</f>
        <v>1822</v>
      </c>
      <c r="R7" s="14">
        <f>SUM(Q7/Q9)</f>
        <v>0.20032985156679495</v>
      </c>
      <c r="S7" s="2">
        <v>1</v>
      </c>
    </row>
    <row r="8" spans="1:19" s="2" customFormat="1" ht="16.5" customHeight="1" thickBot="1">
      <c r="A8" s="7" t="s">
        <v>179</v>
      </c>
      <c r="B8" s="12" t="s">
        <v>5</v>
      </c>
      <c r="C8" s="10">
        <v>822</v>
      </c>
      <c r="D8" s="10">
        <v>839</v>
      </c>
      <c r="E8" s="10">
        <v>845</v>
      </c>
      <c r="F8" s="10">
        <v>849</v>
      </c>
      <c r="G8" s="10">
        <v>861</v>
      </c>
      <c r="H8" s="10">
        <v>953</v>
      </c>
      <c r="I8" s="10">
        <v>961</v>
      </c>
      <c r="J8" s="10">
        <v>964</v>
      </c>
      <c r="K8" s="10">
        <v>999</v>
      </c>
      <c r="L8" s="10">
        <v>1049</v>
      </c>
      <c r="M8" s="10">
        <v>1124</v>
      </c>
      <c r="N8" s="9">
        <v>1168</v>
      </c>
      <c r="O8" s="11" t="s">
        <v>10</v>
      </c>
      <c r="P8" s="13" t="s">
        <v>17</v>
      </c>
      <c r="Q8" s="17">
        <v>443</v>
      </c>
      <c r="R8" s="74">
        <f>SUM(Q8/Q9)</f>
        <v>4.8708081363386474E-2</v>
      </c>
    </row>
    <row r="9" spans="1:19" s="2" customFormat="1" ht="16.5" customHeight="1" thickBot="1">
      <c r="A9" s="7" t="s">
        <v>224</v>
      </c>
      <c r="B9" s="12" t="s">
        <v>5</v>
      </c>
      <c r="C9" s="10">
        <v>628</v>
      </c>
      <c r="D9" s="10">
        <v>628</v>
      </c>
      <c r="E9" s="10">
        <v>651</v>
      </c>
      <c r="F9" s="10">
        <v>665</v>
      </c>
      <c r="G9" s="10">
        <v>705</v>
      </c>
      <c r="H9" s="10">
        <v>712</v>
      </c>
      <c r="I9" s="10">
        <v>767</v>
      </c>
      <c r="J9" s="10">
        <v>768</v>
      </c>
      <c r="K9" s="10">
        <v>904</v>
      </c>
      <c r="L9" s="10">
        <v>997</v>
      </c>
      <c r="M9" s="9">
        <v>1420</v>
      </c>
      <c r="N9" s="10"/>
      <c r="O9" s="11" t="s">
        <v>7</v>
      </c>
      <c r="P9" s="75"/>
      <c r="Q9" s="24">
        <v>9095</v>
      </c>
      <c r="R9" s="74"/>
    </row>
    <row r="10" spans="1:19" s="2" customFormat="1" ht="16.5" customHeight="1" thickBot="1">
      <c r="A10" s="18" t="s">
        <v>227</v>
      </c>
      <c r="B10" s="19" t="s">
        <v>5</v>
      </c>
      <c r="C10" s="10">
        <v>605</v>
      </c>
      <c r="D10" s="10">
        <v>647</v>
      </c>
      <c r="E10" s="10">
        <v>663</v>
      </c>
      <c r="F10" s="10">
        <v>689</v>
      </c>
      <c r="G10" s="10">
        <v>726</v>
      </c>
      <c r="H10" s="10">
        <v>727</v>
      </c>
      <c r="I10" s="10">
        <v>754</v>
      </c>
      <c r="J10" s="10">
        <v>754</v>
      </c>
      <c r="K10" s="10">
        <v>848</v>
      </c>
      <c r="L10" s="10">
        <v>921</v>
      </c>
      <c r="M10" s="10" t="s">
        <v>21</v>
      </c>
    </row>
    <row r="11" spans="1:19" s="2" customFormat="1" ht="16.5" customHeight="1" thickBot="1">
      <c r="A11" s="7" t="s">
        <v>226</v>
      </c>
      <c r="B11" s="43" t="s">
        <v>16</v>
      </c>
      <c r="C11" s="10">
        <v>560</v>
      </c>
      <c r="D11" s="10">
        <v>567</v>
      </c>
      <c r="E11" s="10">
        <v>577</v>
      </c>
      <c r="F11" s="10">
        <v>602</v>
      </c>
      <c r="G11" s="10">
        <v>715</v>
      </c>
      <c r="H11" s="10">
        <v>730</v>
      </c>
      <c r="I11" s="10">
        <v>790</v>
      </c>
      <c r="J11" s="10">
        <v>792</v>
      </c>
      <c r="K11" s="10">
        <v>918</v>
      </c>
      <c r="L11" s="10">
        <v>1035</v>
      </c>
      <c r="M11" s="10">
        <v>1189</v>
      </c>
      <c r="N11" s="9">
        <v>1242</v>
      </c>
      <c r="O11" s="11" t="s">
        <v>6</v>
      </c>
    </row>
    <row r="12" spans="1:19" s="2" customFormat="1" ht="16.5" customHeight="1" thickBot="1">
      <c r="A12" s="18" t="s">
        <v>233</v>
      </c>
      <c r="B12" s="23" t="s">
        <v>14</v>
      </c>
      <c r="C12" s="10">
        <v>443</v>
      </c>
      <c r="D12" s="10">
        <v>443</v>
      </c>
      <c r="E12" s="10">
        <v>450</v>
      </c>
      <c r="F12" s="10">
        <v>477</v>
      </c>
      <c r="G12" s="10">
        <v>512</v>
      </c>
      <c r="H12" s="10">
        <v>525</v>
      </c>
      <c r="I12" s="10">
        <v>561</v>
      </c>
      <c r="J12" s="10">
        <v>564</v>
      </c>
      <c r="K12" s="10" t="s">
        <v>21</v>
      </c>
    </row>
    <row r="13" spans="1:19" s="2" customFormat="1" ht="16.5" customHeight="1" thickBot="1">
      <c r="A13" s="18" t="s">
        <v>228</v>
      </c>
      <c r="B13" s="27" t="s">
        <v>3</v>
      </c>
      <c r="C13" s="10">
        <v>339</v>
      </c>
      <c r="D13" s="10">
        <v>359</v>
      </c>
      <c r="E13" s="10">
        <v>360</v>
      </c>
      <c r="F13" s="10">
        <v>382</v>
      </c>
      <c r="G13" s="10">
        <v>393</v>
      </c>
      <c r="H13" s="10" t="s">
        <v>21</v>
      </c>
    </row>
    <row r="14" spans="1:19" s="2" customFormat="1" ht="16.5" customHeight="1" thickBot="1">
      <c r="A14" s="18" t="s">
        <v>231</v>
      </c>
      <c r="B14" s="27" t="s">
        <v>3</v>
      </c>
      <c r="C14" s="10">
        <v>338</v>
      </c>
      <c r="D14" s="10">
        <v>338</v>
      </c>
      <c r="E14" s="10">
        <v>342</v>
      </c>
      <c r="F14" s="10">
        <v>380</v>
      </c>
      <c r="G14" s="10">
        <v>396</v>
      </c>
      <c r="H14" s="10">
        <v>441</v>
      </c>
      <c r="I14" s="10">
        <v>571</v>
      </c>
      <c r="J14" s="10">
        <v>612</v>
      </c>
      <c r="K14" s="10">
        <v>664</v>
      </c>
      <c r="L14" s="10" t="s">
        <v>21</v>
      </c>
    </row>
    <row r="15" spans="1:19" s="2" customFormat="1" ht="16.5" customHeight="1" thickBot="1">
      <c r="A15" s="18" t="s">
        <v>232</v>
      </c>
      <c r="B15" s="27" t="s">
        <v>3</v>
      </c>
      <c r="C15" s="10">
        <v>320</v>
      </c>
      <c r="D15" s="10">
        <v>321</v>
      </c>
      <c r="E15" s="10">
        <v>325</v>
      </c>
      <c r="F15" s="10">
        <v>389</v>
      </c>
      <c r="G15" s="10">
        <v>411</v>
      </c>
      <c r="H15" s="10">
        <v>437</v>
      </c>
      <c r="I15" s="10" t="s">
        <v>21</v>
      </c>
    </row>
    <row r="16" spans="1:19" s="2" customFormat="1" ht="16.5" customHeight="1" thickBot="1">
      <c r="A16" s="18" t="s">
        <v>229</v>
      </c>
      <c r="B16" s="22" t="s">
        <v>16</v>
      </c>
      <c r="C16" s="10">
        <v>311</v>
      </c>
      <c r="D16" s="10">
        <v>319</v>
      </c>
      <c r="E16" s="10">
        <v>324</v>
      </c>
      <c r="F16" s="10">
        <v>344</v>
      </c>
      <c r="G16" s="10" t="s">
        <v>21</v>
      </c>
      <c r="H16" s="17"/>
    </row>
    <row r="17" spans="1:16" s="2" customFormat="1" ht="16.5" customHeight="1" thickBot="1">
      <c r="A17" s="18" t="s">
        <v>225</v>
      </c>
      <c r="B17" s="27" t="s">
        <v>3</v>
      </c>
      <c r="C17" s="10">
        <v>278</v>
      </c>
      <c r="D17" s="10">
        <v>279</v>
      </c>
      <c r="E17" s="10">
        <v>281</v>
      </c>
      <c r="F17" s="10" t="s">
        <v>21</v>
      </c>
      <c r="H17" s="17"/>
      <c r="N17" s="17"/>
    </row>
    <row r="18" spans="1:16" s="2" customFormat="1" ht="16.5" customHeight="1" thickBot="1">
      <c r="A18" s="18" t="s">
        <v>230</v>
      </c>
      <c r="B18" s="22" t="s">
        <v>16</v>
      </c>
      <c r="C18" s="10">
        <v>88</v>
      </c>
      <c r="D18" s="10" t="s">
        <v>21</v>
      </c>
      <c r="H18" s="17"/>
    </row>
    <row r="19" spans="1:16" s="2" customFormat="1" ht="10.5" customHeight="1">
      <c r="A19" s="1"/>
    </row>
    <row r="20" spans="1:16" s="2" customFormat="1" ht="17.45" customHeight="1">
      <c r="A20" s="1" t="s">
        <v>234</v>
      </c>
    </row>
    <row r="21" spans="1:16" s="2" customFormat="1" ht="10.5" customHeight="1" thickBot="1">
      <c r="A21" s="1"/>
    </row>
    <row r="22" spans="1:16" s="2" customFormat="1" ht="16.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6"/>
      <c r="L22" s="13" t="s">
        <v>9</v>
      </c>
      <c r="M22" s="14">
        <f>(5465/8047)</f>
        <v>0.67913508139679379</v>
      </c>
    </row>
    <row r="23" spans="1:16" s="2" customFormat="1" ht="16.5" customHeight="1" thickBot="1">
      <c r="A23" s="7" t="s">
        <v>182</v>
      </c>
      <c r="B23" s="8" t="s">
        <v>3</v>
      </c>
      <c r="C23" s="9">
        <v>1397</v>
      </c>
      <c r="D23" s="10"/>
      <c r="E23" s="9"/>
      <c r="F23" s="10"/>
      <c r="G23" s="10"/>
      <c r="H23" s="10"/>
      <c r="I23" s="10"/>
      <c r="J23" s="10"/>
      <c r="K23" s="11" t="s">
        <v>4</v>
      </c>
      <c r="M23" s="13" t="s">
        <v>11</v>
      </c>
      <c r="N23" s="13" t="s">
        <v>12</v>
      </c>
      <c r="O23" s="13" t="s">
        <v>13</v>
      </c>
    </row>
    <row r="24" spans="1:16" s="2" customFormat="1" ht="16.5" customHeight="1" thickBot="1">
      <c r="A24" s="7" t="s">
        <v>237</v>
      </c>
      <c r="B24" s="12" t="s">
        <v>5</v>
      </c>
      <c r="C24" s="10">
        <v>1158</v>
      </c>
      <c r="D24" s="10">
        <v>1162</v>
      </c>
      <c r="E24" s="10">
        <v>1163</v>
      </c>
      <c r="F24" s="10">
        <v>1174</v>
      </c>
      <c r="G24" s="10">
        <v>1195</v>
      </c>
      <c r="H24" s="10">
        <v>1244</v>
      </c>
      <c r="I24" s="10">
        <v>1338</v>
      </c>
      <c r="J24" s="9">
        <v>1456</v>
      </c>
      <c r="K24" s="11" t="s">
        <v>8</v>
      </c>
      <c r="L24" s="16" t="s">
        <v>5</v>
      </c>
      <c r="M24" s="17">
        <f>(C24+C25)</f>
        <v>2046</v>
      </c>
      <c r="N24" s="14">
        <f>SUM(M24/M30)</f>
        <v>0.37938067865751901</v>
      </c>
      <c r="O24" s="2">
        <v>2</v>
      </c>
    </row>
    <row r="25" spans="1:16" s="2" customFormat="1" ht="16.5" customHeight="1" thickBot="1">
      <c r="A25" s="7" t="s">
        <v>146</v>
      </c>
      <c r="B25" s="12" t="s">
        <v>5</v>
      </c>
      <c r="C25" s="10">
        <v>888</v>
      </c>
      <c r="D25" s="10">
        <v>895</v>
      </c>
      <c r="E25" s="10">
        <v>897</v>
      </c>
      <c r="F25" s="10">
        <v>910</v>
      </c>
      <c r="G25" s="10">
        <v>921</v>
      </c>
      <c r="H25" s="10">
        <v>934</v>
      </c>
      <c r="I25" s="10">
        <v>994</v>
      </c>
      <c r="J25" s="9">
        <v>1154</v>
      </c>
      <c r="K25" s="11" t="s">
        <v>7</v>
      </c>
      <c r="L25" s="20" t="s">
        <v>3</v>
      </c>
      <c r="M25" s="17">
        <f>(C23+C27+C29)</f>
        <v>2152</v>
      </c>
      <c r="N25" s="14">
        <f>SUM(M25/M30)</f>
        <v>0.3990357871314667</v>
      </c>
      <c r="O25" s="2">
        <v>1</v>
      </c>
    </row>
    <row r="26" spans="1:16" s="2" customFormat="1" ht="16.5" customHeight="1" thickBot="1">
      <c r="A26" s="18" t="s">
        <v>183</v>
      </c>
      <c r="B26" s="22" t="s">
        <v>16</v>
      </c>
      <c r="C26" s="10">
        <v>663</v>
      </c>
      <c r="D26" s="10">
        <v>668</v>
      </c>
      <c r="E26" s="10">
        <v>676</v>
      </c>
      <c r="F26" s="10">
        <v>685</v>
      </c>
      <c r="G26" s="10">
        <v>703</v>
      </c>
      <c r="H26" s="10">
        <v>716</v>
      </c>
      <c r="I26" s="10">
        <v>768</v>
      </c>
      <c r="J26" s="10" t="s">
        <v>21</v>
      </c>
      <c r="L26" s="21" t="s">
        <v>16</v>
      </c>
      <c r="M26" s="17">
        <v>663</v>
      </c>
      <c r="N26" s="14">
        <f>SUM(M26/M30)</f>
        <v>0.12293714073799369</v>
      </c>
    </row>
    <row r="27" spans="1:16" s="2" customFormat="1" ht="16.5" customHeight="1" thickBot="1">
      <c r="A27" s="18" t="s">
        <v>235</v>
      </c>
      <c r="B27" s="27" t="s">
        <v>3</v>
      </c>
      <c r="C27" s="10">
        <v>501</v>
      </c>
      <c r="D27" s="10">
        <v>524</v>
      </c>
      <c r="E27" s="10">
        <v>527</v>
      </c>
      <c r="F27" s="10">
        <v>539</v>
      </c>
      <c r="G27" s="10">
        <v>571</v>
      </c>
      <c r="H27" s="10">
        <v>731</v>
      </c>
      <c r="I27" s="10">
        <v>775</v>
      </c>
      <c r="J27" s="10">
        <v>968</v>
      </c>
      <c r="K27" s="11"/>
      <c r="L27" s="25" t="s">
        <v>18</v>
      </c>
      <c r="M27" s="17">
        <v>315</v>
      </c>
      <c r="N27" s="14">
        <f>SUM(M27/M30)</f>
        <v>5.8409048766920081E-2</v>
      </c>
    </row>
    <row r="28" spans="1:16" s="2" customFormat="1" ht="16.5" customHeight="1" thickBot="1">
      <c r="A28" s="18" t="s">
        <v>49</v>
      </c>
      <c r="B28" s="26" t="s">
        <v>18</v>
      </c>
      <c r="C28" s="10">
        <v>315</v>
      </c>
      <c r="D28" s="10">
        <v>316</v>
      </c>
      <c r="E28" s="10">
        <v>317</v>
      </c>
      <c r="F28" s="10">
        <v>322</v>
      </c>
      <c r="G28" s="10">
        <v>340</v>
      </c>
      <c r="H28" s="10">
        <v>353</v>
      </c>
      <c r="I28" s="10" t="s">
        <v>21</v>
      </c>
      <c r="L28" s="79" t="s">
        <v>31</v>
      </c>
      <c r="M28" s="17">
        <v>117</v>
      </c>
      <c r="N28" s="14">
        <f>SUM(M28/M30)</f>
        <v>2.1694789541998886E-2</v>
      </c>
    </row>
    <row r="29" spans="1:16" s="2" customFormat="1" ht="16.5" customHeight="1" thickBot="1">
      <c r="A29" s="18" t="s">
        <v>236</v>
      </c>
      <c r="B29" s="27" t="s">
        <v>3</v>
      </c>
      <c r="C29" s="10">
        <v>254</v>
      </c>
      <c r="D29" s="10">
        <v>261</v>
      </c>
      <c r="E29" s="10">
        <v>263</v>
      </c>
      <c r="F29" s="10">
        <v>270</v>
      </c>
      <c r="G29" s="10">
        <v>271</v>
      </c>
      <c r="H29" s="10" t="s">
        <v>21</v>
      </c>
      <c r="K29"/>
      <c r="L29" s="13" t="s">
        <v>17</v>
      </c>
      <c r="M29" s="17">
        <f>(C31+C32)</f>
        <v>100</v>
      </c>
      <c r="N29" s="14">
        <f>SUM(M29/M30)</f>
        <v>1.8542555164101613E-2</v>
      </c>
      <c r="P29" s="17"/>
    </row>
    <row r="30" spans="1:16" s="2" customFormat="1" ht="16.5" customHeight="1" thickBot="1">
      <c r="A30" s="18" t="s">
        <v>351</v>
      </c>
      <c r="B30" s="80" t="s">
        <v>31</v>
      </c>
      <c r="C30" s="10">
        <v>117</v>
      </c>
      <c r="D30" s="10">
        <v>117</v>
      </c>
      <c r="E30" s="10">
        <v>117</v>
      </c>
      <c r="F30" s="10">
        <v>121</v>
      </c>
      <c r="G30" s="10" t="s">
        <v>21</v>
      </c>
      <c r="M30" s="24">
        <v>5393</v>
      </c>
    </row>
    <row r="31" spans="1:16" s="2" customFormat="1" ht="16.5" customHeight="1" thickBot="1">
      <c r="A31" s="18" t="s">
        <v>188</v>
      </c>
      <c r="B31" s="23" t="s">
        <v>14</v>
      </c>
      <c r="C31" s="10">
        <v>74</v>
      </c>
      <c r="D31" s="10">
        <v>75</v>
      </c>
      <c r="E31" s="10">
        <v>81</v>
      </c>
      <c r="F31" s="10" t="s">
        <v>21</v>
      </c>
      <c r="H31" s="17"/>
      <c r="J31" s="24"/>
      <c r="L31" s="17"/>
    </row>
    <row r="32" spans="1:16" s="2" customFormat="1" ht="16.5" customHeight="1" thickBot="1">
      <c r="A32" s="18" t="s">
        <v>238</v>
      </c>
      <c r="B32" s="23" t="s">
        <v>14</v>
      </c>
      <c r="C32" s="10">
        <v>26</v>
      </c>
      <c r="D32" s="10">
        <v>26</v>
      </c>
      <c r="E32" s="10" t="s">
        <v>21</v>
      </c>
      <c r="H32" s="17"/>
      <c r="J32" s="24"/>
      <c r="L32" s="17"/>
    </row>
    <row r="33" spans="1:19">
      <c r="C33" s="45"/>
    </row>
    <row r="34" spans="1:19" s="2" customFormat="1" ht="17.45" customHeight="1">
      <c r="A34" s="1" t="s">
        <v>253</v>
      </c>
    </row>
    <row r="35" spans="1:19" s="2" customFormat="1" ht="10.5" customHeight="1" thickBot="1">
      <c r="A35" s="1"/>
    </row>
    <row r="36" spans="1:19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5">
        <v>10</v>
      </c>
      <c r="M36" s="5">
        <v>11</v>
      </c>
      <c r="N36" s="5">
        <v>12</v>
      </c>
      <c r="O36" s="6"/>
      <c r="P36" s="13" t="s">
        <v>9</v>
      </c>
      <c r="Q36" s="14">
        <f>(8283/13089)</f>
        <v>0.63282145312858129</v>
      </c>
    </row>
    <row r="37" spans="1:19" s="2" customFormat="1" ht="16.5" customHeight="1" thickBot="1">
      <c r="A37" s="7" t="s">
        <v>255</v>
      </c>
      <c r="B37" s="12" t="s">
        <v>5</v>
      </c>
      <c r="C37" s="10">
        <v>918</v>
      </c>
      <c r="D37" s="10">
        <v>938</v>
      </c>
      <c r="E37" s="10">
        <v>945</v>
      </c>
      <c r="F37" s="10">
        <v>1011</v>
      </c>
      <c r="G37" s="10">
        <v>1023</v>
      </c>
      <c r="H37" s="10">
        <v>1068</v>
      </c>
      <c r="I37" s="10">
        <v>1081</v>
      </c>
      <c r="J37" s="10">
        <v>1201</v>
      </c>
      <c r="K37" s="9">
        <v>1507</v>
      </c>
      <c r="L37" s="10"/>
      <c r="M37" s="10"/>
      <c r="N37" s="10"/>
      <c r="O37" s="11" t="s">
        <v>4</v>
      </c>
      <c r="Q37" s="13" t="s">
        <v>11</v>
      </c>
      <c r="R37" s="13" t="s">
        <v>12</v>
      </c>
      <c r="S37" s="13" t="s">
        <v>13</v>
      </c>
    </row>
    <row r="38" spans="1:19" s="2" customFormat="1" ht="16.5" customHeight="1" thickBot="1">
      <c r="A38" s="7" t="s">
        <v>229</v>
      </c>
      <c r="B38" s="43" t="s">
        <v>16</v>
      </c>
      <c r="C38" s="10">
        <v>773</v>
      </c>
      <c r="D38" s="10">
        <v>794</v>
      </c>
      <c r="E38" s="10">
        <v>826</v>
      </c>
      <c r="F38" s="10">
        <v>903</v>
      </c>
      <c r="G38" s="10">
        <v>994</v>
      </c>
      <c r="H38" s="10">
        <v>1012</v>
      </c>
      <c r="I38" s="10">
        <v>1111</v>
      </c>
      <c r="J38" s="10">
        <v>1178</v>
      </c>
      <c r="K38" s="10">
        <v>1200</v>
      </c>
      <c r="L38" s="10">
        <v>1203</v>
      </c>
      <c r="M38" s="10">
        <v>1331</v>
      </c>
      <c r="N38" s="9">
        <v>1364</v>
      </c>
      <c r="O38" s="11" t="s">
        <v>7</v>
      </c>
      <c r="P38" s="16" t="s">
        <v>5</v>
      </c>
      <c r="Q38" s="17">
        <f>(C37+C40+C42+C44)</f>
        <v>2851</v>
      </c>
      <c r="R38" s="14">
        <f>SUM(Q38/Q43)</f>
        <v>0.34861824406945463</v>
      </c>
      <c r="S38" s="2">
        <v>2</v>
      </c>
    </row>
    <row r="39" spans="1:19" s="2" customFormat="1" ht="16.5" customHeight="1" thickBot="1">
      <c r="A39" s="7" t="s">
        <v>254</v>
      </c>
      <c r="B39" s="15" t="s">
        <v>14</v>
      </c>
      <c r="C39" s="10">
        <v>756</v>
      </c>
      <c r="D39" s="10">
        <v>786</v>
      </c>
      <c r="E39" s="10">
        <v>810</v>
      </c>
      <c r="F39" s="10">
        <v>829</v>
      </c>
      <c r="G39" s="10">
        <v>832</v>
      </c>
      <c r="H39" s="10">
        <v>861</v>
      </c>
      <c r="I39" s="10">
        <v>923</v>
      </c>
      <c r="J39" s="10">
        <v>955</v>
      </c>
      <c r="K39" s="10">
        <v>994</v>
      </c>
      <c r="L39" s="10">
        <v>1000</v>
      </c>
      <c r="M39" s="10">
        <v>1189</v>
      </c>
      <c r="N39" s="9">
        <v>1215</v>
      </c>
      <c r="O39" s="11" t="s">
        <v>6</v>
      </c>
      <c r="P39" s="20" t="s">
        <v>3</v>
      </c>
      <c r="Q39" s="17">
        <f>(C45+C46+C47)</f>
        <v>1455</v>
      </c>
      <c r="R39" s="14">
        <f>SUM(Q39/Q43)</f>
        <v>0.17791636096845195</v>
      </c>
    </row>
    <row r="40" spans="1:19" s="2" customFormat="1" ht="16.5" customHeight="1" thickBot="1">
      <c r="A40" s="7" t="s">
        <v>220</v>
      </c>
      <c r="B40" s="12" t="s">
        <v>5</v>
      </c>
      <c r="C40" s="10">
        <v>680</v>
      </c>
      <c r="D40" s="10">
        <v>692</v>
      </c>
      <c r="E40" s="10">
        <v>735</v>
      </c>
      <c r="F40" s="10">
        <v>745</v>
      </c>
      <c r="G40" s="10">
        <v>753</v>
      </c>
      <c r="H40" s="10">
        <v>764</v>
      </c>
      <c r="I40" s="10">
        <v>818</v>
      </c>
      <c r="J40" s="10">
        <v>908</v>
      </c>
      <c r="K40" s="10">
        <v>1241</v>
      </c>
      <c r="L40" s="10">
        <v>1350</v>
      </c>
      <c r="M40" s="9">
        <v>1495</v>
      </c>
      <c r="N40" s="9"/>
      <c r="O40" s="11" t="s">
        <v>8</v>
      </c>
      <c r="P40" s="21" t="s">
        <v>16</v>
      </c>
      <c r="Q40" s="17">
        <f>(C38+C41+C48+C49)</f>
        <v>2026</v>
      </c>
      <c r="R40" s="14">
        <f>SUM(Q40/Q43)</f>
        <v>0.24773783321105405</v>
      </c>
      <c r="S40" s="2">
        <v>2</v>
      </c>
    </row>
    <row r="41" spans="1:19" s="2" customFormat="1" ht="16.5" customHeight="1" thickBot="1">
      <c r="A41" s="7" t="s">
        <v>216</v>
      </c>
      <c r="B41" s="43" t="s">
        <v>16</v>
      </c>
      <c r="C41" s="10">
        <v>664</v>
      </c>
      <c r="D41" s="10">
        <v>677</v>
      </c>
      <c r="E41" s="10">
        <v>692</v>
      </c>
      <c r="F41" s="10">
        <v>715</v>
      </c>
      <c r="G41" s="10">
        <v>826</v>
      </c>
      <c r="H41" s="10">
        <v>834</v>
      </c>
      <c r="I41" s="10">
        <v>857</v>
      </c>
      <c r="J41" s="10">
        <v>973</v>
      </c>
      <c r="K41" s="10">
        <v>996</v>
      </c>
      <c r="L41" s="10">
        <v>999</v>
      </c>
      <c r="M41" s="10">
        <v>1183</v>
      </c>
      <c r="N41" s="9">
        <v>1203</v>
      </c>
      <c r="O41" s="11" t="s">
        <v>10</v>
      </c>
      <c r="P41" s="79" t="s">
        <v>31</v>
      </c>
      <c r="Q41" s="17">
        <v>228</v>
      </c>
      <c r="R41" s="14">
        <f>SUM(Q41/Q43)</f>
        <v>2.7879677182685254E-2</v>
      </c>
    </row>
    <row r="42" spans="1:19" s="2" customFormat="1" ht="16.5" customHeight="1" thickBot="1">
      <c r="A42" s="18" t="s">
        <v>126</v>
      </c>
      <c r="B42" s="19" t="s">
        <v>5</v>
      </c>
      <c r="C42" s="10">
        <v>648</v>
      </c>
      <c r="D42" s="10">
        <v>657</v>
      </c>
      <c r="E42" s="10">
        <v>663</v>
      </c>
      <c r="F42" s="10">
        <v>666</v>
      </c>
      <c r="G42" s="10">
        <v>671</v>
      </c>
      <c r="H42" s="10">
        <v>687</v>
      </c>
      <c r="I42" s="10">
        <v>705</v>
      </c>
      <c r="J42" s="10">
        <v>853</v>
      </c>
      <c r="K42" s="10" t="s">
        <v>21</v>
      </c>
      <c r="P42" s="13" t="s">
        <v>17</v>
      </c>
      <c r="Q42" s="17">
        <f>(C39+C50+C43)</f>
        <v>1618</v>
      </c>
      <c r="R42" s="14">
        <f>SUM(Q42/Q43)</f>
        <v>0.19784788456835412</v>
      </c>
      <c r="S42" s="2">
        <v>1</v>
      </c>
    </row>
    <row r="43" spans="1:19" s="2" customFormat="1" ht="16.5" customHeight="1" thickBot="1">
      <c r="A43" s="18" t="s">
        <v>261</v>
      </c>
      <c r="B43" s="23" t="s">
        <v>14</v>
      </c>
      <c r="C43" s="10">
        <v>617</v>
      </c>
      <c r="D43" s="10">
        <v>651</v>
      </c>
      <c r="E43" s="10">
        <v>704</v>
      </c>
      <c r="F43" s="10">
        <v>724</v>
      </c>
      <c r="G43" s="10">
        <v>746</v>
      </c>
      <c r="H43" s="10">
        <v>768</v>
      </c>
      <c r="I43" s="10">
        <v>813</v>
      </c>
      <c r="J43" s="10">
        <v>854</v>
      </c>
      <c r="K43" s="10">
        <v>888</v>
      </c>
      <c r="L43" s="10">
        <v>902</v>
      </c>
      <c r="M43" s="10" t="s">
        <v>21</v>
      </c>
      <c r="P43" s="13"/>
      <c r="Q43" s="24">
        <v>8178</v>
      </c>
      <c r="R43" s="14"/>
    </row>
    <row r="44" spans="1:19" s="2" customFormat="1" ht="16.5" customHeight="1" thickBot="1">
      <c r="A44" s="18" t="s">
        <v>260</v>
      </c>
      <c r="B44" s="19" t="s">
        <v>5</v>
      </c>
      <c r="C44" s="10">
        <v>605</v>
      </c>
      <c r="D44" s="10">
        <v>612</v>
      </c>
      <c r="E44" s="10">
        <v>613</v>
      </c>
      <c r="F44" s="10">
        <v>614</v>
      </c>
      <c r="G44" s="10">
        <v>678</v>
      </c>
      <c r="H44" s="10">
        <v>689</v>
      </c>
      <c r="I44" s="10">
        <v>691</v>
      </c>
      <c r="J44" s="10" t="s">
        <v>21</v>
      </c>
    </row>
    <row r="45" spans="1:19" s="2" customFormat="1" ht="16.5" customHeight="1" thickBot="1">
      <c r="A45" s="18" t="s">
        <v>258</v>
      </c>
      <c r="B45" s="27" t="s">
        <v>3</v>
      </c>
      <c r="C45" s="10">
        <v>578</v>
      </c>
      <c r="D45" s="10">
        <v>585</v>
      </c>
      <c r="E45" s="10">
        <v>589</v>
      </c>
      <c r="F45" s="10">
        <v>611</v>
      </c>
      <c r="G45" s="10">
        <v>622</v>
      </c>
      <c r="H45" s="10">
        <v>860</v>
      </c>
      <c r="I45" s="10">
        <v>1049</v>
      </c>
      <c r="J45" s="10">
        <v>1070</v>
      </c>
      <c r="K45" s="10">
        <v>1119</v>
      </c>
      <c r="L45" s="10">
        <v>1127</v>
      </c>
      <c r="M45" s="10">
        <v>1184</v>
      </c>
      <c r="N45" s="10">
        <v>1186</v>
      </c>
      <c r="O45" s="11"/>
    </row>
    <row r="46" spans="1:19" s="2" customFormat="1" ht="16.5" customHeight="1" thickBot="1">
      <c r="A46" s="18" t="s">
        <v>262</v>
      </c>
      <c r="B46" s="27" t="s">
        <v>3</v>
      </c>
      <c r="C46" s="10">
        <v>466</v>
      </c>
      <c r="D46" s="10">
        <v>466</v>
      </c>
      <c r="E46" s="10">
        <v>495</v>
      </c>
      <c r="F46" s="10">
        <v>497</v>
      </c>
      <c r="G46" s="10">
        <v>501</v>
      </c>
      <c r="H46" s="10">
        <v>536</v>
      </c>
      <c r="I46" s="10" t="s">
        <v>21</v>
      </c>
    </row>
    <row r="47" spans="1:19" s="2" customFormat="1" ht="16.5" customHeight="1" thickBot="1">
      <c r="A47" s="18" t="s">
        <v>256</v>
      </c>
      <c r="B47" s="27" t="s">
        <v>3</v>
      </c>
      <c r="C47" s="10">
        <v>411</v>
      </c>
      <c r="D47" s="10">
        <v>414</v>
      </c>
      <c r="E47" s="10">
        <v>415</v>
      </c>
      <c r="F47" s="10">
        <v>429</v>
      </c>
      <c r="G47" s="10">
        <v>441</v>
      </c>
      <c r="H47" s="10" t="s">
        <v>21</v>
      </c>
    </row>
    <row r="48" spans="1:19" s="2" customFormat="1" ht="16.5" customHeight="1" thickBot="1">
      <c r="A48" s="18" t="s">
        <v>263</v>
      </c>
      <c r="B48" s="22" t="s">
        <v>16</v>
      </c>
      <c r="C48" s="10">
        <v>329</v>
      </c>
      <c r="D48" s="10">
        <v>341</v>
      </c>
      <c r="E48" s="10">
        <v>345</v>
      </c>
      <c r="F48" s="10">
        <v>359</v>
      </c>
      <c r="G48" s="10" t="s">
        <v>21</v>
      </c>
    </row>
    <row r="49" spans="1:14" s="2" customFormat="1" ht="16.5" customHeight="1" thickBot="1">
      <c r="A49" s="18" t="s">
        <v>259</v>
      </c>
      <c r="B49" s="22" t="s">
        <v>16</v>
      </c>
      <c r="C49" s="10">
        <v>260</v>
      </c>
      <c r="D49" s="10">
        <v>280</v>
      </c>
      <c r="E49" s="10">
        <v>281</v>
      </c>
      <c r="F49" s="10" t="s">
        <v>21</v>
      </c>
    </row>
    <row r="50" spans="1:14" s="2" customFormat="1" ht="16.5" customHeight="1" thickBot="1">
      <c r="A50" s="18" t="s">
        <v>153</v>
      </c>
      <c r="B50" s="23" t="s">
        <v>14</v>
      </c>
      <c r="C50" s="10">
        <v>245</v>
      </c>
      <c r="D50" s="10">
        <v>257</v>
      </c>
      <c r="E50" s="10" t="s">
        <v>21</v>
      </c>
      <c r="M50" s="17"/>
    </row>
    <row r="51" spans="1:14" s="2" customFormat="1" ht="16.5" customHeight="1" thickBot="1">
      <c r="A51" s="18" t="s">
        <v>257</v>
      </c>
      <c r="B51" s="80" t="s">
        <v>31</v>
      </c>
      <c r="C51" s="10">
        <v>228</v>
      </c>
      <c r="D51" s="10" t="s">
        <v>21</v>
      </c>
    </row>
    <row r="53" spans="1:14" s="2" customFormat="1" ht="17.45" customHeight="1">
      <c r="A53" s="1" t="s">
        <v>248</v>
      </c>
    </row>
    <row r="54" spans="1:14" s="2" customFormat="1" ht="8.25" customHeight="1" thickBot="1">
      <c r="A54" s="1"/>
    </row>
    <row r="55" spans="1:14" s="2" customFormat="1" ht="17.4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/>
      <c r="J55" s="13" t="s">
        <v>9</v>
      </c>
      <c r="K55" s="14">
        <f>(6399/11899)</f>
        <v>0.53777628372132114</v>
      </c>
    </row>
    <row r="56" spans="1:14" s="2" customFormat="1" ht="17.45" customHeight="1" thickBot="1">
      <c r="A56" s="7" t="s">
        <v>203</v>
      </c>
      <c r="B56" s="12" t="s">
        <v>5</v>
      </c>
      <c r="C56" s="9">
        <v>1823</v>
      </c>
      <c r="D56" s="10"/>
      <c r="E56" s="10"/>
      <c r="F56" s="10"/>
      <c r="G56" s="10"/>
      <c r="H56" s="10"/>
      <c r="I56" s="11" t="s">
        <v>4</v>
      </c>
      <c r="K56" s="13" t="s">
        <v>11</v>
      </c>
      <c r="L56" s="13" t="s">
        <v>12</v>
      </c>
      <c r="M56" s="13" t="s">
        <v>13</v>
      </c>
      <c r="N56" s="13"/>
    </row>
    <row r="57" spans="1:14" s="2" customFormat="1" ht="17.45" customHeight="1" thickBot="1">
      <c r="A57" s="7" t="s">
        <v>65</v>
      </c>
      <c r="B57" s="8" t="s">
        <v>3</v>
      </c>
      <c r="C57" s="10">
        <v>1133</v>
      </c>
      <c r="D57" s="10">
        <v>1186</v>
      </c>
      <c r="E57" s="10">
        <v>1213</v>
      </c>
      <c r="F57" s="9">
        <v>1346</v>
      </c>
      <c r="G57" s="10"/>
      <c r="H57" s="10"/>
      <c r="I57" s="11" t="s">
        <v>8</v>
      </c>
      <c r="J57" s="16" t="s">
        <v>5</v>
      </c>
      <c r="K57" s="17">
        <f>(C56+C59)</f>
        <v>2567</v>
      </c>
      <c r="L57" s="14">
        <f>SUM(K57/K62)</f>
        <v>0.40533712300647401</v>
      </c>
      <c r="M57" s="2">
        <v>2</v>
      </c>
    </row>
    <row r="58" spans="1:14" s="2" customFormat="1" ht="17.45" customHeight="1" thickBot="1">
      <c r="A58" s="7" t="s">
        <v>204</v>
      </c>
      <c r="B58" s="8" t="s">
        <v>3</v>
      </c>
      <c r="C58" s="10">
        <v>907</v>
      </c>
      <c r="D58" s="10">
        <v>977</v>
      </c>
      <c r="E58" s="10">
        <v>1025</v>
      </c>
      <c r="F58" s="10">
        <v>1064</v>
      </c>
      <c r="G58" s="10">
        <v>1100</v>
      </c>
      <c r="H58" s="9">
        <v>1229</v>
      </c>
      <c r="I58" s="11" t="s">
        <v>6</v>
      </c>
      <c r="J58" s="20" t="s">
        <v>3</v>
      </c>
      <c r="K58" s="17">
        <f>(C57+C58)</f>
        <v>2040</v>
      </c>
      <c r="L58" s="14">
        <f>SUM(K58/K62)</f>
        <v>0.32212221695878729</v>
      </c>
      <c r="M58" s="2">
        <v>2</v>
      </c>
    </row>
    <row r="59" spans="1:14" s="2" customFormat="1" ht="17.45" customHeight="1" thickBot="1">
      <c r="A59" s="7" t="s">
        <v>249</v>
      </c>
      <c r="B59" s="12" t="s">
        <v>5</v>
      </c>
      <c r="C59" s="10">
        <v>744</v>
      </c>
      <c r="D59" s="10">
        <v>1032</v>
      </c>
      <c r="E59" s="10">
        <v>1050</v>
      </c>
      <c r="F59" s="10">
        <v>1116</v>
      </c>
      <c r="G59" s="10">
        <v>1123</v>
      </c>
      <c r="H59" s="9">
        <v>1337</v>
      </c>
      <c r="I59" s="11" t="s">
        <v>7</v>
      </c>
      <c r="J59" s="21" t="s">
        <v>16</v>
      </c>
      <c r="K59" s="17">
        <f>(C62+C63)</f>
        <v>662</v>
      </c>
      <c r="L59" s="14">
        <f>SUM(K59/K62)</f>
        <v>0.10453181746407705</v>
      </c>
    </row>
    <row r="60" spans="1:14" s="2" customFormat="1" ht="17.45" customHeight="1" thickBot="1">
      <c r="A60" s="18" t="s">
        <v>251</v>
      </c>
      <c r="B60" s="23" t="s">
        <v>14</v>
      </c>
      <c r="C60" s="10">
        <v>548</v>
      </c>
      <c r="D60" s="10">
        <v>585</v>
      </c>
      <c r="E60" s="10">
        <v>598</v>
      </c>
      <c r="F60" s="10">
        <v>677</v>
      </c>
      <c r="G60" s="10">
        <v>693</v>
      </c>
      <c r="H60" s="10" t="s">
        <v>21</v>
      </c>
      <c r="J60" s="79" t="s">
        <v>31</v>
      </c>
      <c r="K60" s="17">
        <v>516</v>
      </c>
      <c r="L60" s="14">
        <f>SUM(K60/K62)</f>
        <v>8.1477972524869727E-2</v>
      </c>
    </row>
    <row r="61" spans="1:14" s="2" customFormat="1" ht="17.45" customHeight="1" thickBot="1">
      <c r="A61" s="18" t="s">
        <v>250</v>
      </c>
      <c r="B61" s="80" t="s">
        <v>31</v>
      </c>
      <c r="C61" s="10">
        <v>516</v>
      </c>
      <c r="D61" s="10">
        <v>565</v>
      </c>
      <c r="E61" s="10">
        <v>616</v>
      </c>
      <c r="F61" s="10">
        <v>758</v>
      </c>
      <c r="G61" s="10">
        <v>778</v>
      </c>
      <c r="H61" s="10">
        <v>964</v>
      </c>
      <c r="I61" s="11"/>
      <c r="J61" s="13" t="s">
        <v>17</v>
      </c>
      <c r="K61" s="17">
        <v>548</v>
      </c>
      <c r="L61" s="14">
        <f>SUM(K61/K62)</f>
        <v>8.653087004579188E-2</v>
      </c>
      <c r="N61" s="14"/>
    </row>
    <row r="62" spans="1:14" s="2" customFormat="1" ht="17.45" customHeight="1" thickBot="1">
      <c r="A62" s="18" t="s">
        <v>68</v>
      </c>
      <c r="B62" s="22" t="s">
        <v>16</v>
      </c>
      <c r="C62" s="10">
        <v>448</v>
      </c>
      <c r="D62" s="10">
        <v>472</v>
      </c>
      <c r="E62" s="10">
        <v>553</v>
      </c>
      <c r="F62" s="10" t="s">
        <v>21</v>
      </c>
      <c r="K62" s="24">
        <v>6333</v>
      </c>
    </row>
    <row r="63" spans="1:14" s="2" customFormat="1" ht="17.45" customHeight="1" thickBot="1">
      <c r="A63" s="18" t="s">
        <v>252</v>
      </c>
      <c r="B63" s="22" t="s">
        <v>16</v>
      </c>
      <c r="C63" s="10">
        <v>214</v>
      </c>
      <c r="D63" s="10">
        <v>249</v>
      </c>
      <c r="E63" s="10" t="s">
        <v>21</v>
      </c>
      <c r="N63" s="17"/>
    </row>
    <row r="65" spans="1:17" s="2" customFormat="1" ht="17.45" customHeight="1">
      <c r="A65" s="1" t="s">
        <v>239</v>
      </c>
    </row>
    <row r="66" spans="1:17" s="2" customFormat="1" ht="10.5" customHeight="1" thickBot="1">
      <c r="A66" s="1"/>
    </row>
    <row r="67" spans="1:17" s="2" customFormat="1" ht="16.5" customHeight="1" thickBot="1">
      <c r="A67" s="4" t="s">
        <v>0</v>
      </c>
      <c r="B67" s="5" t="s">
        <v>1</v>
      </c>
      <c r="C67" s="5" t="s">
        <v>2</v>
      </c>
      <c r="D67" s="5">
        <v>2</v>
      </c>
      <c r="E67" s="5">
        <v>3</v>
      </c>
      <c r="F67" s="5">
        <v>4</v>
      </c>
      <c r="G67" s="5">
        <v>5</v>
      </c>
      <c r="H67" s="5">
        <v>6</v>
      </c>
      <c r="I67" s="5">
        <v>7</v>
      </c>
      <c r="J67" s="5">
        <v>8</v>
      </c>
      <c r="K67" s="5">
        <v>9</v>
      </c>
      <c r="L67" s="5">
        <v>10</v>
      </c>
      <c r="M67" s="6"/>
      <c r="N67" s="13" t="s">
        <v>9</v>
      </c>
      <c r="O67" s="14">
        <f>(8045/16600)</f>
        <v>0.48463855421686747</v>
      </c>
    </row>
    <row r="68" spans="1:17" s="2" customFormat="1" ht="16.5" customHeight="1" thickBot="1">
      <c r="A68" s="7" t="s">
        <v>166</v>
      </c>
      <c r="B68" s="81" t="s">
        <v>31</v>
      </c>
      <c r="C68" s="9">
        <v>1213</v>
      </c>
      <c r="D68" s="10"/>
      <c r="E68" s="10"/>
      <c r="F68" s="10"/>
      <c r="G68" s="10"/>
      <c r="H68" s="10"/>
      <c r="I68" s="10"/>
      <c r="J68" s="10"/>
      <c r="K68" s="10"/>
      <c r="L68" s="10"/>
      <c r="M68" s="11" t="s">
        <v>4</v>
      </c>
      <c r="O68" s="13" t="s">
        <v>11</v>
      </c>
      <c r="P68" s="13" t="s">
        <v>12</v>
      </c>
      <c r="Q68" s="13" t="s">
        <v>13</v>
      </c>
    </row>
    <row r="69" spans="1:17" s="2" customFormat="1" ht="16.5" customHeight="1" thickBot="1">
      <c r="A69" s="7" t="s">
        <v>85</v>
      </c>
      <c r="B69" s="43" t="s">
        <v>16</v>
      </c>
      <c r="C69" s="10">
        <v>1098</v>
      </c>
      <c r="D69" s="10">
        <v>1105</v>
      </c>
      <c r="E69" s="10">
        <v>1110</v>
      </c>
      <c r="F69" s="9">
        <v>1160</v>
      </c>
      <c r="G69" s="10"/>
      <c r="H69" s="10"/>
      <c r="I69" s="10"/>
      <c r="J69" s="10"/>
      <c r="K69" s="10"/>
      <c r="L69" s="10"/>
      <c r="M69" s="11" t="s">
        <v>8</v>
      </c>
      <c r="N69" s="16" t="s">
        <v>5</v>
      </c>
      <c r="O69" s="17">
        <f>(C70+C71+C72+C75)</f>
        <v>3079</v>
      </c>
      <c r="P69" s="14">
        <f>SUM(O69/O73)</f>
        <v>0.39058733984523658</v>
      </c>
      <c r="Q69" s="2">
        <v>3</v>
      </c>
    </row>
    <row r="70" spans="1:17" s="2" customFormat="1" ht="16.5" customHeight="1" thickBot="1">
      <c r="A70" s="7" t="s">
        <v>197</v>
      </c>
      <c r="B70" s="12" t="s">
        <v>5</v>
      </c>
      <c r="C70" s="10">
        <v>1073</v>
      </c>
      <c r="D70" s="10">
        <v>1081</v>
      </c>
      <c r="E70" s="10">
        <v>1087</v>
      </c>
      <c r="F70" s="10">
        <v>1099</v>
      </c>
      <c r="G70" s="10">
        <v>1126</v>
      </c>
      <c r="H70" s="9">
        <v>1129</v>
      </c>
      <c r="I70" s="10"/>
      <c r="J70" s="9"/>
      <c r="K70" s="10"/>
      <c r="L70" s="10"/>
      <c r="M70" s="11" t="s">
        <v>7</v>
      </c>
      <c r="N70" s="20" t="s">
        <v>3</v>
      </c>
      <c r="O70" s="17">
        <f>(C73+C74+C76+C77)</f>
        <v>1784</v>
      </c>
      <c r="P70" s="14">
        <f>SUM(O70/O73)</f>
        <v>0.2263097805404034</v>
      </c>
      <c r="Q70" s="2">
        <v>1</v>
      </c>
    </row>
    <row r="71" spans="1:17" s="2" customFormat="1" ht="16.5" customHeight="1" thickBot="1">
      <c r="A71" s="7" t="s">
        <v>240</v>
      </c>
      <c r="B71" s="12" t="s">
        <v>5</v>
      </c>
      <c r="C71" s="10">
        <v>798</v>
      </c>
      <c r="D71" s="10">
        <v>801</v>
      </c>
      <c r="E71" s="10">
        <v>802</v>
      </c>
      <c r="F71" s="10">
        <v>808</v>
      </c>
      <c r="G71" s="10">
        <v>832</v>
      </c>
      <c r="H71" s="10">
        <v>832</v>
      </c>
      <c r="I71" s="10">
        <v>834</v>
      </c>
      <c r="J71" s="10">
        <v>849</v>
      </c>
      <c r="K71" s="10">
        <v>878</v>
      </c>
      <c r="L71" s="9">
        <v>1046</v>
      </c>
      <c r="M71" s="11" t="s">
        <v>15</v>
      </c>
      <c r="N71" s="21" t="s">
        <v>16</v>
      </c>
      <c r="O71" s="17">
        <f>(C69+C78+C80)</f>
        <v>1538</v>
      </c>
      <c r="P71" s="14">
        <f>SUM(O71/O73)</f>
        <v>0.19510338703539262</v>
      </c>
      <c r="Q71" s="2">
        <v>1</v>
      </c>
    </row>
    <row r="72" spans="1:17" s="2" customFormat="1" ht="16.5" customHeight="1" thickBot="1">
      <c r="A72" s="7" t="s">
        <v>242</v>
      </c>
      <c r="B72" s="12" t="s">
        <v>5</v>
      </c>
      <c r="C72" s="10">
        <v>721</v>
      </c>
      <c r="D72" s="10">
        <v>725</v>
      </c>
      <c r="E72" s="10">
        <v>728</v>
      </c>
      <c r="F72" s="10">
        <v>742</v>
      </c>
      <c r="G72" s="10">
        <v>753</v>
      </c>
      <c r="H72" s="10">
        <v>756</v>
      </c>
      <c r="I72" s="10">
        <v>767</v>
      </c>
      <c r="J72" s="10">
        <v>811</v>
      </c>
      <c r="K72" s="10">
        <v>831</v>
      </c>
      <c r="L72" s="9">
        <v>1052</v>
      </c>
      <c r="M72" s="11" t="s">
        <v>10</v>
      </c>
      <c r="N72" s="79" t="s">
        <v>31</v>
      </c>
      <c r="O72" s="17">
        <f>(C68+C79+C81)</f>
        <v>1482</v>
      </c>
      <c r="P72" s="14">
        <f>SUM(O72/O73)</f>
        <v>0.18799949257896739</v>
      </c>
      <c r="Q72" s="2">
        <v>1</v>
      </c>
    </row>
    <row r="73" spans="1:17" s="2" customFormat="1" ht="16.5" customHeight="1" thickBot="1">
      <c r="A73" s="7" t="s">
        <v>241</v>
      </c>
      <c r="B73" s="8" t="s">
        <v>3</v>
      </c>
      <c r="C73" s="10">
        <v>550</v>
      </c>
      <c r="D73" s="10">
        <v>554</v>
      </c>
      <c r="E73" s="10">
        <v>555</v>
      </c>
      <c r="F73" s="10">
        <v>566</v>
      </c>
      <c r="G73" s="10">
        <v>578</v>
      </c>
      <c r="H73" s="10">
        <v>579</v>
      </c>
      <c r="I73" s="10">
        <v>721</v>
      </c>
      <c r="J73" s="10">
        <v>774</v>
      </c>
      <c r="K73" s="10">
        <v>1028</v>
      </c>
      <c r="L73" s="9">
        <v>1074</v>
      </c>
      <c r="M73" s="11" t="s">
        <v>6</v>
      </c>
      <c r="N73" s="75"/>
      <c r="O73" s="24">
        <v>7883</v>
      </c>
      <c r="P73" s="14"/>
    </row>
    <row r="74" spans="1:17" s="2" customFormat="1" ht="16.5" customHeight="1" thickBot="1">
      <c r="A74" s="18" t="s">
        <v>191</v>
      </c>
      <c r="B74" s="27" t="s">
        <v>3</v>
      </c>
      <c r="C74" s="10">
        <v>514</v>
      </c>
      <c r="D74" s="10">
        <v>520</v>
      </c>
      <c r="E74" s="10">
        <v>522</v>
      </c>
      <c r="F74" s="10">
        <v>533</v>
      </c>
      <c r="G74" s="10">
        <v>539</v>
      </c>
      <c r="H74" s="10">
        <v>541</v>
      </c>
      <c r="I74" s="10">
        <v>633</v>
      </c>
      <c r="J74" s="10">
        <v>718</v>
      </c>
      <c r="K74" s="10">
        <v>813</v>
      </c>
      <c r="L74" s="10">
        <v>864</v>
      </c>
      <c r="M74" s="11"/>
      <c r="N74" s="47"/>
      <c r="O74" s="17"/>
      <c r="P74" s="14"/>
    </row>
    <row r="75" spans="1:17" s="2" customFormat="1" ht="16.5" customHeight="1" thickBot="1">
      <c r="A75" s="18" t="s">
        <v>193</v>
      </c>
      <c r="B75" s="19" t="s">
        <v>5</v>
      </c>
      <c r="C75" s="10">
        <v>487</v>
      </c>
      <c r="D75" s="10">
        <v>491</v>
      </c>
      <c r="E75" s="10">
        <v>496</v>
      </c>
      <c r="F75" s="10">
        <v>504</v>
      </c>
      <c r="G75" s="10">
        <v>527</v>
      </c>
      <c r="H75" s="10">
        <v>529</v>
      </c>
      <c r="I75" s="10">
        <v>549</v>
      </c>
      <c r="J75" s="10">
        <v>590</v>
      </c>
      <c r="K75" s="10">
        <v>614</v>
      </c>
      <c r="L75" s="10" t="s">
        <v>21</v>
      </c>
      <c r="N75" s="25"/>
      <c r="O75" s="17"/>
      <c r="P75" s="14"/>
    </row>
    <row r="76" spans="1:17" s="2" customFormat="1" ht="16.5" customHeight="1" thickBot="1">
      <c r="A76" s="18" t="s">
        <v>244</v>
      </c>
      <c r="B76" s="27" t="s">
        <v>3</v>
      </c>
      <c r="C76" s="10">
        <v>375</v>
      </c>
      <c r="D76" s="10">
        <v>379</v>
      </c>
      <c r="E76" s="10">
        <v>382</v>
      </c>
      <c r="F76" s="10">
        <v>400</v>
      </c>
      <c r="G76" s="10">
        <v>408</v>
      </c>
      <c r="H76" s="10">
        <v>410</v>
      </c>
      <c r="I76" s="10">
        <v>463</v>
      </c>
      <c r="J76" s="10">
        <v>506</v>
      </c>
      <c r="K76" s="10" t="s">
        <v>21</v>
      </c>
      <c r="N76" s="13"/>
      <c r="O76" s="17"/>
      <c r="P76" s="14"/>
    </row>
    <row r="77" spans="1:17" s="2" customFormat="1" ht="16.5" customHeight="1" thickBot="1">
      <c r="A77" s="18" t="s">
        <v>243</v>
      </c>
      <c r="B77" s="27" t="s">
        <v>3</v>
      </c>
      <c r="C77" s="10">
        <v>345</v>
      </c>
      <c r="D77" s="10">
        <v>348</v>
      </c>
      <c r="E77" s="10">
        <v>350</v>
      </c>
      <c r="F77" s="10">
        <v>355</v>
      </c>
      <c r="G77" s="10">
        <v>358</v>
      </c>
      <c r="H77" s="10">
        <v>359</v>
      </c>
      <c r="I77" s="10" t="s">
        <v>21</v>
      </c>
    </row>
    <row r="78" spans="1:17" s="2" customFormat="1" ht="16.5" customHeight="1" thickBot="1">
      <c r="A78" s="18" t="s">
        <v>246</v>
      </c>
      <c r="B78" s="22" t="s">
        <v>16</v>
      </c>
      <c r="C78" s="10">
        <v>266</v>
      </c>
      <c r="D78" s="10">
        <v>270</v>
      </c>
      <c r="E78" s="10">
        <v>275</v>
      </c>
      <c r="F78" s="10">
        <v>299</v>
      </c>
      <c r="G78" s="10">
        <v>341</v>
      </c>
      <c r="H78" s="10">
        <v>360</v>
      </c>
      <c r="I78" s="10">
        <v>381</v>
      </c>
      <c r="J78" s="10" t="s">
        <v>21</v>
      </c>
      <c r="K78" s="17"/>
      <c r="L78" s="17"/>
    </row>
    <row r="79" spans="1:17" s="2" customFormat="1" ht="16.5" customHeight="1" thickBot="1">
      <c r="A79" s="18" t="s">
        <v>198</v>
      </c>
      <c r="B79" s="80" t="s">
        <v>31</v>
      </c>
      <c r="C79" s="10">
        <v>182</v>
      </c>
      <c r="D79" s="10">
        <v>200</v>
      </c>
      <c r="E79" s="10">
        <v>256</v>
      </c>
      <c r="F79" s="10">
        <v>263</v>
      </c>
      <c r="G79" s="10" t="s">
        <v>21</v>
      </c>
      <c r="P79" s="17"/>
    </row>
    <row r="80" spans="1:17" s="2" customFormat="1" ht="16.5" customHeight="1" thickBot="1">
      <c r="A80" s="18" t="s">
        <v>247</v>
      </c>
      <c r="B80" s="22" t="s">
        <v>16</v>
      </c>
      <c r="C80" s="10">
        <v>174</v>
      </c>
      <c r="D80" s="10">
        <v>176</v>
      </c>
      <c r="E80" s="10">
        <v>178</v>
      </c>
      <c r="F80" s="10" t="s">
        <v>21</v>
      </c>
      <c r="M80" s="17"/>
    </row>
    <row r="81" spans="1:21" s="2" customFormat="1" ht="16.5" customHeight="1" thickBot="1">
      <c r="A81" s="18" t="s">
        <v>245</v>
      </c>
      <c r="B81" s="80" t="s">
        <v>31</v>
      </c>
      <c r="C81" s="10">
        <v>87</v>
      </c>
      <c r="D81" s="10">
        <v>106</v>
      </c>
      <c r="E81" s="10" t="s">
        <v>21</v>
      </c>
      <c r="J81" s="17"/>
      <c r="K81" s="17"/>
      <c r="L81" s="17"/>
      <c r="M81" s="17"/>
    </row>
    <row r="82" spans="1:21" s="2" customFormat="1" ht="11.25" customHeight="1">
      <c r="A82" s="28"/>
      <c r="B82" s="29"/>
      <c r="C82" s="28"/>
      <c r="D82" s="28"/>
      <c r="E82" s="28"/>
      <c r="N82" s="14"/>
    </row>
    <row r="83" spans="1:21" s="32" customFormat="1" ht="15" customHeight="1">
      <c r="B83" s="36" t="s">
        <v>20</v>
      </c>
      <c r="C83" s="38" t="s">
        <v>5</v>
      </c>
      <c r="D83" s="39" t="s">
        <v>3</v>
      </c>
      <c r="E83" s="40" t="s">
        <v>16</v>
      </c>
      <c r="F83" s="71" t="s">
        <v>31</v>
      </c>
      <c r="G83" s="41" t="s">
        <v>18</v>
      </c>
      <c r="H83" s="36" t="s">
        <v>17</v>
      </c>
      <c r="S83" s="33"/>
      <c r="T83" s="34"/>
      <c r="U83" s="35"/>
    </row>
    <row r="84" spans="1:21" s="32" customFormat="1" ht="15" customHeight="1">
      <c r="A84" s="32" t="s">
        <v>11</v>
      </c>
      <c r="B84" s="37">
        <f>SUM(Q9+Q43+M30+O73+K62)</f>
        <v>36882</v>
      </c>
      <c r="C84" s="34">
        <f>SUM(K57+O69+M24+Q38+Q5)</f>
        <v>14930</v>
      </c>
      <c r="D84" s="34">
        <f>SUM(K58+O70+M25+Q39+Q6)</f>
        <v>9834</v>
      </c>
      <c r="E84" s="34">
        <f>SUM(K59+O71+Q40+Q7+M26)</f>
        <v>6711</v>
      </c>
      <c r="F84" s="34">
        <f>(O72+K60+Q41+M28)</f>
        <v>2343</v>
      </c>
      <c r="G84" s="34">
        <v>315</v>
      </c>
      <c r="H84" s="34">
        <f>(K61+Q42+M29+Q8)</f>
        <v>2709</v>
      </c>
      <c r="M84" s="34"/>
      <c r="S84" s="36"/>
      <c r="T84" s="37"/>
      <c r="U84" s="35"/>
    </row>
    <row r="85" spans="1:21" s="32" customFormat="1" ht="15" customHeight="1">
      <c r="A85" s="32" t="s">
        <v>12</v>
      </c>
      <c r="B85" s="42">
        <v>1</v>
      </c>
      <c r="C85" s="35">
        <f t="shared" ref="C85:F85" si="0">SUM(C84/$B$84)</f>
        <v>0.40480451168591725</v>
      </c>
      <c r="D85" s="35">
        <f t="shared" si="0"/>
        <v>0.26663413047014806</v>
      </c>
      <c r="E85" s="35">
        <f t="shared" si="0"/>
        <v>0.18195867903042134</v>
      </c>
      <c r="F85" s="35">
        <f t="shared" si="0"/>
        <v>6.352692370261917E-2</v>
      </c>
      <c r="G85" s="35">
        <f>SUM(G84/$B$84)</f>
        <v>8.5407515861395805E-3</v>
      </c>
      <c r="H85" s="35">
        <f>SUM(H84/$B$84)</f>
        <v>7.3450463640800392E-2</v>
      </c>
    </row>
    <row r="86" spans="1:21" s="32" customFormat="1" ht="15" customHeight="1">
      <c r="A86" s="32" t="s">
        <v>13</v>
      </c>
      <c r="B86" s="36">
        <v>24</v>
      </c>
      <c r="C86" s="32">
        <v>13</v>
      </c>
      <c r="D86" s="32">
        <v>5</v>
      </c>
      <c r="E86" s="32">
        <v>4</v>
      </c>
      <c r="F86" s="32">
        <v>1</v>
      </c>
      <c r="G86" s="32">
        <v>0</v>
      </c>
      <c r="H86" s="32">
        <v>1</v>
      </c>
    </row>
  </sheetData>
  <sortState ref="A37:C51">
    <sortCondition descending="1" ref="C37:C51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86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6" s="2" customFormat="1" ht="16.5" customHeight="1">
      <c r="A1" s="1" t="s">
        <v>170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(9092/13865)</f>
        <v>0.65575189325640104</v>
      </c>
    </row>
    <row r="4" spans="1:16" s="2" customFormat="1" ht="16.5" customHeight="1" thickBot="1">
      <c r="A4" s="7" t="s">
        <v>88</v>
      </c>
      <c r="B4" s="12" t="s">
        <v>5</v>
      </c>
      <c r="C4" s="10">
        <v>1267</v>
      </c>
      <c r="D4" s="9">
        <v>1311</v>
      </c>
      <c r="E4" s="9"/>
      <c r="F4" s="9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172</v>
      </c>
      <c r="B5" s="15" t="s">
        <v>14</v>
      </c>
      <c r="C5" s="10">
        <v>1205</v>
      </c>
      <c r="D5" s="10">
        <v>1262</v>
      </c>
      <c r="E5" s="10">
        <v>1268</v>
      </c>
      <c r="F5" s="9">
        <v>1290</v>
      </c>
      <c r="G5" s="10"/>
      <c r="H5" s="10"/>
      <c r="I5" s="10"/>
      <c r="J5" s="10"/>
      <c r="K5" s="9"/>
      <c r="L5" s="11" t="s">
        <v>8</v>
      </c>
      <c r="M5" s="16" t="s">
        <v>5</v>
      </c>
      <c r="N5" s="17">
        <f>(C4+C8+C9+C12)</f>
        <v>3598</v>
      </c>
      <c r="O5" s="14">
        <f>SUM(N5/N11)</f>
        <v>0.39986663703045122</v>
      </c>
      <c r="P5" s="2">
        <v>2</v>
      </c>
    </row>
    <row r="6" spans="1:16" s="2" customFormat="1" ht="16.5" customHeight="1" thickBot="1">
      <c r="A6" s="7" t="s">
        <v>42</v>
      </c>
      <c r="B6" s="43" t="s">
        <v>16</v>
      </c>
      <c r="C6" s="10">
        <v>1079</v>
      </c>
      <c r="D6" s="10">
        <v>1084</v>
      </c>
      <c r="E6" s="10">
        <v>1084</v>
      </c>
      <c r="F6" s="10">
        <v>1096</v>
      </c>
      <c r="G6" s="10">
        <v>1138</v>
      </c>
      <c r="H6" s="10">
        <v>1152</v>
      </c>
      <c r="I6" s="10">
        <v>1158</v>
      </c>
      <c r="J6" s="9">
        <v>1352</v>
      </c>
      <c r="K6" s="9"/>
      <c r="L6" s="11" t="s">
        <v>7</v>
      </c>
      <c r="M6" s="20" t="s">
        <v>3</v>
      </c>
      <c r="N6" s="17">
        <f>(C7+C10)</f>
        <v>1691</v>
      </c>
      <c r="O6" s="14">
        <f>SUM(N6/N11)</f>
        <v>0.18793065125583464</v>
      </c>
      <c r="P6" s="2">
        <v>2</v>
      </c>
    </row>
    <row r="7" spans="1:16" s="2" customFormat="1" ht="16.5" customHeight="1" thickBot="1">
      <c r="A7" s="7" t="s">
        <v>35</v>
      </c>
      <c r="B7" s="8" t="s">
        <v>3</v>
      </c>
      <c r="C7" s="10">
        <v>1020</v>
      </c>
      <c r="D7" s="10">
        <v>1022</v>
      </c>
      <c r="E7" s="10">
        <v>1022</v>
      </c>
      <c r="F7" s="10">
        <v>1056</v>
      </c>
      <c r="G7" s="10">
        <v>1076</v>
      </c>
      <c r="H7" s="10">
        <v>1101</v>
      </c>
      <c r="I7" s="10">
        <v>1107</v>
      </c>
      <c r="J7" s="10">
        <v>1127</v>
      </c>
      <c r="K7" s="9">
        <v>1140</v>
      </c>
      <c r="L7" s="11" t="s">
        <v>15</v>
      </c>
      <c r="M7" s="21" t="s">
        <v>16</v>
      </c>
      <c r="N7" s="17">
        <f>(C6+C11)</f>
        <v>1636</v>
      </c>
      <c r="O7" s="14">
        <f>SUM(N7/N11)</f>
        <v>0.18181818181818182</v>
      </c>
      <c r="P7" s="2">
        <v>1</v>
      </c>
    </row>
    <row r="8" spans="1:16" s="2" customFormat="1" ht="16.5" customHeight="1" thickBot="1">
      <c r="A8" s="18" t="s">
        <v>33</v>
      </c>
      <c r="B8" s="19" t="s">
        <v>5</v>
      </c>
      <c r="C8" s="10">
        <v>977</v>
      </c>
      <c r="D8" s="10">
        <v>978</v>
      </c>
      <c r="E8" s="10">
        <v>978</v>
      </c>
      <c r="F8" s="10">
        <v>1005</v>
      </c>
      <c r="G8" s="10">
        <v>1011</v>
      </c>
      <c r="H8" s="10">
        <v>1016</v>
      </c>
      <c r="I8" s="10">
        <v>1074</v>
      </c>
      <c r="J8" s="10">
        <v>1087</v>
      </c>
      <c r="K8" s="10">
        <v>1090</v>
      </c>
      <c r="L8" s="11"/>
      <c r="M8" s="79" t="s">
        <v>31</v>
      </c>
      <c r="N8" s="17">
        <v>225</v>
      </c>
      <c r="O8" s="14">
        <f>SUM(N8/N11)</f>
        <v>2.5005556790397867E-2</v>
      </c>
    </row>
    <row r="9" spans="1:16" s="2" customFormat="1" ht="16.5" customHeight="1" thickBot="1">
      <c r="A9" s="7" t="s">
        <v>179</v>
      </c>
      <c r="B9" s="12" t="s">
        <v>5</v>
      </c>
      <c r="C9" s="10">
        <v>914</v>
      </c>
      <c r="D9" s="10">
        <v>921</v>
      </c>
      <c r="E9" s="10">
        <v>923</v>
      </c>
      <c r="F9" s="10">
        <v>945</v>
      </c>
      <c r="G9" s="10">
        <v>972</v>
      </c>
      <c r="H9" s="10">
        <v>986</v>
      </c>
      <c r="I9" s="10">
        <v>1132</v>
      </c>
      <c r="J9" s="10">
        <v>1195</v>
      </c>
      <c r="K9" s="9">
        <v>1212</v>
      </c>
      <c r="L9" s="11" t="s">
        <v>6</v>
      </c>
      <c r="M9" s="75" t="s">
        <v>30</v>
      </c>
      <c r="N9" s="17">
        <v>241</v>
      </c>
      <c r="O9" s="14">
        <f>SUM(N9/N11)</f>
        <v>2.6783729717715046E-2</v>
      </c>
    </row>
    <row r="10" spans="1:16" s="2" customFormat="1" ht="16.5" customHeight="1" thickBot="1">
      <c r="A10" s="7" t="s">
        <v>171</v>
      </c>
      <c r="B10" s="8" t="s">
        <v>3</v>
      </c>
      <c r="C10" s="10">
        <v>671</v>
      </c>
      <c r="D10" s="10">
        <v>682</v>
      </c>
      <c r="E10" s="10">
        <v>688</v>
      </c>
      <c r="F10" s="10">
        <v>705</v>
      </c>
      <c r="G10" s="10">
        <v>740</v>
      </c>
      <c r="H10" s="10">
        <v>847</v>
      </c>
      <c r="I10" s="10">
        <v>919</v>
      </c>
      <c r="J10" s="10">
        <v>1143</v>
      </c>
      <c r="K10" s="9">
        <v>1176</v>
      </c>
      <c r="L10" s="11" t="s">
        <v>10</v>
      </c>
      <c r="M10" s="13" t="s">
        <v>17</v>
      </c>
      <c r="N10" s="17">
        <f>(C5+C15+C16)</f>
        <v>1607</v>
      </c>
      <c r="O10" s="74">
        <f>SUM(N10/N11)</f>
        <v>0.17859524338741942</v>
      </c>
      <c r="P10" s="2">
        <v>1</v>
      </c>
    </row>
    <row r="11" spans="1:16" s="2" customFormat="1" ht="16.5" customHeight="1" thickBot="1">
      <c r="A11" s="18" t="s">
        <v>177</v>
      </c>
      <c r="B11" s="22" t="s">
        <v>16</v>
      </c>
      <c r="C11" s="10">
        <v>557</v>
      </c>
      <c r="D11" s="10">
        <v>587</v>
      </c>
      <c r="E11" s="10">
        <v>589</v>
      </c>
      <c r="F11" s="10">
        <v>606</v>
      </c>
      <c r="G11" s="10">
        <v>665</v>
      </c>
      <c r="H11" s="10">
        <v>712</v>
      </c>
      <c r="I11" s="10">
        <v>847</v>
      </c>
      <c r="J11" s="10" t="s">
        <v>21</v>
      </c>
      <c r="M11" s="75"/>
      <c r="N11" s="24">
        <v>8998</v>
      </c>
      <c r="O11" s="74"/>
    </row>
    <row r="12" spans="1:16" s="2" customFormat="1" ht="16.5" customHeight="1" thickBot="1">
      <c r="A12" s="18" t="s">
        <v>178</v>
      </c>
      <c r="B12" s="19" t="s">
        <v>5</v>
      </c>
      <c r="C12" s="10">
        <v>440</v>
      </c>
      <c r="D12" s="10">
        <v>449</v>
      </c>
      <c r="E12" s="10">
        <v>457</v>
      </c>
      <c r="F12" s="10">
        <v>477</v>
      </c>
      <c r="G12" s="10">
        <v>488</v>
      </c>
      <c r="H12" s="10">
        <v>513</v>
      </c>
      <c r="I12" s="10" t="s">
        <v>21</v>
      </c>
    </row>
    <row r="13" spans="1:16" s="2" customFormat="1" ht="16.5" customHeight="1" thickBot="1">
      <c r="A13" s="18" t="s">
        <v>176</v>
      </c>
      <c r="B13" s="76" t="s">
        <v>30</v>
      </c>
      <c r="C13" s="10">
        <v>241</v>
      </c>
      <c r="D13" s="10">
        <v>248</v>
      </c>
      <c r="E13" s="10">
        <v>248</v>
      </c>
      <c r="F13" s="10">
        <v>265</v>
      </c>
      <c r="G13" s="10">
        <v>275</v>
      </c>
      <c r="H13" s="10" t="s">
        <v>21</v>
      </c>
    </row>
    <row r="14" spans="1:16" s="2" customFormat="1" ht="16.5" customHeight="1" thickBot="1">
      <c r="A14" s="18" t="s">
        <v>175</v>
      </c>
      <c r="B14" s="80" t="s">
        <v>31</v>
      </c>
      <c r="C14" s="10">
        <v>225</v>
      </c>
      <c r="D14" s="10">
        <v>227</v>
      </c>
      <c r="E14" s="10">
        <v>227</v>
      </c>
      <c r="F14" s="10">
        <v>231</v>
      </c>
      <c r="G14" s="10" t="s">
        <v>21</v>
      </c>
      <c r="H14" s="17"/>
    </row>
    <row r="15" spans="1:16" s="2" customFormat="1" ht="16.5" customHeight="1" thickBot="1">
      <c r="A15" s="18" t="s">
        <v>173</v>
      </c>
      <c r="B15" s="23" t="s">
        <v>14</v>
      </c>
      <c r="C15" s="10">
        <v>212</v>
      </c>
      <c r="D15" s="10">
        <v>218</v>
      </c>
      <c r="E15" s="10">
        <v>219</v>
      </c>
      <c r="F15" s="10" t="s">
        <v>21</v>
      </c>
      <c r="H15" s="17"/>
    </row>
    <row r="16" spans="1:16" s="2" customFormat="1" ht="16.5" customHeight="1" thickBot="1">
      <c r="A16" s="18" t="s">
        <v>174</v>
      </c>
      <c r="B16" s="23" t="s">
        <v>14</v>
      </c>
      <c r="C16" s="10">
        <v>190</v>
      </c>
      <c r="D16" s="10" t="s">
        <v>21</v>
      </c>
      <c r="H16" s="17"/>
    </row>
    <row r="17" spans="1:15" s="2" customFormat="1" ht="10.5" customHeight="1">
      <c r="A17" s="1"/>
    </row>
    <row r="18" spans="1:15" s="2" customFormat="1" ht="17.45" customHeight="1">
      <c r="A18" s="1" t="s">
        <v>181</v>
      </c>
    </row>
    <row r="19" spans="1:15" s="2" customFormat="1" ht="10.5" customHeight="1" thickBot="1">
      <c r="A19" s="1"/>
    </row>
    <row r="20" spans="1:15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6"/>
      <c r="K20" s="13" t="s">
        <v>9</v>
      </c>
      <c r="L20" s="14">
        <f>(6172/8688)</f>
        <v>0.71040515653775327</v>
      </c>
    </row>
    <row r="21" spans="1:15" s="2" customFormat="1" ht="16.5" customHeight="1" thickBot="1">
      <c r="A21" s="7" t="s">
        <v>48</v>
      </c>
      <c r="B21" s="15" t="s">
        <v>14</v>
      </c>
      <c r="C21" s="9">
        <v>1905</v>
      </c>
      <c r="D21" s="10"/>
      <c r="E21" s="9"/>
      <c r="F21" s="10"/>
      <c r="G21" s="10"/>
      <c r="H21" s="10"/>
      <c r="I21" s="10"/>
      <c r="J21" s="11" t="s">
        <v>4</v>
      </c>
      <c r="L21" s="13" t="s">
        <v>11</v>
      </c>
      <c r="M21" s="13" t="s">
        <v>12</v>
      </c>
      <c r="N21" s="13" t="s">
        <v>13</v>
      </c>
    </row>
    <row r="22" spans="1:15" s="2" customFormat="1" ht="16.5" customHeight="1" thickBot="1">
      <c r="A22" s="7" t="s">
        <v>182</v>
      </c>
      <c r="B22" s="8" t="s">
        <v>3</v>
      </c>
      <c r="C22" s="10">
        <v>1190</v>
      </c>
      <c r="D22" s="10">
        <v>1310</v>
      </c>
      <c r="E22" s="10">
        <v>1346</v>
      </c>
      <c r="F22" s="10">
        <v>1380</v>
      </c>
      <c r="G22" s="10">
        <v>1453</v>
      </c>
      <c r="H22" s="9">
        <v>1854</v>
      </c>
      <c r="I22" s="10"/>
      <c r="J22" s="11" t="s">
        <v>8</v>
      </c>
      <c r="K22" s="16" t="s">
        <v>5</v>
      </c>
      <c r="L22" s="17">
        <f>(C24+C27)</f>
        <v>953</v>
      </c>
      <c r="M22" s="14">
        <f>SUM(L22/L27)</f>
        <v>0.15513592707146345</v>
      </c>
    </row>
    <row r="23" spans="1:15" s="2" customFormat="1" ht="16.5" customHeight="1" thickBot="1">
      <c r="A23" s="7" t="s">
        <v>183</v>
      </c>
      <c r="B23" s="43" t="s">
        <v>16</v>
      </c>
      <c r="C23" s="10">
        <v>1077</v>
      </c>
      <c r="D23" s="10">
        <v>1113</v>
      </c>
      <c r="E23" s="10">
        <v>1169</v>
      </c>
      <c r="F23" s="10">
        <v>1182</v>
      </c>
      <c r="G23" s="10">
        <v>1241</v>
      </c>
      <c r="H23" s="10">
        <v>1333</v>
      </c>
      <c r="I23" s="9">
        <v>1431</v>
      </c>
      <c r="J23" s="11" t="s">
        <v>7</v>
      </c>
      <c r="K23" s="20" t="s">
        <v>3</v>
      </c>
      <c r="L23" s="17">
        <f>(C22+C25)</f>
        <v>1650</v>
      </c>
      <c r="M23" s="14">
        <f>SUM(L23/L27)</f>
        <v>0.26859840468826307</v>
      </c>
      <c r="N23" s="2">
        <v>1</v>
      </c>
    </row>
    <row r="24" spans="1:15" s="2" customFormat="1" ht="16.5" customHeight="1" thickBot="1">
      <c r="A24" s="18" t="s">
        <v>184</v>
      </c>
      <c r="B24" s="19" t="s">
        <v>5</v>
      </c>
      <c r="C24" s="10">
        <v>687</v>
      </c>
      <c r="D24" s="10">
        <v>718</v>
      </c>
      <c r="E24" s="10">
        <v>730</v>
      </c>
      <c r="F24" s="10">
        <v>922</v>
      </c>
      <c r="G24" s="10">
        <v>977</v>
      </c>
      <c r="H24" s="10">
        <v>1041</v>
      </c>
      <c r="I24" s="10">
        <v>1140</v>
      </c>
      <c r="J24" s="11"/>
      <c r="K24" s="21" t="s">
        <v>16</v>
      </c>
      <c r="L24" s="17">
        <v>1077</v>
      </c>
      <c r="M24" s="14">
        <f>SUM(L24/L27)</f>
        <v>0.17532150415106626</v>
      </c>
      <c r="N24" s="2">
        <v>1</v>
      </c>
    </row>
    <row r="25" spans="1:15" s="2" customFormat="1" ht="16.5" customHeight="1" thickBot="1">
      <c r="A25" s="18" t="s">
        <v>187</v>
      </c>
      <c r="B25" s="27" t="s">
        <v>3</v>
      </c>
      <c r="C25" s="10">
        <v>460</v>
      </c>
      <c r="D25" s="10">
        <v>514</v>
      </c>
      <c r="E25" s="10">
        <v>608</v>
      </c>
      <c r="F25" s="10">
        <v>653</v>
      </c>
      <c r="G25" s="10">
        <v>688</v>
      </c>
      <c r="H25" s="10" t="s">
        <v>21</v>
      </c>
      <c r="K25" s="25" t="s">
        <v>18</v>
      </c>
      <c r="L25" s="17">
        <v>302</v>
      </c>
      <c r="M25" s="14">
        <f>SUM(L25/L27)</f>
        <v>4.9161647403548753E-2</v>
      </c>
    </row>
    <row r="26" spans="1:15" s="2" customFormat="1" ht="16.5" customHeight="1" thickBot="1">
      <c r="A26" s="18" t="s">
        <v>49</v>
      </c>
      <c r="B26" s="26" t="s">
        <v>18</v>
      </c>
      <c r="C26" s="10">
        <v>302</v>
      </c>
      <c r="D26" s="10">
        <v>342</v>
      </c>
      <c r="E26" s="10">
        <v>365</v>
      </c>
      <c r="F26" s="10">
        <v>377</v>
      </c>
      <c r="G26" s="10" t="s">
        <v>21</v>
      </c>
      <c r="K26" s="13" t="s">
        <v>17</v>
      </c>
      <c r="L26" s="17">
        <f>(C21+C28+C29)</f>
        <v>2161</v>
      </c>
      <c r="M26" s="14">
        <f>SUM(L26/L27)</f>
        <v>0.35178251668565846</v>
      </c>
      <c r="N26" s="2">
        <v>1</v>
      </c>
    </row>
    <row r="27" spans="1:15" s="2" customFormat="1" ht="16.5" customHeight="1" thickBot="1">
      <c r="A27" s="18" t="s">
        <v>185</v>
      </c>
      <c r="B27" s="19" t="s">
        <v>5</v>
      </c>
      <c r="C27" s="10">
        <v>266</v>
      </c>
      <c r="D27" s="10">
        <v>307</v>
      </c>
      <c r="E27" s="10">
        <v>323</v>
      </c>
      <c r="F27" s="10" t="s">
        <v>21</v>
      </c>
      <c r="J27"/>
      <c r="L27" s="24">
        <v>6143</v>
      </c>
      <c r="O27" s="17"/>
    </row>
    <row r="28" spans="1:15" s="2" customFormat="1" ht="16.5" customHeight="1" thickBot="1">
      <c r="A28" s="18" t="s">
        <v>186</v>
      </c>
      <c r="B28" s="23" t="s">
        <v>14</v>
      </c>
      <c r="C28" s="10">
        <v>229</v>
      </c>
      <c r="D28" s="10">
        <v>264</v>
      </c>
      <c r="E28" s="10" t="s">
        <v>21</v>
      </c>
    </row>
    <row r="29" spans="1:15" s="2" customFormat="1" ht="16.5" customHeight="1" thickBot="1">
      <c r="A29" s="18" t="s">
        <v>188</v>
      </c>
      <c r="B29" s="23" t="s">
        <v>14</v>
      </c>
      <c r="C29" s="10">
        <v>27</v>
      </c>
      <c r="D29" s="10">
        <v>39</v>
      </c>
      <c r="E29" s="10" t="s">
        <v>21</v>
      </c>
      <c r="H29" s="17"/>
      <c r="J29" s="24"/>
      <c r="M29" s="17"/>
    </row>
    <row r="31" spans="1:15" s="2" customFormat="1" ht="17.45" customHeight="1">
      <c r="A31" s="1" t="s">
        <v>212</v>
      </c>
    </row>
    <row r="32" spans="1:15" s="2" customFormat="1" ht="10.5" customHeight="1" thickBot="1">
      <c r="A32" s="1"/>
    </row>
    <row r="33" spans="1:15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6"/>
      <c r="L33" s="13" t="s">
        <v>9</v>
      </c>
      <c r="M33" s="14">
        <f>(8656/14988)</f>
        <v>0.57752868961836135</v>
      </c>
    </row>
    <row r="34" spans="1:15" s="2" customFormat="1" ht="16.5" customHeight="1" thickBot="1">
      <c r="A34" s="7" t="s">
        <v>152</v>
      </c>
      <c r="B34" s="43" t="s">
        <v>16</v>
      </c>
      <c r="C34" s="9">
        <v>1927</v>
      </c>
      <c r="D34" s="10"/>
      <c r="E34" s="10"/>
      <c r="F34" s="10"/>
      <c r="G34" s="10"/>
      <c r="H34" s="10"/>
      <c r="I34" s="10"/>
      <c r="J34" s="10"/>
      <c r="K34" s="11" t="s">
        <v>4</v>
      </c>
      <c r="M34" s="13" t="s">
        <v>11</v>
      </c>
      <c r="N34" s="13" t="s">
        <v>12</v>
      </c>
      <c r="O34" s="13" t="s">
        <v>13</v>
      </c>
    </row>
    <row r="35" spans="1:15" s="2" customFormat="1" ht="16.5" customHeight="1" thickBot="1">
      <c r="A35" s="7" t="s">
        <v>213</v>
      </c>
      <c r="B35" s="12" t="s">
        <v>5</v>
      </c>
      <c r="C35" s="10">
        <v>1422</v>
      </c>
      <c r="D35" s="9">
        <v>1453</v>
      </c>
      <c r="E35" s="10"/>
      <c r="F35" s="10"/>
      <c r="G35" s="10"/>
      <c r="H35" s="10"/>
      <c r="I35" s="10"/>
      <c r="J35" s="9"/>
      <c r="K35" s="11" t="s">
        <v>8</v>
      </c>
      <c r="L35" s="16" t="s">
        <v>5</v>
      </c>
      <c r="M35" s="17">
        <f>(C35+C37+C41)</f>
        <v>2746</v>
      </c>
      <c r="N35" s="14">
        <f>SUM(M35/M40)</f>
        <v>0.32038268580095669</v>
      </c>
      <c r="O35" s="2">
        <v>2</v>
      </c>
    </row>
    <row r="36" spans="1:15" s="2" customFormat="1" ht="16.5" customHeight="1" thickBot="1">
      <c r="A36" s="7" t="s">
        <v>217</v>
      </c>
      <c r="B36" s="15" t="s">
        <v>14</v>
      </c>
      <c r="C36" s="10">
        <v>966</v>
      </c>
      <c r="D36" s="10">
        <v>1016</v>
      </c>
      <c r="E36" s="10">
        <v>1017</v>
      </c>
      <c r="F36" s="10">
        <v>1068</v>
      </c>
      <c r="G36" s="10">
        <v>1121</v>
      </c>
      <c r="H36" s="10">
        <v>1226</v>
      </c>
      <c r="I36" s="10">
        <v>1396</v>
      </c>
      <c r="J36" s="9">
        <v>1530</v>
      </c>
      <c r="K36" s="11" t="s">
        <v>7</v>
      </c>
      <c r="L36" s="20" t="s">
        <v>3</v>
      </c>
      <c r="M36" s="17">
        <f>(C39+C43)</f>
        <v>991</v>
      </c>
      <c r="N36" s="14">
        <f>SUM(M36/M40)</f>
        <v>0.11562244778905612</v>
      </c>
    </row>
    <row r="37" spans="1:15" s="2" customFormat="1" ht="16.5" customHeight="1" thickBot="1">
      <c r="A37" s="7" t="s">
        <v>214</v>
      </c>
      <c r="B37" s="12" t="s">
        <v>5</v>
      </c>
      <c r="C37" s="10">
        <v>835</v>
      </c>
      <c r="D37" s="10">
        <v>845</v>
      </c>
      <c r="E37" s="10">
        <v>847</v>
      </c>
      <c r="F37" s="10">
        <v>852</v>
      </c>
      <c r="G37" s="10">
        <v>855</v>
      </c>
      <c r="H37" s="10">
        <v>862</v>
      </c>
      <c r="I37" s="10">
        <v>1025</v>
      </c>
      <c r="J37" s="9">
        <v>1311</v>
      </c>
      <c r="K37" s="11" t="s">
        <v>6</v>
      </c>
      <c r="L37" s="21" t="s">
        <v>16</v>
      </c>
      <c r="M37" s="17">
        <f>(C34+C38+C44)</f>
        <v>2978</v>
      </c>
      <c r="N37" s="14">
        <f>SUM(M37/M40)</f>
        <v>0.34745070586862675</v>
      </c>
      <c r="O37" s="2">
        <v>2</v>
      </c>
    </row>
    <row r="38" spans="1:15" s="2" customFormat="1" ht="16.5" customHeight="1" thickBot="1">
      <c r="A38" s="7" t="s">
        <v>216</v>
      </c>
      <c r="B38" s="43" t="s">
        <v>16</v>
      </c>
      <c r="C38" s="10">
        <v>726</v>
      </c>
      <c r="D38" s="10">
        <v>879</v>
      </c>
      <c r="E38" s="10">
        <v>885</v>
      </c>
      <c r="F38" s="10">
        <v>902</v>
      </c>
      <c r="G38" s="10">
        <v>1058</v>
      </c>
      <c r="H38" s="10">
        <v>1129</v>
      </c>
      <c r="I38" s="10">
        <v>1199</v>
      </c>
      <c r="J38" s="9">
        <v>1277</v>
      </c>
      <c r="K38" s="11" t="s">
        <v>10</v>
      </c>
      <c r="L38" s="75" t="s">
        <v>30</v>
      </c>
      <c r="M38" s="17">
        <v>532</v>
      </c>
      <c r="N38" s="14">
        <f>SUM(M38/M40)</f>
        <v>6.2069770155174425E-2</v>
      </c>
    </row>
    <row r="39" spans="1:15" s="2" customFormat="1" ht="16.5" customHeight="1" thickBot="1">
      <c r="A39" s="18" t="s">
        <v>218</v>
      </c>
      <c r="B39" s="27" t="s">
        <v>3</v>
      </c>
      <c r="C39" s="10">
        <v>652</v>
      </c>
      <c r="D39" s="10">
        <v>667</v>
      </c>
      <c r="E39" s="10">
        <v>671</v>
      </c>
      <c r="F39" s="10">
        <v>829</v>
      </c>
      <c r="G39" s="10">
        <v>925</v>
      </c>
      <c r="H39" s="10">
        <v>954</v>
      </c>
      <c r="I39" s="10">
        <v>1035</v>
      </c>
      <c r="J39" s="10">
        <v>1078</v>
      </c>
      <c r="K39" s="11"/>
      <c r="L39" s="13" t="s">
        <v>17</v>
      </c>
      <c r="M39" s="17">
        <f>(C36+C42)</f>
        <v>1324</v>
      </c>
      <c r="N39" s="14">
        <f>SUM(M39/M40)</f>
        <v>0.15447439038618599</v>
      </c>
      <c r="O39" s="2">
        <v>1</v>
      </c>
    </row>
    <row r="40" spans="1:15" s="2" customFormat="1" ht="16.5" customHeight="1" thickBot="1">
      <c r="A40" s="18" t="s">
        <v>221</v>
      </c>
      <c r="B40" s="76" t="s">
        <v>30</v>
      </c>
      <c r="C40" s="10">
        <v>532</v>
      </c>
      <c r="D40" s="10">
        <v>559</v>
      </c>
      <c r="E40" s="10">
        <v>559</v>
      </c>
      <c r="F40" s="10">
        <v>582</v>
      </c>
      <c r="G40" s="10">
        <v>593</v>
      </c>
      <c r="H40" s="10">
        <v>612</v>
      </c>
      <c r="I40" s="10" t="s">
        <v>21</v>
      </c>
      <c r="L40" s="13"/>
      <c r="M40" s="24">
        <v>8571</v>
      </c>
      <c r="N40" s="14"/>
    </row>
    <row r="41" spans="1:15" s="2" customFormat="1" ht="16.5" customHeight="1" thickBot="1">
      <c r="A41" s="18" t="s">
        <v>220</v>
      </c>
      <c r="B41" s="19" t="s">
        <v>5</v>
      </c>
      <c r="C41" s="10">
        <v>489</v>
      </c>
      <c r="D41" s="10">
        <v>538</v>
      </c>
      <c r="E41" s="10">
        <v>545</v>
      </c>
      <c r="F41" s="10">
        <v>586</v>
      </c>
      <c r="G41" s="10">
        <v>599</v>
      </c>
      <c r="H41" s="10">
        <v>715</v>
      </c>
      <c r="I41" s="10">
        <v>772</v>
      </c>
      <c r="J41" s="10" t="s">
        <v>21</v>
      </c>
    </row>
    <row r="42" spans="1:15" s="2" customFormat="1" ht="16.5" customHeight="1" thickBot="1">
      <c r="A42" s="18" t="s">
        <v>153</v>
      </c>
      <c r="B42" s="23" t="s">
        <v>14</v>
      </c>
      <c r="C42" s="10">
        <v>358</v>
      </c>
      <c r="D42" s="10">
        <v>409</v>
      </c>
      <c r="E42" s="10">
        <v>410</v>
      </c>
      <c r="F42" s="10">
        <v>458</v>
      </c>
      <c r="G42" s="10">
        <v>475</v>
      </c>
      <c r="H42" s="10" t="s">
        <v>21</v>
      </c>
    </row>
    <row r="43" spans="1:15" s="2" customFormat="1" ht="16.5" customHeight="1" thickBot="1">
      <c r="A43" s="18" t="s">
        <v>219</v>
      </c>
      <c r="B43" s="27" t="s">
        <v>3</v>
      </c>
      <c r="C43" s="10">
        <v>339</v>
      </c>
      <c r="D43" s="10">
        <v>382</v>
      </c>
      <c r="E43" s="10">
        <v>382</v>
      </c>
      <c r="F43" s="10" t="s">
        <v>21</v>
      </c>
    </row>
    <row r="44" spans="1:15" s="2" customFormat="1" ht="16.5" customHeight="1" thickBot="1">
      <c r="A44" s="18" t="s">
        <v>215</v>
      </c>
      <c r="B44" s="22" t="s">
        <v>16</v>
      </c>
      <c r="C44" s="10">
        <v>325</v>
      </c>
      <c r="D44" s="10">
        <v>394</v>
      </c>
      <c r="E44" s="10">
        <v>397</v>
      </c>
      <c r="F44" s="10">
        <v>411</v>
      </c>
      <c r="G44" s="10" t="s">
        <v>21</v>
      </c>
    </row>
    <row r="46" spans="1:15" s="2" customFormat="1" ht="17.45" customHeight="1">
      <c r="A46" s="1" t="s">
        <v>202</v>
      </c>
    </row>
    <row r="47" spans="1:15" s="2" customFormat="1" ht="8.25" customHeight="1" thickBot="1">
      <c r="A47" s="1"/>
    </row>
    <row r="48" spans="1:15" s="2" customFormat="1" ht="17.4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5">
        <v>9</v>
      </c>
      <c r="L48" s="5"/>
      <c r="M48" s="13" t="s">
        <v>9</v>
      </c>
      <c r="N48" s="14">
        <f>(7057/13644)</f>
        <v>0.51722368806801522</v>
      </c>
    </row>
    <row r="49" spans="1:18" s="2" customFormat="1" ht="17.45" customHeight="1" thickBot="1">
      <c r="A49" s="7" t="s">
        <v>203</v>
      </c>
      <c r="B49" s="12" t="s">
        <v>5</v>
      </c>
      <c r="C49" s="10">
        <v>1205</v>
      </c>
      <c r="D49" s="10">
        <v>1215</v>
      </c>
      <c r="E49" s="10">
        <v>1225</v>
      </c>
      <c r="F49" s="10">
        <v>1277</v>
      </c>
      <c r="G49" s="10">
        <v>1306</v>
      </c>
      <c r="H49" s="10">
        <v>1335</v>
      </c>
      <c r="I49" s="9">
        <v>1425</v>
      </c>
      <c r="J49" s="10"/>
      <c r="K49" s="10"/>
      <c r="L49" s="11" t="s">
        <v>4</v>
      </c>
      <c r="N49" s="13" t="s">
        <v>11</v>
      </c>
      <c r="O49" s="13" t="s">
        <v>12</v>
      </c>
      <c r="P49" s="13" t="s">
        <v>13</v>
      </c>
      <c r="Q49" s="13"/>
    </row>
    <row r="50" spans="1:18" s="2" customFormat="1" ht="17.45" customHeight="1" thickBot="1">
      <c r="A50" s="7" t="s">
        <v>159</v>
      </c>
      <c r="B50" s="12" t="s">
        <v>5</v>
      </c>
      <c r="C50" s="10">
        <v>1008</v>
      </c>
      <c r="D50" s="10">
        <v>1014</v>
      </c>
      <c r="E50" s="10">
        <v>1033</v>
      </c>
      <c r="F50" s="10">
        <v>1042</v>
      </c>
      <c r="G50" s="10">
        <v>1055</v>
      </c>
      <c r="H50" s="10">
        <v>1099</v>
      </c>
      <c r="I50" s="10">
        <v>1169</v>
      </c>
      <c r="J50" s="10">
        <v>1326</v>
      </c>
      <c r="K50" s="9">
        <v>1368</v>
      </c>
      <c r="L50" s="11" t="s">
        <v>7</v>
      </c>
      <c r="M50" s="16" t="s">
        <v>5</v>
      </c>
      <c r="N50" s="17">
        <f>(C49+C50)</f>
        <v>2213</v>
      </c>
      <c r="O50" s="14">
        <f>SUM(N50/N57)</f>
        <v>0.31627840503072746</v>
      </c>
      <c r="P50" s="2">
        <v>2</v>
      </c>
    </row>
    <row r="51" spans="1:18" s="2" customFormat="1" ht="17.45" customHeight="1" thickBot="1">
      <c r="A51" s="7" t="s">
        <v>65</v>
      </c>
      <c r="B51" s="15" t="s">
        <v>14</v>
      </c>
      <c r="C51" s="10">
        <v>955</v>
      </c>
      <c r="D51" s="10">
        <v>968</v>
      </c>
      <c r="E51" s="10">
        <v>1011</v>
      </c>
      <c r="F51" s="10">
        <v>1017</v>
      </c>
      <c r="G51" s="10">
        <v>1050</v>
      </c>
      <c r="H51" s="10">
        <v>1161</v>
      </c>
      <c r="I51" s="10">
        <v>1248</v>
      </c>
      <c r="J51" s="9">
        <v>1527</v>
      </c>
      <c r="K51" s="9"/>
      <c r="L51" s="11" t="s">
        <v>8</v>
      </c>
      <c r="M51" s="20" t="s">
        <v>3</v>
      </c>
      <c r="N51" s="17">
        <v>436</v>
      </c>
      <c r="O51" s="14">
        <f>SUM(N51/N57)</f>
        <v>6.2312419608403599E-2</v>
      </c>
    </row>
    <row r="52" spans="1:18" s="2" customFormat="1" ht="17.45" customHeight="1" thickBot="1">
      <c r="A52" s="18" t="s">
        <v>204</v>
      </c>
      <c r="B52" s="23" t="s">
        <v>14</v>
      </c>
      <c r="C52" s="10">
        <v>921</v>
      </c>
      <c r="D52" s="10">
        <v>925</v>
      </c>
      <c r="E52" s="10">
        <v>946</v>
      </c>
      <c r="F52" s="10">
        <v>991</v>
      </c>
      <c r="G52" s="10">
        <v>995</v>
      </c>
      <c r="H52" s="10">
        <v>1038</v>
      </c>
      <c r="I52" s="10">
        <v>1053</v>
      </c>
      <c r="J52" s="10">
        <v>1092</v>
      </c>
      <c r="K52" s="10">
        <v>1131</v>
      </c>
      <c r="L52" s="11"/>
      <c r="M52" s="21" t="s">
        <v>16</v>
      </c>
      <c r="N52" s="17">
        <f>(C56+C57)</f>
        <v>652</v>
      </c>
      <c r="O52" s="14">
        <f>SUM(N52/N57)</f>
        <v>9.318279262541089E-2</v>
      </c>
    </row>
    <row r="53" spans="1:18" s="2" customFormat="1" ht="17.45" customHeight="1" thickBot="1">
      <c r="A53" s="18" t="s">
        <v>206</v>
      </c>
      <c r="B53" s="23" t="s">
        <v>14</v>
      </c>
      <c r="C53" s="10">
        <v>679</v>
      </c>
      <c r="D53" s="10">
        <v>696</v>
      </c>
      <c r="E53" s="10">
        <v>713</v>
      </c>
      <c r="F53" s="10">
        <v>724</v>
      </c>
      <c r="G53" s="10">
        <v>770</v>
      </c>
      <c r="H53" s="10">
        <v>818</v>
      </c>
      <c r="I53" s="10">
        <v>893</v>
      </c>
      <c r="J53" s="10" t="s">
        <v>21</v>
      </c>
      <c r="M53" s="79" t="s">
        <v>31</v>
      </c>
      <c r="N53" s="17">
        <f>(C59+C60)</f>
        <v>290</v>
      </c>
      <c r="O53" s="14">
        <f>SUM(N53/N57)</f>
        <v>4.1446334143204228E-2</v>
      </c>
    </row>
    <row r="54" spans="1:18" s="2" customFormat="1" ht="17.45" customHeight="1" thickBot="1">
      <c r="A54" s="7" t="s">
        <v>207</v>
      </c>
      <c r="B54" s="77" t="s">
        <v>22</v>
      </c>
      <c r="C54" s="10">
        <v>663</v>
      </c>
      <c r="D54" s="10">
        <v>671</v>
      </c>
      <c r="E54" s="10">
        <v>704</v>
      </c>
      <c r="F54" s="10">
        <v>735</v>
      </c>
      <c r="G54" s="10">
        <v>751</v>
      </c>
      <c r="H54" s="10">
        <v>865</v>
      </c>
      <c r="I54" s="10">
        <v>989</v>
      </c>
      <c r="J54" s="10">
        <v>1237</v>
      </c>
      <c r="K54" s="9">
        <v>1283</v>
      </c>
      <c r="L54" s="11" t="s">
        <v>6</v>
      </c>
      <c r="M54" s="75" t="s">
        <v>30</v>
      </c>
      <c r="N54" s="17">
        <v>188</v>
      </c>
      <c r="O54" s="14">
        <f>SUM(N54/N57)</f>
        <v>2.6868657996284122E-2</v>
      </c>
      <c r="Q54" s="14"/>
    </row>
    <row r="55" spans="1:18" s="2" customFormat="1" ht="17.45" customHeight="1" thickBot="1">
      <c r="A55" s="18" t="s">
        <v>205</v>
      </c>
      <c r="B55" s="27" t="s">
        <v>3</v>
      </c>
      <c r="C55" s="10">
        <v>436</v>
      </c>
      <c r="D55" s="10">
        <v>440</v>
      </c>
      <c r="E55" s="10">
        <v>464</v>
      </c>
      <c r="F55" s="10">
        <v>469</v>
      </c>
      <c r="G55" s="10">
        <v>474</v>
      </c>
      <c r="H55" s="10" t="s">
        <v>21</v>
      </c>
      <c r="M55" s="47" t="s">
        <v>22</v>
      </c>
      <c r="N55" s="17">
        <v>663</v>
      </c>
      <c r="O55" s="14">
        <f>SUM(N55/N57)</f>
        <v>9.4754894954980712E-2</v>
      </c>
      <c r="P55" s="2">
        <v>1</v>
      </c>
    </row>
    <row r="56" spans="1:18" s="2" customFormat="1" ht="17.45" customHeight="1" thickBot="1">
      <c r="A56" s="18" t="s">
        <v>68</v>
      </c>
      <c r="B56" s="22" t="s">
        <v>16</v>
      </c>
      <c r="C56" s="10">
        <v>411</v>
      </c>
      <c r="D56" s="10">
        <v>413</v>
      </c>
      <c r="E56" s="10">
        <v>420</v>
      </c>
      <c r="F56" s="10">
        <v>451</v>
      </c>
      <c r="G56" s="10">
        <v>561</v>
      </c>
      <c r="H56" s="10">
        <v>606</v>
      </c>
      <c r="I56" s="10" t="s">
        <v>21</v>
      </c>
      <c r="M56" s="13" t="s">
        <v>17</v>
      </c>
      <c r="N56" s="17">
        <f>(C51+C52+C53)</f>
        <v>2555</v>
      </c>
      <c r="O56" s="14">
        <f>SUM(N56/N57)</f>
        <v>0.36515649564098901</v>
      </c>
      <c r="P56" s="2">
        <v>1</v>
      </c>
    </row>
    <row r="57" spans="1:18" s="2" customFormat="1" ht="17.45" customHeight="1" thickBot="1">
      <c r="A57" s="18" t="s">
        <v>208</v>
      </c>
      <c r="B57" s="22" t="s">
        <v>16</v>
      </c>
      <c r="C57" s="10">
        <v>241</v>
      </c>
      <c r="D57" s="10">
        <v>251</v>
      </c>
      <c r="E57" s="10">
        <v>258</v>
      </c>
      <c r="F57" s="10">
        <v>271</v>
      </c>
      <c r="G57" s="10" t="s">
        <v>21</v>
      </c>
      <c r="L57" s="14"/>
      <c r="N57" s="24">
        <v>6997</v>
      </c>
    </row>
    <row r="58" spans="1:18" s="2" customFormat="1" ht="17.45" customHeight="1" thickBot="1">
      <c r="A58" s="18" t="s">
        <v>210</v>
      </c>
      <c r="B58" s="76" t="s">
        <v>30</v>
      </c>
      <c r="C58" s="10">
        <v>188</v>
      </c>
      <c r="D58" s="10">
        <v>190</v>
      </c>
      <c r="E58" s="10" t="s">
        <v>21</v>
      </c>
      <c r="N58" s="24"/>
    </row>
    <row r="59" spans="1:18" s="2" customFormat="1" ht="17.45" customHeight="1" thickBot="1">
      <c r="A59" s="18" t="s">
        <v>209</v>
      </c>
      <c r="B59" s="80" t="s">
        <v>31</v>
      </c>
      <c r="C59" s="10">
        <v>181</v>
      </c>
      <c r="D59" s="10">
        <v>213</v>
      </c>
      <c r="E59" s="10">
        <v>214</v>
      </c>
      <c r="F59" s="10" t="s">
        <v>21</v>
      </c>
    </row>
    <row r="60" spans="1:18" s="2" customFormat="1" ht="17.45" customHeight="1" thickBot="1">
      <c r="A60" s="18" t="s">
        <v>211</v>
      </c>
      <c r="B60" s="80" t="s">
        <v>31</v>
      </c>
      <c r="C60" s="10">
        <v>109</v>
      </c>
      <c r="D60" s="10" t="s">
        <v>21</v>
      </c>
      <c r="J60" s="13"/>
      <c r="L60" s="14"/>
    </row>
    <row r="62" spans="1:18" s="2" customFormat="1" ht="17.45" customHeight="1">
      <c r="A62" s="1" t="s">
        <v>189</v>
      </c>
    </row>
    <row r="63" spans="1:18" s="2" customFormat="1" ht="10.5" customHeight="1" thickBot="1">
      <c r="A63" s="1"/>
    </row>
    <row r="64" spans="1:18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5">
        <v>7</v>
      </c>
      <c r="J64" s="5">
        <v>8</v>
      </c>
      <c r="K64" s="5">
        <v>9</v>
      </c>
      <c r="L64" s="5">
        <v>10</v>
      </c>
      <c r="M64" s="5">
        <v>11</v>
      </c>
      <c r="N64" s="5">
        <v>12</v>
      </c>
      <c r="O64" s="5">
        <v>13</v>
      </c>
      <c r="P64" s="6"/>
      <c r="Q64" s="13" t="s">
        <v>9</v>
      </c>
      <c r="R64" s="14">
        <f>(8304/18096)</f>
        <v>0.45888594164456231</v>
      </c>
    </row>
    <row r="65" spans="1:20" s="2" customFormat="1" ht="16.5" customHeight="1" thickBot="1">
      <c r="A65" s="7" t="s">
        <v>190</v>
      </c>
      <c r="B65" s="81" t="s">
        <v>31</v>
      </c>
      <c r="C65" s="10">
        <v>1047</v>
      </c>
      <c r="D65" s="10">
        <v>1063</v>
      </c>
      <c r="E65" s="10">
        <v>1083</v>
      </c>
      <c r="F65" s="9">
        <v>1194</v>
      </c>
      <c r="G65" s="10"/>
      <c r="H65" s="10"/>
      <c r="I65" s="10"/>
      <c r="J65" s="10"/>
      <c r="K65" s="10"/>
      <c r="L65" s="10"/>
      <c r="M65" s="10"/>
      <c r="N65" s="10"/>
      <c r="O65" s="9"/>
      <c r="P65" s="11" t="s">
        <v>4</v>
      </c>
      <c r="R65" s="13" t="s">
        <v>11</v>
      </c>
      <c r="S65" s="13" t="s">
        <v>12</v>
      </c>
      <c r="T65" s="13" t="s">
        <v>13</v>
      </c>
    </row>
    <row r="66" spans="1:20" s="2" customFormat="1" ht="16.5" customHeight="1" thickBot="1">
      <c r="A66" s="7" t="s">
        <v>85</v>
      </c>
      <c r="B66" s="43" t="s">
        <v>16</v>
      </c>
      <c r="C66" s="10">
        <v>978</v>
      </c>
      <c r="D66" s="10">
        <v>979</v>
      </c>
      <c r="E66" s="10">
        <v>1053</v>
      </c>
      <c r="F66" s="10">
        <v>1070</v>
      </c>
      <c r="G66" s="10">
        <v>1070</v>
      </c>
      <c r="H66" s="10">
        <v>1094</v>
      </c>
      <c r="I66" s="9">
        <v>1209</v>
      </c>
      <c r="J66" s="9"/>
      <c r="K66" s="10"/>
      <c r="L66" s="10"/>
      <c r="M66" s="10"/>
      <c r="N66" s="10"/>
      <c r="O66" s="9"/>
      <c r="P66" s="11" t="s">
        <v>8</v>
      </c>
      <c r="Q66" s="16" t="s">
        <v>5</v>
      </c>
      <c r="R66" s="17">
        <f>(C67+C68+C70+C71+C73)</f>
        <v>3011</v>
      </c>
      <c r="S66" s="14">
        <f>SUM(R66/R74)</f>
        <v>0.36607902735562309</v>
      </c>
      <c r="T66" s="2">
        <v>3</v>
      </c>
    </row>
    <row r="67" spans="1:20" s="2" customFormat="1" ht="16.5" customHeight="1" thickBot="1">
      <c r="A67" s="7" t="s">
        <v>74</v>
      </c>
      <c r="B67" s="12" t="s">
        <v>5</v>
      </c>
      <c r="C67" s="10">
        <v>767</v>
      </c>
      <c r="D67" s="10">
        <v>769</v>
      </c>
      <c r="E67" s="10">
        <v>770</v>
      </c>
      <c r="F67" s="10">
        <v>780</v>
      </c>
      <c r="G67" s="10">
        <v>781</v>
      </c>
      <c r="H67" s="10">
        <v>803</v>
      </c>
      <c r="I67" s="10">
        <v>813</v>
      </c>
      <c r="J67" s="10">
        <v>816</v>
      </c>
      <c r="K67" s="10">
        <v>824</v>
      </c>
      <c r="L67" s="10">
        <v>839</v>
      </c>
      <c r="M67" s="10">
        <v>933</v>
      </c>
      <c r="N67" s="10">
        <v>972</v>
      </c>
      <c r="O67" s="9">
        <v>1167</v>
      </c>
      <c r="P67" s="11" t="s">
        <v>7</v>
      </c>
      <c r="Q67" s="20" t="s">
        <v>3</v>
      </c>
      <c r="R67" s="17">
        <f>(C69+C76)</f>
        <v>928</v>
      </c>
      <c r="S67" s="14">
        <f>SUM(R67/R74)</f>
        <v>0.11282674772036475</v>
      </c>
      <c r="T67" s="2">
        <v>1</v>
      </c>
    </row>
    <row r="68" spans="1:20" s="2" customFormat="1" ht="16.5" customHeight="1" thickBot="1">
      <c r="A68" s="7" t="s">
        <v>192</v>
      </c>
      <c r="B68" s="12" t="s">
        <v>5</v>
      </c>
      <c r="C68" s="10">
        <v>687</v>
      </c>
      <c r="D68" s="10">
        <v>691</v>
      </c>
      <c r="E68" s="10">
        <v>695</v>
      </c>
      <c r="F68" s="10">
        <v>700</v>
      </c>
      <c r="G68" s="10">
        <v>700</v>
      </c>
      <c r="H68" s="10">
        <v>722</v>
      </c>
      <c r="I68" s="10">
        <v>739</v>
      </c>
      <c r="J68" s="10">
        <v>741</v>
      </c>
      <c r="K68" s="10">
        <v>752</v>
      </c>
      <c r="L68" s="10">
        <v>785</v>
      </c>
      <c r="M68" s="10">
        <v>844</v>
      </c>
      <c r="N68" s="10">
        <v>871</v>
      </c>
      <c r="O68" s="9">
        <v>981</v>
      </c>
      <c r="P68" s="11" t="s">
        <v>15</v>
      </c>
      <c r="Q68" s="21" t="s">
        <v>16</v>
      </c>
      <c r="R68" s="17">
        <f>(C66+C80)</f>
        <v>1131</v>
      </c>
      <c r="S68" s="14">
        <f>SUM(R68/R74)</f>
        <v>0.13750759878419452</v>
      </c>
      <c r="T68" s="2">
        <v>1</v>
      </c>
    </row>
    <row r="69" spans="1:20" s="2" customFormat="1" ht="16.5" customHeight="1" thickBot="1">
      <c r="A69" s="7" t="s">
        <v>195</v>
      </c>
      <c r="B69" s="8" t="s">
        <v>3</v>
      </c>
      <c r="C69" s="10">
        <v>642</v>
      </c>
      <c r="D69" s="10">
        <v>650</v>
      </c>
      <c r="E69" s="10">
        <v>660</v>
      </c>
      <c r="F69" s="10">
        <v>665</v>
      </c>
      <c r="G69" s="10">
        <v>665</v>
      </c>
      <c r="H69" s="10">
        <v>703</v>
      </c>
      <c r="I69" s="10">
        <v>715</v>
      </c>
      <c r="J69" s="10">
        <v>717</v>
      </c>
      <c r="K69" s="10">
        <v>898</v>
      </c>
      <c r="L69" s="10">
        <v>965</v>
      </c>
      <c r="M69" s="10">
        <v>989</v>
      </c>
      <c r="N69" s="10">
        <v>1011</v>
      </c>
      <c r="O69" s="9">
        <v>1058</v>
      </c>
      <c r="P69" s="11" t="s">
        <v>6</v>
      </c>
      <c r="Q69" s="79" t="s">
        <v>31</v>
      </c>
      <c r="R69" s="17">
        <f>(C65+C77+C78)</f>
        <v>1562</v>
      </c>
      <c r="S69" s="14">
        <f>SUM(R69/R74)</f>
        <v>0.18990881458966566</v>
      </c>
      <c r="T69" s="2">
        <v>1</v>
      </c>
    </row>
    <row r="70" spans="1:20" s="2" customFormat="1" ht="16.5" customHeight="1" thickBot="1">
      <c r="A70" s="18" t="s">
        <v>168</v>
      </c>
      <c r="B70" s="19" t="s">
        <v>5</v>
      </c>
      <c r="C70" s="10">
        <v>602</v>
      </c>
      <c r="D70" s="10">
        <v>606</v>
      </c>
      <c r="E70" s="10">
        <v>608</v>
      </c>
      <c r="F70" s="10">
        <v>629</v>
      </c>
      <c r="G70" s="10">
        <v>631</v>
      </c>
      <c r="H70" s="10">
        <v>641</v>
      </c>
      <c r="I70" s="10">
        <v>653</v>
      </c>
      <c r="J70" s="10">
        <v>657</v>
      </c>
      <c r="K70" s="10">
        <v>673</v>
      </c>
      <c r="L70" s="10">
        <v>690</v>
      </c>
      <c r="M70" s="10">
        <v>750</v>
      </c>
      <c r="N70" s="10">
        <v>791</v>
      </c>
      <c r="O70" s="10" t="s">
        <v>21</v>
      </c>
      <c r="Q70" s="75" t="s">
        <v>30</v>
      </c>
      <c r="R70" s="17">
        <f>(C79+C81)</f>
        <v>351</v>
      </c>
      <c r="S70" s="14">
        <f>SUM(R70/R74)</f>
        <v>4.2674772036474164E-2</v>
      </c>
    </row>
    <row r="71" spans="1:20" s="2" customFormat="1" ht="16.5" customHeight="1" thickBot="1">
      <c r="A71" s="7" t="s">
        <v>193</v>
      </c>
      <c r="B71" s="12" t="s">
        <v>5</v>
      </c>
      <c r="C71" s="10">
        <v>576</v>
      </c>
      <c r="D71" s="10">
        <v>580</v>
      </c>
      <c r="E71" s="10">
        <v>585</v>
      </c>
      <c r="F71" s="10">
        <v>593</v>
      </c>
      <c r="G71" s="10">
        <v>593</v>
      </c>
      <c r="H71" s="10">
        <v>618</v>
      </c>
      <c r="I71" s="10">
        <v>635</v>
      </c>
      <c r="J71" s="10">
        <v>637</v>
      </c>
      <c r="K71" s="10">
        <v>656</v>
      </c>
      <c r="L71" s="10">
        <v>684</v>
      </c>
      <c r="M71" s="10">
        <v>802</v>
      </c>
      <c r="N71" s="10">
        <v>841</v>
      </c>
      <c r="O71" s="9">
        <v>1055</v>
      </c>
      <c r="P71" s="11" t="s">
        <v>10</v>
      </c>
      <c r="Q71" s="47" t="s">
        <v>22</v>
      </c>
      <c r="R71" s="17">
        <v>297</v>
      </c>
      <c r="S71" s="14">
        <f>SUM(R71/R74)</f>
        <v>3.6109422492401219E-2</v>
      </c>
    </row>
    <row r="72" spans="1:20" s="2" customFormat="1" ht="16.5" customHeight="1" thickBot="1">
      <c r="A72" s="18" t="s">
        <v>191</v>
      </c>
      <c r="B72" s="23" t="s">
        <v>14</v>
      </c>
      <c r="C72" s="10">
        <v>574</v>
      </c>
      <c r="D72" s="10">
        <v>576</v>
      </c>
      <c r="E72" s="10">
        <v>582</v>
      </c>
      <c r="F72" s="10">
        <v>592</v>
      </c>
      <c r="G72" s="10">
        <v>593</v>
      </c>
      <c r="H72" s="10">
        <v>643</v>
      </c>
      <c r="I72" s="10">
        <v>666</v>
      </c>
      <c r="J72" s="10">
        <v>668</v>
      </c>
      <c r="K72" s="10">
        <v>701</v>
      </c>
      <c r="L72" s="10">
        <v>776</v>
      </c>
      <c r="M72" s="10">
        <v>816</v>
      </c>
      <c r="N72" s="10">
        <v>863</v>
      </c>
      <c r="O72" s="10">
        <v>929</v>
      </c>
      <c r="P72" s="11"/>
      <c r="Q72" s="25" t="s">
        <v>18</v>
      </c>
      <c r="R72" s="17">
        <v>371</v>
      </c>
      <c r="S72" s="14">
        <f>SUM(R72/R74)</f>
        <v>4.5106382978723401E-2</v>
      </c>
    </row>
    <row r="73" spans="1:20" s="2" customFormat="1" ht="16.5" customHeight="1" thickBot="1">
      <c r="A73" s="18" t="s">
        <v>201</v>
      </c>
      <c r="B73" s="19" t="s">
        <v>5</v>
      </c>
      <c r="C73" s="10">
        <v>379</v>
      </c>
      <c r="D73" s="10">
        <v>380</v>
      </c>
      <c r="E73" s="10">
        <v>381</v>
      </c>
      <c r="F73" s="10">
        <v>386</v>
      </c>
      <c r="G73" s="10">
        <v>386</v>
      </c>
      <c r="H73" s="10">
        <v>404</v>
      </c>
      <c r="I73" s="10">
        <v>407</v>
      </c>
      <c r="J73" s="10">
        <v>408</v>
      </c>
      <c r="K73" s="10">
        <v>420</v>
      </c>
      <c r="L73" s="10">
        <v>436</v>
      </c>
      <c r="M73" s="10" t="s">
        <v>21</v>
      </c>
      <c r="Q73" s="13" t="s">
        <v>17</v>
      </c>
      <c r="R73" s="17">
        <v>574</v>
      </c>
      <c r="S73" s="14">
        <f>SUM(R73/R74)</f>
        <v>6.9787234042553187E-2</v>
      </c>
    </row>
    <row r="74" spans="1:20" s="2" customFormat="1" ht="16.5" customHeight="1" thickBot="1">
      <c r="A74" s="18" t="s">
        <v>350</v>
      </c>
      <c r="B74" s="26" t="s">
        <v>18</v>
      </c>
      <c r="C74" s="10">
        <v>371</v>
      </c>
      <c r="D74" s="10">
        <v>373</v>
      </c>
      <c r="E74" s="10">
        <v>376</v>
      </c>
      <c r="F74" s="10">
        <v>393</v>
      </c>
      <c r="G74" s="10">
        <v>394</v>
      </c>
      <c r="H74" s="10">
        <v>398</v>
      </c>
      <c r="I74" s="10">
        <v>410</v>
      </c>
      <c r="J74" s="10">
        <v>412</v>
      </c>
      <c r="K74" s="10">
        <v>415</v>
      </c>
      <c r="L74" s="10">
        <v>442</v>
      </c>
      <c r="M74" s="10">
        <v>446</v>
      </c>
      <c r="N74" s="10" t="s">
        <v>21</v>
      </c>
      <c r="P74" s="17"/>
      <c r="R74" s="24">
        <v>8225</v>
      </c>
    </row>
    <row r="75" spans="1:20" s="2" customFormat="1" ht="16.5" customHeight="1" thickBot="1">
      <c r="A75" s="18" t="s">
        <v>194</v>
      </c>
      <c r="B75" s="46" t="s">
        <v>22</v>
      </c>
      <c r="C75" s="10">
        <v>297</v>
      </c>
      <c r="D75" s="10">
        <v>300</v>
      </c>
      <c r="E75" s="10">
        <v>310</v>
      </c>
      <c r="F75" s="10">
        <v>315</v>
      </c>
      <c r="G75" s="10">
        <v>316</v>
      </c>
      <c r="H75" s="10">
        <v>329</v>
      </c>
      <c r="I75" s="10">
        <v>358</v>
      </c>
      <c r="J75" s="10">
        <v>372</v>
      </c>
      <c r="K75" s="10">
        <v>396</v>
      </c>
      <c r="L75" s="10" t="s">
        <v>21</v>
      </c>
    </row>
    <row r="76" spans="1:20" s="2" customFormat="1" ht="16.5" customHeight="1" thickBot="1">
      <c r="A76" s="18" t="s">
        <v>196</v>
      </c>
      <c r="B76" s="27" t="s">
        <v>3</v>
      </c>
      <c r="C76" s="10">
        <v>286</v>
      </c>
      <c r="D76" s="10">
        <v>290</v>
      </c>
      <c r="E76" s="10">
        <v>293</v>
      </c>
      <c r="F76" s="10">
        <v>299</v>
      </c>
      <c r="G76" s="10">
        <v>299</v>
      </c>
      <c r="H76" s="10">
        <v>330</v>
      </c>
      <c r="I76" s="10">
        <v>337</v>
      </c>
      <c r="J76" s="10">
        <v>338</v>
      </c>
      <c r="K76" s="10" t="s">
        <v>21</v>
      </c>
    </row>
    <row r="77" spans="1:20" s="2" customFormat="1" ht="16.5" customHeight="1" thickBot="1">
      <c r="A77" s="18" t="s">
        <v>198</v>
      </c>
      <c r="B77" s="80" t="s">
        <v>31</v>
      </c>
      <c r="C77" s="10">
        <v>259</v>
      </c>
      <c r="D77" s="10">
        <v>264</v>
      </c>
      <c r="E77" s="10">
        <v>266</v>
      </c>
      <c r="F77" s="10">
        <v>302</v>
      </c>
      <c r="G77" s="10">
        <v>313</v>
      </c>
      <c r="H77" s="10">
        <v>328</v>
      </c>
      <c r="I77" s="10" t="s">
        <v>21</v>
      </c>
      <c r="J77" s="17"/>
      <c r="K77" s="17"/>
      <c r="L77" s="17"/>
      <c r="M77" s="17"/>
    </row>
    <row r="78" spans="1:20" s="2" customFormat="1" ht="16.5" customHeight="1" thickBot="1">
      <c r="A78" s="18" t="s">
        <v>169</v>
      </c>
      <c r="B78" s="80" t="s">
        <v>31</v>
      </c>
      <c r="C78" s="10">
        <v>256</v>
      </c>
      <c r="D78" s="10">
        <v>256</v>
      </c>
      <c r="E78" s="10">
        <v>264</v>
      </c>
      <c r="F78" s="10" t="s">
        <v>21</v>
      </c>
      <c r="P78" s="17"/>
    </row>
    <row r="79" spans="1:20" s="2" customFormat="1" ht="16.5" customHeight="1" thickBot="1">
      <c r="A79" s="18" t="s">
        <v>197</v>
      </c>
      <c r="B79" s="76" t="s">
        <v>30</v>
      </c>
      <c r="C79" s="10">
        <v>250</v>
      </c>
      <c r="D79" s="10">
        <v>291</v>
      </c>
      <c r="E79" s="10">
        <v>294</v>
      </c>
      <c r="F79" s="10">
        <v>296</v>
      </c>
      <c r="G79" s="10">
        <v>297</v>
      </c>
      <c r="H79" s="10" t="s">
        <v>21</v>
      </c>
    </row>
    <row r="80" spans="1:20" s="2" customFormat="1" ht="16.5" customHeight="1" thickBot="1">
      <c r="A80" s="18" t="s">
        <v>200</v>
      </c>
      <c r="B80" s="22" t="s">
        <v>16</v>
      </c>
      <c r="C80" s="10">
        <v>153</v>
      </c>
      <c r="D80" s="10">
        <v>156</v>
      </c>
      <c r="E80" s="10" t="s">
        <v>21</v>
      </c>
    </row>
    <row r="81" spans="1:21" s="2" customFormat="1" ht="16.5" customHeight="1" thickBot="1">
      <c r="A81" s="18" t="s">
        <v>199</v>
      </c>
      <c r="B81" s="76" t="s">
        <v>30</v>
      </c>
      <c r="C81" s="10">
        <v>101</v>
      </c>
      <c r="D81" s="10" t="s">
        <v>21</v>
      </c>
      <c r="J81" s="17"/>
      <c r="K81" s="17"/>
      <c r="L81" s="17"/>
      <c r="M81" s="17"/>
    </row>
    <row r="82" spans="1:21" s="2" customFormat="1" ht="11.25" customHeight="1">
      <c r="A82" s="28"/>
      <c r="B82" s="29"/>
      <c r="C82" s="28"/>
      <c r="D82" s="28"/>
      <c r="E82" s="28"/>
      <c r="N82" s="14"/>
    </row>
    <row r="83" spans="1:21" s="32" customFormat="1" ht="15" customHeight="1">
      <c r="B83" s="36" t="s">
        <v>20</v>
      </c>
      <c r="C83" s="38" t="s">
        <v>5</v>
      </c>
      <c r="D83" s="39" t="s">
        <v>3</v>
      </c>
      <c r="E83" s="40" t="s">
        <v>16</v>
      </c>
      <c r="F83" s="71" t="s">
        <v>31</v>
      </c>
      <c r="G83" s="78" t="s">
        <v>30</v>
      </c>
      <c r="H83" s="41" t="s">
        <v>18</v>
      </c>
      <c r="I83" s="48" t="s">
        <v>22</v>
      </c>
      <c r="J83" s="36" t="s">
        <v>17</v>
      </c>
      <c r="S83" s="33"/>
      <c r="T83" s="34"/>
      <c r="U83" s="35"/>
    </row>
    <row r="84" spans="1:21" s="32" customFormat="1" ht="15" customHeight="1">
      <c r="A84" s="32" t="s">
        <v>11</v>
      </c>
      <c r="B84" s="37">
        <f>SUM(N11+M40+L27+R74+N57)</f>
        <v>38934</v>
      </c>
      <c r="C84" s="34">
        <f>SUM(N50+R66+L22+M35+N5)</f>
        <v>12521</v>
      </c>
      <c r="D84" s="34">
        <f>SUM(N51+R67+L23+M36+N6)</f>
        <v>5696</v>
      </c>
      <c r="E84" s="34">
        <f>SUM(N52+R68+M37+N7+L24)</f>
        <v>7474</v>
      </c>
      <c r="F84" s="34">
        <f>(R69+N53+N8)</f>
        <v>2077</v>
      </c>
      <c r="G84" s="34">
        <f>(R70+N54+M38+N9)</f>
        <v>1312</v>
      </c>
      <c r="H84" s="34">
        <f>(R72+L25)</f>
        <v>673</v>
      </c>
      <c r="I84" s="34">
        <f>(R71+N55)</f>
        <v>960</v>
      </c>
      <c r="J84" s="34">
        <f>SUM(N56+R73+L26+M39+N10)</f>
        <v>8221</v>
      </c>
      <c r="M84" s="34"/>
      <c r="S84" s="36"/>
      <c r="T84" s="37"/>
      <c r="U84" s="35"/>
    </row>
    <row r="85" spans="1:21" s="32" customFormat="1" ht="15" customHeight="1">
      <c r="A85" s="32" t="s">
        <v>12</v>
      </c>
      <c r="B85" s="42">
        <v>1</v>
      </c>
      <c r="C85" s="35">
        <f t="shared" ref="C85:I85" si="0">SUM(C84/$B$84)</f>
        <v>0.32159552062464686</v>
      </c>
      <c r="D85" s="35">
        <f t="shared" si="0"/>
        <v>0.14629886474546669</v>
      </c>
      <c r="E85" s="35">
        <f t="shared" si="0"/>
        <v>0.19196589099501721</v>
      </c>
      <c r="F85" s="35">
        <f t="shared" ref="F85:G85" si="1">SUM(F84/$B$84)</f>
        <v>5.3346689269019365E-2</v>
      </c>
      <c r="G85" s="35">
        <f t="shared" si="1"/>
        <v>3.3698053115528842E-2</v>
      </c>
      <c r="H85" s="35">
        <f t="shared" si="0"/>
        <v>1.7285662916730879E-2</v>
      </c>
      <c r="I85" s="35">
        <f t="shared" si="0"/>
        <v>2.4657112035752812E-2</v>
      </c>
      <c r="J85" s="35">
        <f>SUM(J84/$B$84)</f>
        <v>0.21115220629783737</v>
      </c>
    </row>
    <row r="86" spans="1:21" s="32" customFormat="1" ht="15" customHeight="1">
      <c r="A86" s="32" t="s">
        <v>13</v>
      </c>
      <c r="B86" s="36">
        <v>24</v>
      </c>
      <c r="C86" s="32">
        <v>9</v>
      </c>
      <c r="D86" s="32">
        <v>4</v>
      </c>
      <c r="E86" s="32">
        <v>5</v>
      </c>
      <c r="F86" s="32">
        <v>1</v>
      </c>
      <c r="G86" s="32">
        <v>0</v>
      </c>
      <c r="H86" s="32">
        <v>0</v>
      </c>
      <c r="I86" s="32">
        <v>1</v>
      </c>
      <c r="J86" s="32">
        <v>4</v>
      </c>
    </row>
  </sheetData>
  <sortState ref="A34:C44">
    <sortCondition descending="1" ref="C34:C44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S74"/>
  <sheetViews>
    <sheetView workbookViewId="0">
      <selection activeCell="Q4" sqref="Q4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136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(10354/16500)</f>
        <v>0.62751515151515147</v>
      </c>
    </row>
    <row r="4" spans="1:14" s="2" customFormat="1" ht="16.5" customHeight="1" thickBot="1">
      <c r="A4" s="7" t="s">
        <v>138</v>
      </c>
      <c r="B4" s="15" t="s">
        <v>14</v>
      </c>
      <c r="C4" s="9">
        <v>2403</v>
      </c>
      <c r="D4" s="10"/>
      <c r="E4" s="9"/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35</v>
      </c>
      <c r="B5" s="8" t="s">
        <v>3</v>
      </c>
      <c r="C5" s="10">
        <v>1456</v>
      </c>
      <c r="D5" s="10">
        <v>1476</v>
      </c>
      <c r="E5" s="10">
        <v>1546</v>
      </c>
      <c r="F5" s="10">
        <v>1570</v>
      </c>
      <c r="G5" s="10">
        <v>1575</v>
      </c>
      <c r="H5" s="10">
        <v>1668</v>
      </c>
      <c r="I5" s="9">
        <v>1719</v>
      </c>
      <c r="J5" s="11" t="s">
        <v>7</v>
      </c>
      <c r="K5" s="16" t="s">
        <v>5</v>
      </c>
      <c r="L5" s="17">
        <f>(C6+C7+C10+C11)</f>
        <v>3839</v>
      </c>
      <c r="M5" s="14">
        <f>SUM(L5/L9)</f>
        <v>0.37648327939590076</v>
      </c>
      <c r="N5" s="2">
        <v>2</v>
      </c>
    </row>
    <row r="6" spans="1:14" s="2" customFormat="1" ht="16.5" customHeight="1" thickBot="1">
      <c r="A6" s="7" t="s">
        <v>88</v>
      </c>
      <c r="B6" s="12" t="s">
        <v>5</v>
      </c>
      <c r="C6" s="10">
        <v>1379</v>
      </c>
      <c r="D6" s="10">
        <v>1597</v>
      </c>
      <c r="E6" s="10">
        <v>1646</v>
      </c>
      <c r="F6" s="9">
        <v>1860</v>
      </c>
      <c r="G6" s="10"/>
      <c r="H6" s="10"/>
      <c r="I6" s="9"/>
      <c r="J6" s="11" t="s">
        <v>8</v>
      </c>
      <c r="K6" s="20" t="s">
        <v>3</v>
      </c>
      <c r="L6" s="17">
        <f>(C5+C9+C13)</f>
        <v>2541</v>
      </c>
      <c r="M6" s="14">
        <f>SUM(L6/L9)</f>
        <v>0.24919093851132687</v>
      </c>
      <c r="N6" s="2">
        <v>2</v>
      </c>
    </row>
    <row r="7" spans="1:14" s="2" customFormat="1" ht="16.5" customHeight="1" thickBot="1">
      <c r="A7" s="7" t="s">
        <v>33</v>
      </c>
      <c r="B7" s="12" t="s">
        <v>5</v>
      </c>
      <c r="C7" s="10">
        <v>1264</v>
      </c>
      <c r="D7" s="10">
        <v>1274</v>
      </c>
      <c r="E7" s="10">
        <v>1278</v>
      </c>
      <c r="F7" s="10">
        <v>1284</v>
      </c>
      <c r="G7" s="10">
        <v>1291</v>
      </c>
      <c r="H7" s="10">
        <v>1525</v>
      </c>
      <c r="I7" s="9">
        <v>1718</v>
      </c>
      <c r="J7" s="11" t="s">
        <v>6</v>
      </c>
      <c r="K7" s="21" t="s">
        <v>16</v>
      </c>
      <c r="L7" s="17">
        <v>1062</v>
      </c>
      <c r="M7" s="14">
        <f>SUM(L7/L9)</f>
        <v>0.10414827890556046</v>
      </c>
    </row>
    <row r="8" spans="1:14" s="2" customFormat="1" ht="16.5" customHeight="1" thickBot="1">
      <c r="A8" s="18" t="s">
        <v>137</v>
      </c>
      <c r="B8" s="22" t="s">
        <v>16</v>
      </c>
      <c r="C8" s="10">
        <v>1062</v>
      </c>
      <c r="D8" s="10">
        <v>1093</v>
      </c>
      <c r="E8" s="10">
        <v>1107</v>
      </c>
      <c r="F8" s="10">
        <v>1135</v>
      </c>
      <c r="G8" s="10">
        <v>1141</v>
      </c>
      <c r="H8" s="10">
        <v>1210</v>
      </c>
      <c r="I8" s="10">
        <v>1292</v>
      </c>
      <c r="J8" s="11"/>
      <c r="K8" s="13" t="s">
        <v>17</v>
      </c>
      <c r="L8" s="17">
        <f>(C4+C12)</f>
        <v>2755</v>
      </c>
      <c r="M8" s="74">
        <f>SUM(L8/L9)</f>
        <v>0.2701775031872119</v>
      </c>
      <c r="N8" s="2">
        <v>1</v>
      </c>
    </row>
    <row r="9" spans="1:14" s="2" customFormat="1" ht="16.5" customHeight="1" thickBot="1">
      <c r="A9" s="7" t="s">
        <v>139</v>
      </c>
      <c r="B9" s="8" t="s">
        <v>3</v>
      </c>
      <c r="C9" s="10">
        <v>771</v>
      </c>
      <c r="D9" s="10">
        <v>844</v>
      </c>
      <c r="E9" s="10">
        <v>948</v>
      </c>
      <c r="F9" s="10">
        <v>1017</v>
      </c>
      <c r="G9" s="10">
        <v>1044</v>
      </c>
      <c r="H9" s="10">
        <v>1121</v>
      </c>
      <c r="I9" s="9">
        <v>1378</v>
      </c>
      <c r="J9" s="11" t="s">
        <v>10</v>
      </c>
      <c r="K9" s="75"/>
      <c r="L9" s="24">
        <v>10197</v>
      </c>
      <c r="M9" s="74"/>
    </row>
    <row r="10" spans="1:14" s="2" customFormat="1" ht="16.5" customHeight="1" thickBot="1">
      <c r="A10" s="18" t="s">
        <v>89</v>
      </c>
      <c r="B10" s="19" t="s">
        <v>5</v>
      </c>
      <c r="C10" s="10">
        <v>632</v>
      </c>
      <c r="D10" s="10">
        <v>653</v>
      </c>
      <c r="E10" s="10">
        <v>672</v>
      </c>
      <c r="F10" s="10">
        <v>693</v>
      </c>
      <c r="G10" s="10">
        <v>714</v>
      </c>
      <c r="H10" s="10" t="s">
        <v>21</v>
      </c>
      <c r="K10" s="47"/>
      <c r="L10" s="17"/>
      <c r="M10" s="74"/>
    </row>
    <row r="11" spans="1:14" s="2" customFormat="1" ht="16.5" customHeight="1" thickBot="1">
      <c r="A11" s="18" t="s">
        <v>142</v>
      </c>
      <c r="B11" s="19" t="s">
        <v>5</v>
      </c>
      <c r="C11" s="10">
        <v>564</v>
      </c>
      <c r="D11" s="10">
        <v>668</v>
      </c>
      <c r="E11" s="10">
        <v>702</v>
      </c>
      <c r="F11" s="10">
        <v>823</v>
      </c>
      <c r="G11" s="10">
        <v>915</v>
      </c>
      <c r="H11" s="10">
        <v>1060</v>
      </c>
      <c r="I11" s="10" t="s">
        <v>21</v>
      </c>
      <c r="K11" s="13"/>
      <c r="M11" s="14"/>
    </row>
    <row r="12" spans="1:14" s="2" customFormat="1" ht="16.5" customHeight="1" thickBot="1">
      <c r="A12" s="18" t="s">
        <v>141</v>
      </c>
      <c r="B12" s="23" t="s">
        <v>14</v>
      </c>
      <c r="C12" s="10">
        <v>352</v>
      </c>
      <c r="D12" s="10">
        <v>524</v>
      </c>
      <c r="E12" s="10">
        <v>567</v>
      </c>
      <c r="F12" s="10" t="s">
        <v>21</v>
      </c>
      <c r="H12" s="17"/>
    </row>
    <row r="13" spans="1:14" s="2" customFormat="1" ht="16.5" customHeight="1" thickBot="1">
      <c r="A13" s="18" t="s">
        <v>140</v>
      </c>
      <c r="B13" s="27" t="s">
        <v>3</v>
      </c>
      <c r="C13" s="10">
        <v>314</v>
      </c>
      <c r="D13" s="10">
        <v>368</v>
      </c>
      <c r="E13" s="10" t="s">
        <v>21</v>
      </c>
      <c r="H13" s="17"/>
    </row>
    <row r="14" spans="1:14" s="2" customFormat="1" ht="10.5" customHeight="1">
      <c r="A14" s="1"/>
    </row>
    <row r="15" spans="1:14" s="2" customFormat="1" ht="17.45" customHeight="1">
      <c r="A15" s="1" t="s">
        <v>143</v>
      </c>
    </row>
    <row r="16" spans="1:14" s="2" customFormat="1" ht="10.5" customHeight="1" thickBot="1">
      <c r="A16" s="1"/>
    </row>
    <row r="17" spans="1:15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6"/>
      <c r="K17" s="13" t="s">
        <v>9</v>
      </c>
      <c r="L17" s="14">
        <f>(6384/10418)</f>
        <v>0.61278556344787871</v>
      </c>
    </row>
    <row r="18" spans="1:15" s="2" customFormat="1" ht="16.5" customHeight="1" thickBot="1">
      <c r="A18" s="7" t="s">
        <v>144</v>
      </c>
      <c r="B18" s="8" t="s">
        <v>3</v>
      </c>
      <c r="C18" s="10">
        <v>1483</v>
      </c>
      <c r="D18" s="10">
        <v>1501</v>
      </c>
      <c r="E18" s="9">
        <v>1648</v>
      </c>
      <c r="F18" s="10"/>
      <c r="G18" s="10"/>
      <c r="H18" s="10"/>
      <c r="I18" s="9"/>
      <c r="J18" s="11" t="s">
        <v>4</v>
      </c>
      <c r="L18" s="13" t="s">
        <v>11</v>
      </c>
      <c r="M18" s="13" t="s">
        <v>12</v>
      </c>
      <c r="N18" s="13" t="s">
        <v>13</v>
      </c>
    </row>
    <row r="19" spans="1:15" s="2" customFormat="1" ht="16.5" customHeight="1" thickBot="1">
      <c r="A19" s="7" t="s">
        <v>47</v>
      </c>
      <c r="B19" s="43" t="s">
        <v>16</v>
      </c>
      <c r="C19" s="10">
        <v>1459</v>
      </c>
      <c r="D19" s="10">
        <v>1477</v>
      </c>
      <c r="E19" s="10">
        <v>1487</v>
      </c>
      <c r="F19" s="10">
        <v>1493</v>
      </c>
      <c r="G19" s="10">
        <v>1542</v>
      </c>
      <c r="H19" s="9">
        <v>1613</v>
      </c>
      <c r="I19" s="10"/>
      <c r="J19" s="11" t="s">
        <v>8</v>
      </c>
      <c r="K19" s="16" t="s">
        <v>5</v>
      </c>
      <c r="L19" s="17">
        <f>(C21+C22)</f>
        <v>1139</v>
      </c>
      <c r="M19" s="14">
        <f>SUM(L19/L24)</f>
        <v>0.17985157113532291</v>
      </c>
    </row>
    <row r="20" spans="1:15" s="2" customFormat="1" ht="16.5" customHeight="1" thickBot="1">
      <c r="A20" s="7" t="s">
        <v>48</v>
      </c>
      <c r="B20" s="15" t="s">
        <v>14</v>
      </c>
      <c r="C20" s="10">
        <v>957</v>
      </c>
      <c r="D20" s="10">
        <v>1019</v>
      </c>
      <c r="E20" s="10">
        <v>1082</v>
      </c>
      <c r="F20" s="10">
        <v>1117</v>
      </c>
      <c r="G20" s="10">
        <v>1273</v>
      </c>
      <c r="H20" s="10">
        <v>1381</v>
      </c>
      <c r="I20" s="9">
        <v>1651</v>
      </c>
      <c r="J20" s="11" t="s">
        <v>7</v>
      </c>
      <c r="K20" s="20" t="s">
        <v>3</v>
      </c>
      <c r="L20" s="17">
        <f>(C18+C25)</f>
        <v>1735</v>
      </c>
      <c r="M20" s="14">
        <f>SUM(L20/L24)</f>
        <v>0.27396178746249805</v>
      </c>
      <c r="N20" s="2">
        <v>1</v>
      </c>
    </row>
    <row r="21" spans="1:15" s="2" customFormat="1" ht="16.5" customHeight="1" thickBot="1">
      <c r="A21" s="18" t="s">
        <v>146</v>
      </c>
      <c r="B21" s="19" t="s">
        <v>5</v>
      </c>
      <c r="C21" s="10">
        <v>630</v>
      </c>
      <c r="D21" s="10">
        <v>637</v>
      </c>
      <c r="E21" s="10">
        <v>647</v>
      </c>
      <c r="F21" s="10">
        <v>648</v>
      </c>
      <c r="G21" s="10">
        <v>677</v>
      </c>
      <c r="H21" s="10">
        <v>985</v>
      </c>
      <c r="I21" s="10">
        <v>1092</v>
      </c>
      <c r="J21" s="11"/>
      <c r="K21" s="21" t="s">
        <v>16</v>
      </c>
      <c r="L21" s="17">
        <v>1459</v>
      </c>
      <c r="M21" s="14">
        <f>SUM(L21/L24)</f>
        <v>0.23038054634454444</v>
      </c>
      <c r="N21" s="2">
        <v>1</v>
      </c>
    </row>
    <row r="22" spans="1:15" s="2" customFormat="1" ht="16.5" customHeight="1" thickBot="1">
      <c r="A22" s="18" t="s">
        <v>145</v>
      </c>
      <c r="B22" s="19" t="s">
        <v>5</v>
      </c>
      <c r="C22" s="10">
        <v>509</v>
      </c>
      <c r="D22" s="10">
        <v>523</v>
      </c>
      <c r="E22" s="10">
        <v>536</v>
      </c>
      <c r="F22" s="10">
        <v>543</v>
      </c>
      <c r="G22" s="10">
        <v>585</v>
      </c>
      <c r="H22" s="10" t="s">
        <v>21</v>
      </c>
      <c r="K22" s="25" t="s">
        <v>18</v>
      </c>
      <c r="L22" s="17">
        <v>434</v>
      </c>
      <c r="M22" s="14">
        <f>SUM(L22/L24)</f>
        <v>6.8529922627506706E-2</v>
      </c>
    </row>
    <row r="23" spans="1:15" s="2" customFormat="1" ht="16.5" customHeight="1" thickBot="1">
      <c r="A23" s="18" t="s">
        <v>49</v>
      </c>
      <c r="B23" s="26" t="s">
        <v>18</v>
      </c>
      <c r="C23" s="10">
        <v>434</v>
      </c>
      <c r="D23" s="10">
        <v>482</v>
      </c>
      <c r="E23" s="10">
        <v>487</v>
      </c>
      <c r="F23" s="10">
        <v>489</v>
      </c>
      <c r="G23" s="10">
        <v>590</v>
      </c>
      <c r="H23" s="10">
        <v>625</v>
      </c>
      <c r="I23" s="10" t="s">
        <v>21</v>
      </c>
      <c r="K23" s="13" t="s">
        <v>17</v>
      </c>
      <c r="L23" s="17">
        <f>(C20+C24+C26)</f>
        <v>1566</v>
      </c>
      <c r="M23" s="14">
        <f>SUM(L23/L24)</f>
        <v>0.24727617243012789</v>
      </c>
      <c r="N23" s="2">
        <v>1</v>
      </c>
    </row>
    <row r="24" spans="1:15" s="2" customFormat="1" ht="16.5" customHeight="1" thickBot="1">
      <c r="A24" s="18" t="s">
        <v>100</v>
      </c>
      <c r="B24" s="23" t="s">
        <v>14</v>
      </c>
      <c r="C24" s="10">
        <v>364</v>
      </c>
      <c r="D24" s="10">
        <v>411</v>
      </c>
      <c r="E24" s="10">
        <v>424</v>
      </c>
      <c r="F24" s="10">
        <v>437</v>
      </c>
      <c r="G24" s="10" t="s">
        <v>21</v>
      </c>
      <c r="J24"/>
      <c r="L24" s="24">
        <v>6333</v>
      </c>
      <c r="O24" s="17"/>
    </row>
    <row r="25" spans="1:15" s="2" customFormat="1" ht="16.5" customHeight="1" thickBot="1">
      <c r="A25" s="18" t="s">
        <v>147</v>
      </c>
      <c r="B25" s="27" t="s">
        <v>3</v>
      </c>
      <c r="C25" s="10">
        <v>252</v>
      </c>
      <c r="D25" s="10">
        <v>275</v>
      </c>
      <c r="E25" s="10" t="s">
        <v>21</v>
      </c>
    </row>
    <row r="26" spans="1:15" s="2" customFormat="1" ht="16.5" customHeight="1" thickBot="1">
      <c r="A26" s="18" t="s">
        <v>148</v>
      </c>
      <c r="B26" s="23" t="s">
        <v>14</v>
      </c>
      <c r="C26" s="10">
        <v>245</v>
      </c>
      <c r="D26" s="10" t="s">
        <v>21</v>
      </c>
      <c r="J26" s="24"/>
      <c r="M26" s="17"/>
    </row>
    <row r="28" spans="1:15" s="2" customFormat="1" ht="17.45" customHeight="1">
      <c r="A28" s="1" t="s">
        <v>149</v>
      </c>
    </row>
    <row r="29" spans="1:15" s="2" customFormat="1" ht="10.5" customHeight="1" thickBot="1">
      <c r="A29" s="1"/>
    </row>
    <row r="30" spans="1:15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6"/>
      <c r="J30" s="13" t="s">
        <v>9</v>
      </c>
      <c r="K30" s="14">
        <f>(8491/17040)</f>
        <v>0.49829812206572771</v>
      </c>
    </row>
    <row r="31" spans="1:15" s="2" customFormat="1" ht="16.5" customHeight="1" thickBot="1">
      <c r="A31" s="7" t="s">
        <v>152</v>
      </c>
      <c r="B31" s="43" t="s">
        <v>16</v>
      </c>
      <c r="C31" s="9">
        <v>1839</v>
      </c>
      <c r="D31" s="10"/>
      <c r="E31" s="9"/>
      <c r="F31" s="10"/>
      <c r="G31" s="10"/>
      <c r="H31" s="10"/>
      <c r="I31" s="11" t="s">
        <v>4</v>
      </c>
      <c r="K31" s="13" t="s">
        <v>11</v>
      </c>
      <c r="L31" s="13" t="s">
        <v>12</v>
      </c>
      <c r="M31" s="13" t="s">
        <v>13</v>
      </c>
    </row>
    <row r="32" spans="1:15" s="2" customFormat="1" ht="16.5" customHeight="1" thickBot="1">
      <c r="A32" s="7" t="s">
        <v>150</v>
      </c>
      <c r="B32" s="12" t="s">
        <v>5</v>
      </c>
      <c r="C32" s="10">
        <v>1230</v>
      </c>
      <c r="D32" s="10">
        <v>1269</v>
      </c>
      <c r="E32" s="10">
        <v>1304</v>
      </c>
      <c r="F32" s="9">
        <v>1485</v>
      </c>
      <c r="G32" s="9"/>
      <c r="H32" s="9"/>
      <c r="I32" s="11" t="s">
        <v>8</v>
      </c>
      <c r="J32" s="16" t="s">
        <v>5</v>
      </c>
      <c r="K32" s="17">
        <f>(C32+C33+C37)</f>
        <v>2953</v>
      </c>
      <c r="L32" s="14">
        <f>SUM(K32/K37)</f>
        <v>0.33545382256049072</v>
      </c>
      <c r="M32" s="2">
        <v>2</v>
      </c>
    </row>
    <row r="33" spans="1:15" s="2" customFormat="1" ht="16.5" customHeight="1" thickBot="1">
      <c r="A33" s="7" t="s">
        <v>110</v>
      </c>
      <c r="B33" s="12" t="s">
        <v>5</v>
      </c>
      <c r="C33" s="10">
        <v>1186</v>
      </c>
      <c r="D33" s="10">
        <v>1207</v>
      </c>
      <c r="E33" s="10">
        <v>1229</v>
      </c>
      <c r="F33" s="10">
        <v>1325</v>
      </c>
      <c r="G33" s="10">
        <v>1383</v>
      </c>
      <c r="H33" s="9">
        <v>1450</v>
      </c>
      <c r="I33" s="11" t="s">
        <v>7</v>
      </c>
      <c r="J33" s="20" t="s">
        <v>3</v>
      </c>
      <c r="K33" s="17">
        <f>(C34+C36)</f>
        <v>1771</v>
      </c>
      <c r="L33" s="14">
        <f>SUM(K33/K37)</f>
        <v>0.20118141542655912</v>
      </c>
      <c r="M33" s="2">
        <v>1</v>
      </c>
    </row>
    <row r="34" spans="1:15" s="2" customFormat="1" ht="16.5" customHeight="1" thickBot="1">
      <c r="A34" s="7" t="s">
        <v>151</v>
      </c>
      <c r="B34" s="8" t="s">
        <v>3</v>
      </c>
      <c r="C34" s="10">
        <v>1062</v>
      </c>
      <c r="D34" s="10">
        <v>1086</v>
      </c>
      <c r="E34" s="10">
        <v>1135</v>
      </c>
      <c r="F34" s="10">
        <v>1159</v>
      </c>
      <c r="G34" s="10">
        <v>1164</v>
      </c>
      <c r="H34" s="9">
        <v>1209</v>
      </c>
      <c r="I34" s="11" t="s">
        <v>10</v>
      </c>
      <c r="J34" s="21" t="s">
        <v>16</v>
      </c>
      <c r="K34" s="17">
        <f>(C31+C35)</f>
        <v>2742</v>
      </c>
      <c r="L34" s="14">
        <f>SUM(K34/K37)</f>
        <v>0.31148472111780073</v>
      </c>
      <c r="M34" s="2">
        <v>2</v>
      </c>
    </row>
    <row r="35" spans="1:15" s="2" customFormat="1" ht="16.5" customHeight="1" thickBot="1">
      <c r="A35" s="7" t="s">
        <v>59</v>
      </c>
      <c r="B35" s="43" t="s">
        <v>16</v>
      </c>
      <c r="C35" s="10">
        <v>903</v>
      </c>
      <c r="D35" s="10">
        <v>1066</v>
      </c>
      <c r="E35" s="10">
        <v>1184</v>
      </c>
      <c r="F35" s="10">
        <v>1237</v>
      </c>
      <c r="G35" s="10">
        <v>1246</v>
      </c>
      <c r="H35" s="9">
        <v>1418</v>
      </c>
      <c r="I35" s="11" t="s">
        <v>6</v>
      </c>
      <c r="J35" s="47" t="s">
        <v>22</v>
      </c>
      <c r="K35" s="17">
        <v>419</v>
      </c>
      <c r="L35" s="14">
        <f>SUM(K35/K37)</f>
        <v>4.7597409973872545E-2</v>
      </c>
    </row>
    <row r="36" spans="1:15" s="2" customFormat="1" ht="16.5" customHeight="1" thickBot="1">
      <c r="A36" s="18" t="s">
        <v>109</v>
      </c>
      <c r="B36" s="27" t="s">
        <v>3</v>
      </c>
      <c r="C36" s="10">
        <v>709</v>
      </c>
      <c r="D36" s="10">
        <v>764</v>
      </c>
      <c r="E36" s="10">
        <v>820</v>
      </c>
      <c r="F36" s="10">
        <v>941</v>
      </c>
      <c r="G36" s="10">
        <v>949</v>
      </c>
      <c r="H36" s="10">
        <v>1082</v>
      </c>
      <c r="I36" s="11"/>
      <c r="J36" s="13" t="s">
        <v>17</v>
      </c>
      <c r="K36" s="17">
        <v>518</v>
      </c>
      <c r="L36" s="14">
        <f>SUM(K36/K37)</f>
        <v>5.8843576053618084E-2</v>
      </c>
    </row>
    <row r="37" spans="1:15" s="2" customFormat="1" ht="16.5" customHeight="1" thickBot="1">
      <c r="A37" s="18" t="s">
        <v>154</v>
      </c>
      <c r="B37" s="19" t="s">
        <v>5</v>
      </c>
      <c r="C37" s="10">
        <v>537</v>
      </c>
      <c r="D37" s="10">
        <v>595</v>
      </c>
      <c r="E37" s="10">
        <v>617</v>
      </c>
      <c r="F37" s="10" t="s">
        <v>21</v>
      </c>
      <c r="J37" s="13"/>
      <c r="K37" s="24">
        <v>8803</v>
      </c>
      <c r="L37" s="14"/>
    </row>
    <row r="38" spans="1:15" s="2" customFormat="1" ht="16.5" customHeight="1" thickBot="1">
      <c r="A38" s="18" t="s">
        <v>153</v>
      </c>
      <c r="B38" s="23" t="s">
        <v>14</v>
      </c>
      <c r="C38" s="10">
        <v>518</v>
      </c>
      <c r="D38" s="10">
        <v>572</v>
      </c>
      <c r="E38" s="10">
        <v>653</v>
      </c>
      <c r="F38" s="10">
        <v>728</v>
      </c>
      <c r="G38" s="10">
        <v>732</v>
      </c>
      <c r="H38" s="10" t="s">
        <v>21</v>
      </c>
    </row>
    <row r="39" spans="1:15" s="2" customFormat="1" ht="16.5" customHeight="1" thickBot="1">
      <c r="A39" s="18" t="s">
        <v>155</v>
      </c>
      <c r="B39" s="46" t="s">
        <v>22</v>
      </c>
      <c r="C39" s="10">
        <v>419</v>
      </c>
      <c r="D39" s="10">
        <v>443</v>
      </c>
      <c r="E39" s="10" t="s">
        <v>21</v>
      </c>
      <c r="F39"/>
      <c r="G39" s="17"/>
    </row>
    <row r="41" spans="1:15" s="2" customFormat="1" ht="17.45" customHeight="1">
      <c r="A41" s="1" t="s">
        <v>156</v>
      </c>
    </row>
    <row r="42" spans="1:15" s="2" customFormat="1" ht="8.25" customHeight="1" thickBot="1">
      <c r="A42" s="1"/>
    </row>
    <row r="43" spans="1:15" s="2" customFormat="1" ht="17.4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5">
        <v>7</v>
      </c>
      <c r="J43" s="5"/>
      <c r="K43" s="13" t="s">
        <v>9</v>
      </c>
      <c r="L43" s="14">
        <f>(5699/13352)</f>
        <v>0.42682744158178548</v>
      </c>
    </row>
    <row r="44" spans="1:15" s="2" customFormat="1" ht="17.45" customHeight="1" thickBot="1">
      <c r="A44" s="7" t="s">
        <v>159</v>
      </c>
      <c r="B44" s="12" t="s">
        <v>5</v>
      </c>
      <c r="C44" s="9">
        <v>1389</v>
      </c>
      <c r="D44" s="10"/>
      <c r="E44" s="10"/>
      <c r="F44" s="10"/>
      <c r="G44" s="10"/>
      <c r="H44" s="10"/>
      <c r="I44" s="10"/>
      <c r="J44" s="11" t="s">
        <v>4</v>
      </c>
      <c r="L44" s="13" t="s">
        <v>11</v>
      </c>
      <c r="M44" s="13" t="s">
        <v>12</v>
      </c>
      <c r="N44" s="13" t="s">
        <v>13</v>
      </c>
      <c r="O44" s="13"/>
    </row>
    <row r="45" spans="1:15" s="2" customFormat="1" ht="17.45" customHeight="1" thickBot="1">
      <c r="A45" s="7" t="s">
        <v>65</v>
      </c>
      <c r="B45" s="8" t="s">
        <v>3</v>
      </c>
      <c r="C45" s="9">
        <v>1182</v>
      </c>
      <c r="D45" s="10"/>
      <c r="E45" s="10"/>
      <c r="F45" s="10"/>
      <c r="G45" s="10"/>
      <c r="H45" s="10"/>
      <c r="I45" s="10"/>
      <c r="J45" s="11" t="s">
        <v>8</v>
      </c>
      <c r="K45" s="16" t="s">
        <v>5</v>
      </c>
      <c r="L45" s="17">
        <f>(C44+C51)</f>
        <v>1676</v>
      </c>
      <c r="M45" s="14">
        <f>SUM(L45/L50)</f>
        <v>0.29795555555555553</v>
      </c>
      <c r="N45" s="2">
        <v>1</v>
      </c>
    </row>
    <row r="46" spans="1:15" s="2" customFormat="1" ht="17.45" customHeight="1" thickBot="1">
      <c r="A46" s="7" t="s">
        <v>157</v>
      </c>
      <c r="B46" s="8" t="s">
        <v>3</v>
      </c>
      <c r="C46" s="10">
        <v>734</v>
      </c>
      <c r="D46" s="10">
        <v>768</v>
      </c>
      <c r="E46" s="10">
        <v>799</v>
      </c>
      <c r="F46" s="10">
        <v>823</v>
      </c>
      <c r="G46" s="10">
        <v>901</v>
      </c>
      <c r="H46" s="10">
        <v>995</v>
      </c>
      <c r="I46" s="9">
        <v>1152</v>
      </c>
      <c r="J46" s="11" t="s">
        <v>7</v>
      </c>
      <c r="K46" s="20" t="s">
        <v>3</v>
      </c>
      <c r="L46" s="17">
        <f>(C45+C46)</f>
        <v>1916</v>
      </c>
      <c r="M46" s="14">
        <f>SUM(L46/L50)</f>
        <v>0.34062222222222222</v>
      </c>
      <c r="N46" s="2">
        <v>2</v>
      </c>
    </row>
    <row r="47" spans="1:15" s="2" customFormat="1" ht="17.45" customHeight="1" thickBot="1">
      <c r="A47" s="18" t="s">
        <v>69</v>
      </c>
      <c r="B47" s="23" t="s">
        <v>14</v>
      </c>
      <c r="C47" s="10">
        <v>539</v>
      </c>
      <c r="D47" s="10">
        <v>573</v>
      </c>
      <c r="E47" s="10">
        <v>581</v>
      </c>
      <c r="F47" s="10">
        <v>617</v>
      </c>
      <c r="G47" s="10">
        <v>673</v>
      </c>
      <c r="H47" s="10">
        <v>748</v>
      </c>
      <c r="I47" s="10">
        <v>840</v>
      </c>
      <c r="J47" s="11"/>
      <c r="K47" s="21" t="s">
        <v>16</v>
      </c>
      <c r="L47" s="17">
        <v>391</v>
      </c>
      <c r="M47" s="14">
        <f>SUM(L47/L50)</f>
        <v>6.9511111111111107E-2</v>
      </c>
    </row>
    <row r="48" spans="1:15" s="2" customFormat="1" ht="17.45" customHeight="1" thickBot="1">
      <c r="A48" s="7" t="s">
        <v>161</v>
      </c>
      <c r="B48" s="15" t="s">
        <v>14</v>
      </c>
      <c r="C48" s="10">
        <v>483</v>
      </c>
      <c r="D48" s="10">
        <v>507</v>
      </c>
      <c r="E48" s="10">
        <v>512</v>
      </c>
      <c r="F48" s="10">
        <v>546</v>
      </c>
      <c r="G48" s="10">
        <v>603</v>
      </c>
      <c r="H48" s="10">
        <v>699</v>
      </c>
      <c r="I48" s="9">
        <v>870</v>
      </c>
      <c r="J48" s="11" t="s">
        <v>6</v>
      </c>
      <c r="K48" s="47" t="s">
        <v>22</v>
      </c>
      <c r="L48" s="17">
        <v>405</v>
      </c>
      <c r="M48" s="14">
        <f>SUM(L48/L50)</f>
        <v>7.1999999999999995E-2</v>
      </c>
    </row>
    <row r="49" spans="1:18" s="2" customFormat="1" ht="17.45" customHeight="1" thickBot="1">
      <c r="A49" s="18" t="s">
        <v>162</v>
      </c>
      <c r="B49" s="46" t="s">
        <v>22</v>
      </c>
      <c r="C49" s="10">
        <v>405</v>
      </c>
      <c r="D49" s="10">
        <v>426</v>
      </c>
      <c r="E49" s="10">
        <v>430</v>
      </c>
      <c r="F49" s="10">
        <v>463</v>
      </c>
      <c r="G49" s="10">
        <v>519</v>
      </c>
      <c r="H49" s="10">
        <v>629</v>
      </c>
      <c r="I49" s="10" t="s">
        <v>21</v>
      </c>
      <c r="K49" s="13" t="s">
        <v>17</v>
      </c>
      <c r="L49" s="17">
        <f>(C47+C48+C52)</f>
        <v>1237</v>
      </c>
      <c r="M49" s="14">
        <f>SUM(L49/L50)</f>
        <v>0.21991111111111111</v>
      </c>
      <c r="N49" s="2">
        <v>1</v>
      </c>
      <c r="O49" s="14"/>
    </row>
    <row r="50" spans="1:18" s="2" customFormat="1" ht="17.45" customHeight="1" thickBot="1">
      <c r="A50" s="18" t="s">
        <v>158</v>
      </c>
      <c r="B50" s="22" t="s">
        <v>16</v>
      </c>
      <c r="C50" s="10">
        <v>391</v>
      </c>
      <c r="D50" s="10">
        <v>404</v>
      </c>
      <c r="E50" s="10">
        <v>408</v>
      </c>
      <c r="F50" s="10">
        <v>449</v>
      </c>
      <c r="G50" s="10">
        <v>492</v>
      </c>
      <c r="H50" s="10" t="s">
        <v>21</v>
      </c>
      <c r="L50" s="24">
        <v>5625</v>
      </c>
    </row>
    <row r="51" spans="1:18" s="2" customFormat="1" ht="17.45" customHeight="1" thickBot="1">
      <c r="A51" s="18" t="s">
        <v>160</v>
      </c>
      <c r="B51" s="19" t="s">
        <v>5</v>
      </c>
      <c r="C51" s="10">
        <v>287</v>
      </c>
      <c r="D51" s="10">
        <v>407</v>
      </c>
      <c r="E51" s="10">
        <v>409</v>
      </c>
      <c r="F51" s="10">
        <v>441</v>
      </c>
      <c r="G51" s="10" t="s">
        <v>21</v>
      </c>
    </row>
    <row r="52" spans="1:18" s="2" customFormat="1" ht="17.45" customHeight="1" thickBot="1">
      <c r="A52" s="18" t="s">
        <v>68</v>
      </c>
      <c r="B52" s="23" t="s">
        <v>14</v>
      </c>
      <c r="C52" s="10">
        <v>215</v>
      </c>
      <c r="D52" s="10">
        <v>232</v>
      </c>
      <c r="E52" s="10">
        <v>234</v>
      </c>
      <c r="F52" s="10" t="s">
        <v>21</v>
      </c>
      <c r="J52" s="13"/>
      <c r="L52" s="14"/>
    </row>
    <row r="54" spans="1:18" s="2" customFormat="1" ht="17.45" customHeight="1">
      <c r="A54" s="1" t="s">
        <v>163</v>
      </c>
    </row>
    <row r="55" spans="1:18" s="2" customFormat="1" ht="10.5" customHeight="1" thickBot="1">
      <c r="A55" s="1"/>
    </row>
    <row r="56" spans="1:18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>
        <v>10</v>
      </c>
      <c r="M56" s="5">
        <v>11</v>
      </c>
      <c r="N56" s="6"/>
      <c r="O56" s="13" t="s">
        <v>9</v>
      </c>
      <c r="P56" s="14">
        <f>(10642/24966)</f>
        <v>0.42625971320996553</v>
      </c>
    </row>
    <row r="57" spans="1:18" s="2" customFormat="1" ht="16.5" customHeight="1" thickBot="1">
      <c r="A57" s="7" t="s">
        <v>164</v>
      </c>
      <c r="B57" s="15" t="s">
        <v>14</v>
      </c>
      <c r="C57" s="9">
        <v>1752</v>
      </c>
      <c r="D57" s="10"/>
      <c r="E57" s="10"/>
      <c r="F57" s="10"/>
      <c r="G57" s="10"/>
      <c r="H57" s="9"/>
      <c r="I57" s="9"/>
      <c r="J57" s="9"/>
      <c r="K57" s="9"/>
      <c r="L57" s="9"/>
      <c r="M57" s="9"/>
      <c r="N57" s="11" t="s">
        <v>4</v>
      </c>
      <c r="P57" s="13" t="s">
        <v>11</v>
      </c>
      <c r="Q57" s="13" t="s">
        <v>12</v>
      </c>
      <c r="R57" s="13" t="s">
        <v>13</v>
      </c>
    </row>
    <row r="58" spans="1:18" s="2" customFormat="1" ht="16.5" customHeight="1" thickBot="1">
      <c r="A58" s="7" t="s">
        <v>166</v>
      </c>
      <c r="B58" s="43" t="s">
        <v>16</v>
      </c>
      <c r="C58" s="9">
        <v>1493</v>
      </c>
      <c r="D58" s="10"/>
      <c r="E58" s="10"/>
      <c r="F58" s="10"/>
      <c r="G58" s="10"/>
      <c r="H58" s="10"/>
      <c r="I58" s="9"/>
      <c r="J58" s="9"/>
      <c r="K58" s="9"/>
      <c r="L58" s="9"/>
      <c r="M58" s="9"/>
      <c r="N58" s="11" t="s">
        <v>8</v>
      </c>
      <c r="O58" s="16" t="s">
        <v>5</v>
      </c>
      <c r="P58" s="17">
        <f>(C59+C60+C61+C65)</f>
        <v>3996</v>
      </c>
      <c r="Q58" s="14">
        <f>SUM(P58/P64)</f>
        <v>0.37952322157849749</v>
      </c>
      <c r="R58" s="2">
        <v>3</v>
      </c>
    </row>
    <row r="59" spans="1:18" s="2" customFormat="1" ht="16.5" customHeight="1" thickBot="1">
      <c r="A59" s="7" t="s">
        <v>129</v>
      </c>
      <c r="B59" s="12" t="s">
        <v>5</v>
      </c>
      <c r="C59" s="9">
        <v>1357</v>
      </c>
      <c r="D59" s="10"/>
      <c r="E59" s="10"/>
      <c r="F59" s="10"/>
      <c r="G59" s="10"/>
      <c r="H59" s="10"/>
      <c r="I59" s="10"/>
      <c r="J59" s="10"/>
      <c r="K59" s="9"/>
      <c r="L59" s="10"/>
      <c r="M59" s="10"/>
      <c r="N59" s="11" t="s">
        <v>7</v>
      </c>
      <c r="O59" s="20" t="s">
        <v>3</v>
      </c>
      <c r="P59" s="17">
        <f>(C64+C67)</f>
        <v>883</v>
      </c>
      <c r="Q59" s="14">
        <f>SUM(P59/P64)</f>
        <v>8.3863614778231552E-2</v>
      </c>
    </row>
    <row r="60" spans="1:18" s="2" customFormat="1" ht="16.5" customHeight="1" thickBot="1">
      <c r="A60" s="7" t="s">
        <v>73</v>
      </c>
      <c r="B60" s="12" t="s">
        <v>5</v>
      </c>
      <c r="C60" s="10">
        <v>1194</v>
      </c>
      <c r="D60" s="10">
        <v>1260</v>
      </c>
      <c r="E60" s="10">
        <v>1281</v>
      </c>
      <c r="F60" s="10">
        <v>1291</v>
      </c>
      <c r="G60" s="9">
        <v>1330</v>
      </c>
      <c r="H60" s="10"/>
      <c r="I60" s="9"/>
      <c r="J60" s="10"/>
      <c r="K60" s="10"/>
      <c r="L60" s="10"/>
      <c r="M60" s="9"/>
      <c r="N60" s="11" t="s">
        <v>6</v>
      </c>
      <c r="O60" s="21" t="s">
        <v>16</v>
      </c>
      <c r="P60" s="17">
        <f>(C58+C62+C68+C69)</f>
        <v>2825</v>
      </c>
      <c r="Q60" s="14">
        <f>SUM(P60/P64)</f>
        <v>0.26830658182163547</v>
      </c>
      <c r="R60" s="2">
        <v>2</v>
      </c>
    </row>
    <row r="61" spans="1:18" s="2" customFormat="1" ht="16.5" customHeight="1" thickBot="1">
      <c r="A61" s="7" t="s">
        <v>74</v>
      </c>
      <c r="B61" s="12" t="s">
        <v>5</v>
      </c>
      <c r="C61" s="10">
        <v>914</v>
      </c>
      <c r="D61" s="10">
        <v>1028</v>
      </c>
      <c r="E61" s="10">
        <v>1041</v>
      </c>
      <c r="F61" s="10">
        <v>1051</v>
      </c>
      <c r="G61" s="10">
        <v>1064</v>
      </c>
      <c r="H61" s="10">
        <v>1066</v>
      </c>
      <c r="I61" s="10">
        <v>1097</v>
      </c>
      <c r="J61" s="10">
        <v>1146</v>
      </c>
      <c r="K61" s="10">
        <v>1169</v>
      </c>
      <c r="L61" s="9">
        <v>1424</v>
      </c>
      <c r="M61" s="9"/>
      <c r="N61" s="11" t="s">
        <v>10</v>
      </c>
      <c r="O61" s="25" t="s">
        <v>18</v>
      </c>
      <c r="P61" s="17">
        <v>369</v>
      </c>
      <c r="Q61" s="14">
        <f>SUM(P61/P64)</f>
        <v>3.504606325387026E-2</v>
      </c>
    </row>
    <row r="62" spans="1:18" s="2" customFormat="1" ht="16.5" customHeight="1" thickBot="1">
      <c r="A62" s="7" t="s">
        <v>85</v>
      </c>
      <c r="B62" s="43" t="s">
        <v>16</v>
      </c>
      <c r="C62" s="10">
        <v>833</v>
      </c>
      <c r="D62" s="10">
        <v>863</v>
      </c>
      <c r="E62" s="10">
        <v>893</v>
      </c>
      <c r="F62" s="10">
        <v>898</v>
      </c>
      <c r="G62" s="10">
        <v>951</v>
      </c>
      <c r="H62" s="10">
        <v>953</v>
      </c>
      <c r="I62" s="10">
        <v>978</v>
      </c>
      <c r="J62" s="10">
        <v>1018</v>
      </c>
      <c r="K62" s="10">
        <v>1193</v>
      </c>
      <c r="L62" s="10">
        <v>1277</v>
      </c>
      <c r="M62" s="9">
        <v>1312</v>
      </c>
      <c r="N62" s="11" t="s">
        <v>15</v>
      </c>
      <c r="O62" s="47" t="s">
        <v>22</v>
      </c>
      <c r="P62" s="17">
        <v>704</v>
      </c>
      <c r="Q62" s="14">
        <f>SUM(P62/P64)</f>
        <v>6.6862949947763317E-2</v>
      </c>
      <c r="R62" s="2">
        <v>1</v>
      </c>
    </row>
    <row r="63" spans="1:18" s="2" customFormat="1" ht="16.5" customHeight="1" thickBot="1">
      <c r="A63" s="7" t="s">
        <v>127</v>
      </c>
      <c r="B63" s="77" t="s">
        <v>22</v>
      </c>
      <c r="C63" s="10">
        <v>704</v>
      </c>
      <c r="D63" s="10">
        <v>755</v>
      </c>
      <c r="E63" s="10">
        <v>773</v>
      </c>
      <c r="F63" s="10">
        <v>775</v>
      </c>
      <c r="G63" s="10">
        <v>791</v>
      </c>
      <c r="H63" s="10">
        <v>793</v>
      </c>
      <c r="I63" s="10">
        <v>808</v>
      </c>
      <c r="J63" s="10">
        <v>926</v>
      </c>
      <c r="K63" s="10">
        <v>998</v>
      </c>
      <c r="L63" s="10">
        <v>1080</v>
      </c>
      <c r="M63" s="9">
        <v>1109</v>
      </c>
      <c r="N63" s="11" t="s">
        <v>19</v>
      </c>
      <c r="O63" s="13" t="s">
        <v>17</v>
      </c>
      <c r="P63" s="17">
        <v>1752</v>
      </c>
      <c r="Q63" s="14">
        <f>SUM(P63/P64)</f>
        <v>0.16639756862000191</v>
      </c>
      <c r="R63" s="2">
        <v>1</v>
      </c>
    </row>
    <row r="64" spans="1:18" s="2" customFormat="1" ht="16.5" customHeight="1" thickBot="1">
      <c r="A64" s="18" t="s">
        <v>125</v>
      </c>
      <c r="B64" s="27" t="s">
        <v>3</v>
      </c>
      <c r="C64" s="10">
        <v>601</v>
      </c>
      <c r="D64" s="10">
        <v>641</v>
      </c>
      <c r="E64" s="10">
        <v>656</v>
      </c>
      <c r="F64" s="10">
        <v>658</v>
      </c>
      <c r="G64" s="10">
        <v>666</v>
      </c>
      <c r="H64" s="10">
        <v>668</v>
      </c>
      <c r="I64" s="10">
        <v>888</v>
      </c>
      <c r="J64" s="10">
        <v>904</v>
      </c>
      <c r="K64" s="10">
        <v>956</v>
      </c>
      <c r="L64" s="10">
        <v>1043</v>
      </c>
      <c r="M64" s="10">
        <v>1086</v>
      </c>
      <c r="N64" s="11"/>
      <c r="P64" s="24">
        <v>10529</v>
      </c>
    </row>
    <row r="65" spans="1:19" s="2" customFormat="1" ht="16.5" customHeight="1" thickBot="1">
      <c r="A65" s="18" t="s">
        <v>168</v>
      </c>
      <c r="B65" s="19" t="s">
        <v>5</v>
      </c>
      <c r="C65" s="10">
        <v>531</v>
      </c>
      <c r="D65" s="10">
        <v>558</v>
      </c>
      <c r="E65" s="10">
        <v>565</v>
      </c>
      <c r="F65" s="10">
        <v>572</v>
      </c>
      <c r="G65" s="10">
        <v>598</v>
      </c>
      <c r="H65" s="10">
        <v>600</v>
      </c>
      <c r="I65" s="10">
        <v>612</v>
      </c>
      <c r="J65" s="10">
        <v>652</v>
      </c>
      <c r="K65" s="10">
        <v>695</v>
      </c>
      <c r="L65" s="10" t="s">
        <v>21</v>
      </c>
    </row>
    <row r="66" spans="1:19" s="2" customFormat="1" ht="16.5" customHeight="1" thickBot="1">
      <c r="A66" s="18" t="s">
        <v>124</v>
      </c>
      <c r="B66" s="26" t="s">
        <v>18</v>
      </c>
      <c r="C66" s="10">
        <v>369</v>
      </c>
      <c r="D66" s="10">
        <v>381</v>
      </c>
      <c r="E66" s="10">
        <v>385</v>
      </c>
      <c r="F66" s="10">
        <v>386</v>
      </c>
      <c r="G66" s="10">
        <v>398</v>
      </c>
      <c r="H66" s="10">
        <v>399</v>
      </c>
      <c r="I66" s="10">
        <v>404</v>
      </c>
      <c r="J66" s="10" t="s">
        <v>21</v>
      </c>
      <c r="P66" s="17"/>
    </row>
    <row r="67" spans="1:19" s="2" customFormat="1" ht="16.5" customHeight="1" thickBot="1">
      <c r="A67" s="18" t="s">
        <v>167</v>
      </c>
      <c r="B67" s="27" t="s">
        <v>3</v>
      </c>
      <c r="C67" s="10">
        <v>282</v>
      </c>
      <c r="D67" s="10">
        <v>343</v>
      </c>
      <c r="E67" s="10">
        <v>350</v>
      </c>
      <c r="F67" s="10">
        <v>351</v>
      </c>
      <c r="G67" s="10">
        <v>358</v>
      </c>
      <c r="H67" s="10">
        <v>359</v>
      </c>
      <c r="I67" s="10" t="s">
        <v>21</v>
      </c>
      <c r="J67" s="17"/>
    </row>
    <row r="68" spans="1:19" s="2" customFormat="1" ht="16.5" customHeight="1" thickBot="1">
      <c r="A68" s="18" t="s">
        <v>165</v>
      </c>
      <c r="B68" s="22" t="s">
        <v>16</v>
      </c>
      <c r="C68" s="10">
        <v>260</v>
      </c>
      <c r="D68" s="10">
        <v>275</v>
      </c>
      <c r="E68" s="10">
        <v>311</v>
      </c>
      <c r="F68" s="10">
        <v>312</v>
      </c>
      <c r="G68" s="10">
        <v>393</v>
      </c>
      <c r="H68" s="10">
        <v>394</v>
      </c>
      <c r="I68" s="10">
        <v>405</v>
      </c>
      <c r="J68" s="10">
        <v>439</v>
      </c>
      <c r="K68" s="10" t="s">
        <v>21</v>
      </c>
    </row>
    <row r="69" spans="1:19" s="2" customFormat="1" ht="16.5" customHeight="1" thickBot="1">
      <c r="A69" s="18" t="s">
        <v>169</v>
      </c>
      <c r="B69" s="22" t="s">
        <v>16</v>
      </c>
      <c r="C69" s="10">
        <v>239</v>
      </c>
      <c r="D69" s="10">
        <v>258</v>
      </c>
      <c r="E69" s="10">
        <v>283</v>
      </c>
      <c r="F69" s="10">
        <v>284</v>
      </c>
      <c r="G69" s="10" t="s">
        <v>21</v>
      </c>
      <c r="J69" s="17"/>
      <c r="K69" s="17"/>
      <c r="L69" s="17"/>
      <c r="M69" s="17"/>
    </row>
    <row r="70" spans="1:19" s="2" customFormat="1" ht="11.25" customHeight="1">
      <c r="A70" s="28"/>
      <c r="B70" s="29"/>
      <c r="C70" s="28"/>
      <c r="D70" s="28"/>
      <c r="E70" s="28"/>
      <c r="N70" s="14"/>
    </row>
    <row r="71" spans="1:19" s="32" customFormat="1" ht="15" customHeight="1">
      <c r="B71" s="36" t="s">
        <v>20</v>
      </c>
      <c r="C71" s="38" t="s">
        <v>5</v>
      </c>
      <c r="D71" s="39" t="s">
        <v>3</v>
      </c>
      <c r="E71" s="40" t="s">
        <v>16</v>
      </c>
      <c r="F71" s="41" t="s">
        <v>18</v>
      </c>
      <c r="G71" s="48" t="s">
        <v>22</v>
      </c>
      <c r="H71" s="36" t="s">
        <v>17</v>
      </c>
      <c r="Q71" s="33"/>
      <c r="R71" s="34"/>
      <c r="S71" s="35"/>
    </row>
    <row r="72" spans="1:19" s="32" customFormat="1" ht="15" customHeight="1">
      <c r="A72" s="32" t="s">
        <v>11</v>
      </c>
      <c r="B72" s="37">
        <f>SUM(L9+K37+L24+P64+L50)</f>
        <v>41487</v>
      </c>
      <c r="C72" s="34">
        <f>SUM(L45+P58+L19+K32+L5)</f>
        <v>13603</v>
      </c>
      <c r="D72" s="34">
        <f>SUM(L46+P59+L20+K33+L6)</f>
        <v>8846</v>
      </c>
      <c r="E72" s="34">
        <f>SUM(L47+P60+K34+L7+L21)</f>
        <v>8479</v>
      </c>
      <c r="F72" s="34">
        <f>(P61+L22)</f>
        <v>803</v>
      </c>
      <c r="G72" s="34">
        <f>(P62+L48+K35)</f>
        <v>1528</v>
      </c>
      <c r="H72" s="34">
        <f>SUM(L49+P63+L23+K36+L8)</f>
        <v>7828</v>
      </c>
      <c r="K72" s="34"/>
      <c r="Q72" s="36"/>
      <c r="R72" s="37"/>
      <c r="S72" s="35"/>
    </row>
    <row r="73" spans="1:19" s="32" customFormat="1" ht="15" customHeight="1">
      <c r="A73" s="32" t="s">
        <v>12</v>
      </c>
      <c r="B73" s="42">
        <v>1</v>
      </c>
      <c r="C73" s="35">
        <f t="shared" ref="C73:G73" si="0">SUM(C72/$B$72)</f>
        <v>0.32788584375828572</v>
      </c>
      <c r="D73" s="35">
        <f t="shared" si="0"/>
        <v>0.21322341938438547</v>
      </c>
      <c r="E73" s="35">
        <f t="shared" si="0"/>
        <v>0.2043772748089763</v>
      </c>
      <c r="F73" s="35">
        <f t="shared" si="0"/>
        <v>1.9355460746739942E-2</v>
      </c>
      <c r="G73" s="35">
        <f t="shared" si="0"/>
        <v>3.683081447200328E-2</v>
      </c>
      <c r="H73" s="35">
        <f>SUM(H72/$B$72)</f>
        <v>0.18868561236049847</v>
      </c>
    </row>
    <row r="74" spans="1:19" s="32" customFormat="1" ht="15" customHeight="1">
      <c r="A74" s="32" t="s">
        <v>13</v>
      </c>
      <c r="B74" s="36">
        <v>24</v>
      </c>
      <c r="C74" s="32">
        <v>8</v>
      </c>
      <c r="D74" s="32">
        <v>6</v>
      </c>
      <c r="E74" s="32">
        <v>5</v>
      </c>
      <c r="F74" s="32">
        <v>0</v>
      </c>
      <c r="G74" s="32">
        <v>1</v>
      </c>
      <c r="H74" s="32">
        <v>4</v>
      </c>
    </row>
  </sheetData>
  <sortState ref="A57:C69">
    <sortCondition descending="1" ref="C57:C6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85"/>
  <sheetViews>
    <sheetView workbookViewId="0">
      <selection activeCell="L80" sqref="L80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93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(12359/18837)</f>
        <v>0.65610235175452569</v>
      </c>
    </row>
    <row r="4" spans="1:14" s="2" customFormat="1" ht="16.5" customHeight="1" thickBot="1">
      <c r="A4" s="7" t="s">
        <v>40</v>
      </c>
      <c r="B4" s="43" t="s">
        <v>16</v>
      </c>
      <c r="C4" s="9">
        <v>3398</v>
      </c>
      <c r="D4" s="10"/>
      <c r="E4" s="9"/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88</v>
      </c>
      <c r="B5" s="12" t="s">
        <v>5</v>
      </c>
      <c r="C5" s="10">
        <v>1555</v>
      </c>
      <c r="D5" s="10">
        <v>1962</v>
      </c>
      <c r="E5" s="10">
        <v>1977</v>
      </c>
      <c r="F5" s="9">
        <v>2030</v>
      </c>
      <c r="G5" s="10"/>
      <c r="H5" s="9"/>
      <c r="I5" s="9"/>
      <c r="J5" s="11" t="s">
        <v>8</v>
      </c>
      <c r="K5" s="16" t="s">
        <v>5</v>
      </c>
      <c r="L5" s="17">
        <f>(C5+C7+C10)</f>
        <v>3627</v>
      </c>
      <c r="M5" s="14">
        <f>SUM(L5/L11)</f>
        <v>0.29883826316223122</v>
      </c>
      <c r="N5" s="2">
        <v>2</v>
      </c>
    </row>
    <row r="6" spans="1:14" s="2" customFormat="1" ht="16.5" customHeight="1" thickBot="1">
      <c r="A6" s="7" t="s">
        <v>35</v>
      </c>
      <c r="B6" s="8" t="s">
        <v>3</v>
      </c>
      <c r="C6" s="10">
        <v>1506</v>
      </c>
      <c r="D6" s="10">
        <v>1553</v>
      </c>
      <c r="E6" s="10">
        <v>1640</v>
      </c>
      <c r="F6" s="10">
        <v>1661</v>
      </c>
      <c r="G6" s="10">
        <v>1693</v>
      </c>
      <c r="H6" s="10">
        <v>1818</v>
      </c>
      <c r="I6" s="9">
        <v>1919</v>
      </c>
      <c r="J6" s="11" t="s">
        <v>7</v>
      </c>
      <c r="K6" s="20" t="s">
        <v>3</v>
      </c>
      <c r="L6" s="17">
        <f>(C6+C9+C11)</f>
        <v>3063</v>
      </c>
      <c r="M6" s="14">
        <f>SUM(L6/L11)</f>
        <v>0.25236878965147896</v>
      </c>
      <c r="N6" s="2">
        <v>2</v>
      </c>
    </row>
    <row r="7" spans="1:14" s="2" customFormat="1" ht="16.5" customHeight="1" thickBot="1">
      <c r="A7" s="7" t="s">
        <v>33</v>
      </c>
      <c r="B7" s="12" t="s">
        <v>5</v>
      </c>
      <c r="C7" s="10">
        <v>1367</v>
      </c>
      <c r="D7" s="10">
        <v>1410</v>
      </c>
      <c r="E7" s="10">
        <v>1459</v>
      </c>
      <c r="F7" s="10">
        <v>1475</v>
      </c>
      <c r="G7" s="10">
        <v>1516</v>
      </c>
      <c r="H7" s="10">
        <v>1801</v>
      </c>
      <c r="I7" s="9">
        <v>1839</v>
      </c>
      <c r="J7" s="11" t="s">
        <v>6</v>
      </c>
      <c r="K7" s="21" t="s">
        <v>16</v>
      </c>
      <c r="L7" s="17">
        <f>(C4+C8)</f>
        <v>4427</v>
      </c>
      <c r="M7" s="14">
        <f>SUM(L7/L11)</f>
        <v>0.36475240998599323</v>
      </c>
      <c r="N7" s="2">
        <v>1</v>
      </c>
    </row>
    <row r="8" spans="1:14" s="2" customFormat="1" ht="16.5" customHeight="1" thickBot="1">
      <c r="A8" s="18" t="s">
        <v>42</v>
      </c>
      <c r="B8" s="22" t="s">
        <v>16</v>
      </c>
      <c r="C8" s="10">
        <v>1029</v>
      </c>
      <c r="D8" s="10">
        <v>1212</v>
      </c>
      <c r="E8" s="10">
        <v>1243</v>
      </c>
      <c r="F8" s="10">
        <v>1321</v>
      </c>
      <c r="G8" s="10">
        <v>1448</v>
      </c>
      <c r="H8" s="10">
        <v>1520</v>
      </c>
      <c r="I8" s="10">
        <v>1622</v>
      </c>
      <c r="J8" s="11"/>
      <c r="K8" s="25" t="s">
        <v>18</v>
      </c>
      <c r="L8" s="17">
        <v>452</v>
      </c>
      <c r="M8" s="74">
        <f>SUM(L8/L11)</f>
        <v>3.7241492955425559E-2</v>
      </c>
    </row>
    <row r="9" spans="1:14" s="2" customFormat="1" ht="16.5" customHeight="1" thickBot="1">
      <c r="A9" s="7" t="s">
        <v>36</v>
      </c>
      <c r="B9" s="8" t="s">
        <v>3</v>
      </c>
      <c r="C9" s="10">
        <v>929</v>
      </c>
      <c r="D9" s="10">
        <v>1130</v>
      </c>
      <c r="E9" s="10">
        <v>1147</v>
      </c>
      <c r="F9" s="10">
        <v>1198</v>
      </c>
      <c r="G9" s="10">
        <v>1264</v>
      </c>
      <c r="H9" s="10">
        <v>1364</v>
      </c>
      <c r="I9" s="9">
        <v>1838</v>
      </c>
      <c r="J9" s="11" t="s">
        <v>10</v>
      </c>
      <c r="K9" s="75" t="s">
        <v>30</v>
      </c>
      <c r="L9" s="17">
        <v>247</v>
      </c>
      <c r="M9" s="74">
        <f>SUM(L9/L11)</f>
        <v>2.0350992831836532E-2</v>
      </c>
    </row>
    <row r="10" spans="1:14" s="2" customFormat="1" ht="16.5" customHeight="1" thickBot="1">
      <c r="A10" s="18" t="s">
        <v>89</v>
      </c>
      <c r="B10" s="19" t="s">
        <v>5</v>
      </c>
      <c r="C10" s="10">
        <v>705</v>
      </c>
      <c r="D10" s="10">
        <v>758</v>
      </c>
      <c r="E10" s="10">
        <v>769</v>
      </c>
      <c r="F10" s="10">
        <v>786</v>
      </c>
      <c r="G10" s="10">
        <v>817</v>
      </c>
      <c r="H10" s="10" t="s">
        <v>21</v>
      </c>
      <c r="K10" s="47" t="s">
        <v>22</v>
      </c>
      <c r="L10" s="17">
        <v>321</v>
      </c>
      <c r="M10" s="74">
        <f>SUM(L10/L11)</f>
        <v>2.6448051413034523E-2</v>
      </c>
    </row>
    <row r="11" spans="1:14" s="2" customFormat="1" ht="16.5" customHeight="1" thickBot="1">
      <c r="A11" s="18" t="s">
        <v>37</v>
      </c>
      <c r="B11" s="27" t="s">
        <v>3</v>
      </c>
      <c r="C11" s="10">
        <v>628</v>
      </c>
      <c r="D11" s="10">
        <v>833</v>
      </c>
      <c r="E11" s="10">
        <v>834</v>
      </c>
      <c r="F11" s="10">
        <v>889</v>
      </c>
      <c r="G11" s="10">
        <v>957</v>
      </c>
      <c r="H11" s="10">
        <v>1022</v>
      </c>
      <c r="I11" s="10" t="s">
        <v>21</v>
      </c>
      <c r="K11" s="13"/>
      <c r="L11" s="24">
        <v>12137</v>
      </c>
      <c r="M11" s="14"/>
    </row>
    <row r="12" spans="1:14" s="2" customFormat="1" ht="16.5" customHeight="1" thickBot="1">
      <c r="A12" s="18" t="s">
        <v>90</v>
      </c>
      <c r="B12" s="26" t="s">
        <v>18</v>
      </c>
      <c r="C12" s="10">
        <v>452</v>
      </c>
      <c r="D12" s="10">
        <v>589</v>
      </c>
      <c r="E12" s="10">
        <v>597</v>
      </c>
      <c r="F12" s="10">
        <v>654</v>
      </c>
      <c r="G12" s="10" t="s">
        <v>21</v>
      </c>
      <c r="H12" s="17"/>
    </row>
    <row r="13" spans="1:14" s="2" customFormat="1" ht="16.5" customHeight="1" thickBot="1">
      <c r="A13" s="18" t="s">
        <v>91</v>
      </c>
      <c r="B13" s="46" t="s">
        <v>22</v>
      </c>
      <c r="C13" s="10">
        <v>321</v>
      </c>
      <c r="D13" s="10">
        <v>414</v>
      </c>
      <c r="E13" s="10">
        <v>432</v>
      </c>
      <c r="F13" s="10" t="s">
        <v>21</v>
      </c>
      <c r="H13" s="17"/>
    </row>
    <row r="14" spans="1:14" s="2" customFormat="1" ht="16.5" customHeight="1" thickBot="1">
      <c r="A14" s="18" t="s">
        <v>92</v>
      </c>
      <c r="B14" s="76" t="s">
        <v>30</v>
      </c>
      <c r="C14" s="10">
        <v>247</v>
      </c>
      <c r="D14" s="10">
        <v>253</v>
      </c>
      <c r="E14" s="10" t="s">
        <v>21</v>
      </c>
      <c r="H14" s="17"/>
    </row>
    <row r="15" spans="1:14" s="2" customFormat="1" ht="10.5" customHeight="1">
      <c r="A15" s="1"/>
    </row>
    <row r="16" spans="1:14" s="2" customFormat="1" ht="17.45" customHeight="1">
      <c r="A16" s="1" t="s">
        <v>94</v>
      </c>
    </row>
    <row r="17" spans="1:18" s="2" customFormat="1" ht="10.5" customHeight="1" thickBot="1">
      <c r="A17" s="1"/>
    </row>
    <row r="18" spans="1:18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6"/>
      <c r="N18" s="13" t="s">
        <v>9</v>
      </c>
      <c r="O18" s="14">
        <f>(8098/12204)</f>
        <v>0.66355293346443789</v>
      </c>
    </row>
    <row r="19" spans="1:18" s="2" customFormat="1" ht="16.5" customHeight="1" thickBot="1">
      <c r="A19" s="7" t="s">
        <v>47</v>
      </c>
      <c r="B19" s="15" t="s">
        <v>14</v>
      </c>
      <c r="C19" s="10">
        <v>1832</v>
      </c>
      <c r="D19" s="10">
        <v>1856</v>
      </c>
      <c r="E19" s="10">
        <v>1883</v>
      </c>
      <c r="F19" s="10">
        <v>1893</v>
      </c>
      <c r="G19" s="10">
        <v>1918</v>
      </c>
      <c r="H19" s="10">
        <v>1948</v>
      </c>
      <c r="I19" s="9">
        <v>2041</v>
      </c>
      <c r="J19" s="10"/>
      <c r="K19" s="9"/>
      <c r="L19" s="10"/>
      <c r="M19" s="11" t="s">
        <v>4</v>
      </c>
      <c r="O19" s="13" t="s">
        <v>11</v>
      </c>
      <c r="P19" s="13" t="s">
        <v>12</v>
      </c>
      <c r="Q19" s="13" t="s">
        <v>13</v>
      </c>
    </row>
    <row r="20" spans="1:18" s="2" customFormat="1" ht="16.5" customHeight="1" thickBot="1">
      <c r="A20" s="7" t="s">
        <v>48</v>
      </c>
      <c r="B20" s="15" t="s">
        <v>14</v>
      </c>
      <c r="C20" s="10">
        <v>1359</v>
      </c>
      <c r="D20" s="10">
        <v>1378</v>
      </c>
      <c r="E20" s="10">
        <v>1424</v>
      </c>
      <c r="F20" s="10">
        <v>1465</v>
      </c>
      <c r="G20" s="10">
        <v>1508</v>
      </c>
      <c r="H20" s="10">
        <v>1565</v>
      </c>
      <c r="I20" s="10">
        <v>1619</v>
      </c>
      <c r="J20" s="10">
        <v>1628</v>
      </c>
      <c r="K20" s="10">
        <v>1785</v>
      </c>
      <c r="L20" s="9">
        <v>2105</v>
      </c>
      <c r="M20" s="11" t="s">
        <v>8</v>
      </c>
      <c r="N20" s="16" t="s">
        <v>5</v>
      </c>
      <c r="O20" s="17">
        <f>(C24+C25+C28)</f>
        <v>1145</v>
      </c>
      <c r="P20" s="14">
        <f>SUM(O20/O27)</f>
        <v>0.1432145090681676</v>
      </c>
    </row>
    <row r="21" spans="1:18" s="2" customFormat="1" ht="16.5" customHeight="1" thickBot="1">
      <c r="A21" s="7" t="s">
        <v>95</v>
      </c>
      <c r="B21" s="8" t="s">
        <v>3</v>
      </c>
      <c r="C21" s="10">
        <v>1153</v>
      </c>
      <c r="D21" s="10">
        <v>1163</v>
      </c>
      <c r="E21" s="10">
        <v>1178</v>
      </c>
      <c r="F21" s="10">
        <v>1181</v>
      </c>
      <c r="G21" s="10">
        <v>1358</v>
      </c>
      <c r="H21" s="10">
        <v>1375</v>
      </c>
      <c r="I21" s="10">
        <v>1480</v>
      </c>
      <c r="J21" s="10">
        <v>1495</v>
      </c>
      <c r="K21" s="10">
        <v>1709</v>
      </c>
      <c r="L21" s="9">
        <v>1846</v>
      </c>
      <c r="M21" s="11" t="s">
        <v>7</v>
      </c>
      <c r="N21" s="20" t="s">
        <v>3</v>
      </c>
      <c r="O21" s="17">
        <f>(C21+C27)</f>
        <v>1473</v>
      </c>
      <c r="P21" s="14">
        <f>SUM(O21/O27)</f>
        <v>0.18424015009380862</v>
      </c>
      <c r="Q21" s="2">
        <v>1</v>
      </c>
    </row>
    <row r="22" spans="1:18" s="2" customFormat="1" ht="16.5" customHeight="1" thickBot="1">
      <c r="A22" s="18" t="s">
        <v>100</v>
      </c>
      <c r="B22" s="76" t="s">
        <v>30</v>
      </c>
      <c r="C22" s="10">
        <v>794</v>
      </c>
      <c r="D22" s="10">
        <v>805</v>
      </c>
      <c r="E22" s="10">
        <v>847</v>
      </c>
      <c r="F22" s="10">
        <v>870</v>
      </c>
      <c r="G22" s="10">
        <v>877</v>
      </c>
      <c r="H22" s="10">
        <v>940</v>
      </c>
      <c r="I22" s="10">
        <v>998</v>
      </c>
      <c r="J22" s="10">
        <v>1006</v>
      </c>
      <c r="K22" s="10">
        <v>1122</v>
      </c>
      <c r="L22" s="10">
        <v>1351</v>
      </c>
      <c r="M22" s="11"/>
      <c r="N22" s="25" t="s">
        <v>18</v>
      </c>
      <c r="O22" s="17">
        <v>691</v>
      </c>
      <c r="P22" s="14">
        <f>SUM(O22/O27)</f>
        <v>8.6429018136335203E-2</v>
      </c>
    </row>
    <row r="23" spans="1:18" s="2" customFormat="1" ht="16.5" customHeight="1" thickBot="1">
      <c r="A23" s="18" t="s">
        <v>49</v>
      </c>
      <c r="B23" s="26" t="s">
        <v>18</v>
      </c>
      <c r="C23" s="10">
        <v>691</v>
      </c>
      <c r="D23" s="10">
        <v>698</v>
      </c>
      <c r="E23" s="10">
        <v>731</v>
      </c>
      <c r="F23" s="10">
        <v>792</v>
      </c>
      <c r="G23" s="10">
        <v>794</v>
      </c>
      <c r="H23" s="10">
        <v>835</v>
      </c>
      <c r="I23" s="10">
        <v>871</v>
      </c>
      <c r="J23" s="10">
        <v>875</v>
      </c>
      <c r="K23" s="10">
        <v>972</v>
      </c>
      <c r="L23" s="10" t="s">
        <v>21</v>
      </c>
      <c r="N23" s="21" t="s">
        <v>16</v>
      </c>
      <c r="O23" s="17">
        <v>333</v>
      </c>
      <c r="P23" s="14">
        <f>SUM(O23/O27)</f>
        <v>4.1651031894934333E-2</v>
      </c>
    </row>
    <row r="24" spans="1:18" s="2" customFormat="1" ht="16.5" customHeight="1" thickBot="1">
      <c r="A24" s="18" t="s">
        <v>101</v>
      </c>
      <c r="B24" s="19" t="s">
        <v>5</v>
      </c>
      <c r="C24" s="10">
        <v>567</v>
      </c>
      <c r="D24" s="10">
        <v>570</v>
      </c>
      <c r="E24" s="10">
        <v>576</v>
      </c>
      <c r="F24" s="10">
        <v>623</v>
      </c>
      <c r="G24" s="10">
        <v>641</v>
      </c>
      <c r="H24" s="10">
        <v>781</v>
      </c>
      <c r="I24" s="10">
        <v>835</v>
      </c>
      <c r="J24" s="10">
        <v>841</v>
      </c>
      <c r="K24" s="10" t="s">
        <v>21</v>
      </c>
      <c r="N24" s="75" t="s">
        <v>30</v>
      </c>
      <c r="O24" s="17">
        <v>794</v>
      </c>
      <c r="P24" s="14">
        <f>SUM(O24/O27)</f>
        <v>9.9312070043777359E-2</v>
      </c>
    </row>
    <row r="25" spans="1:18" s="2" customFormat="1" ht="16.5" customHeight="1" thickBot="1">
      <c r="A25" s="18" t="s">
        <v>97</v>
      </c>
      <c r="B25" s="19" t="s">
        <v>5</v>
      </c>
      <c r="C25" s="10">
        <v>343</v>
      </c>
      <c r="D25" s="10">
        <v>353</v>
      </c>
      <c r="E25" s="10">
        <v>367</v>
      </c>
      <c r="F25" s="10">
        <v>417</v>
      </c>
      <c r="G25" s="10">
        <v>417</v>
      </c>
      <c r="H25" s="10" t="s">
        <v>21</v>
      </c>
      <c r="J25" s="31"/>
      <c r="L25" s="31"/>
      <c r="M25"/>
      <c r="N25" s="47" t="s">
        <v>22</v>
      </c>
      <c r="O25" s="17">
        <v>151</v>
      </c>
      <c r="P25" s="14">
        <f>SUM(O25/O27)</f>
        <v>1.8886804252657912E-2</v>
      </c>
      <c r="R25" s="17"/>
    </row>
    <row r="26" spans="1:18" s="2" customFormat="1" ht="16.5" customHeight="1" thickBot="1">
      <c r="A26" s="18" t="s">
        <v>99</v>
      </c>
      <c r="B26" s="22" t="s">
        <v>16</v>
      </c>
      <c r="C26" s="10">
        <v>333</v>
      </c>
      <c r="D26" s="10">
        <v>377</v>
      </c>
      <c r="E26" s="10">
        <v>397</v>
      </c>
      <c r="F26" s="10">
        <v>398</v>
      </c>
      <c r="G26" s="10">
        <v>438</v>
      </c>
      <c r="H26" s="10">
        <v>469</v>
      </c>
      <c r="I26" s="10" t="s">
        <v>21</v>
      </c>
      <c r="N26" s="13" t="s">
        <v>17</v>
      </c>
      <c r="O26" s="17">
        <f>(C19+C20+C29)</f>
        <v>3408</v>
      </c>
      <c r="P26" s="14">
        <f>SUM(O26/O27)</f>
        <v>0.42626641651031894</v>
      </c>
      <c r="Q26" s="2">
        <v>2</v>
      </c>
    </row>
    <row r="27" spans="1:18" s="2" customFormat="1" ht="16.5" customHeight="1" thickBot="1">
      <c r="A27" s="18" t="s">
        <v>96</v>
      </c>
      <c r="B27" s="27" t="s">
        <v>3</v>
      </c>
      <c r="C27" s="10">
        <v>320</v>
      </c>
      <c r="D27" s="10">
        <v>322</v>
      </c>
      <c r="E27" s="10">
        <v>326</v>
      </c>
      <c r="F27" s="10">
        <v>327</v>
      </c>
      <c r="G27" s="10" t="s">
        <v>21</v>
      </c>
      <c r="O27" s="24">
        <v>7995</v>
      </c>
    </row>
    <row r="28" spans="1:18" s="2" customFormat="1" ht="16.5" customHeight="1" thickBot="1">
      <c r="A28" s="18" t="s">
        <v>98</v>
      </c>
      <c r="B28" s="19" t="s">
        <v>5</v>
      </c>
      <c r="C28" s="10">
        <v>235</v>
      </c>
      <c r="D28" s="10">
        <v>236</v>
      </c>
      <c r="E28" s="10">
        <v>249</v>
      </c>
      <c r="F28" s="10" t="s">
        <v>21</v>
      </c>
      <c r="J28" s="31"/>
      <c r="K28"/>
      <c r="M28" s="24"/>
      <c r="P28" s="17"/>
    </row>
    <row r="29" spans="1:18" s="2" customFormat="1" ht="16.5" customHeight="1" thickBot="1">
      <c r="A29" s="18" t="s">
        <v>102</v>
      </c>
      <c r="B29" s="23" t="s">
        <v>14</v>
      </c>
      <c r="C29" s="10">
        <v>217</v>
      </c>
      <c r="D29" s="10">
        <v>230</v>
      </c>
      <c r="E29" s="10" t="s">
        <v>21</v>
      </c>
      <c r="O29" s="24"/>
    </row>
    <row r="30" spans="1:18" s="2" customFormat="1" ht="16.5" customHeight="1" thickBot="1">
      <c r="A30" s="18" t="s">
        <v>50</v>
      </c>
      <c r="B30" s="46" t="s">
        <v>22</v>
      </c>
      <c r="C30" s="10">
        <v>151</v>
      </c>
      <c r="D30" s="10" t="s">
        <v>21</v>
      </c>
      <c r="J30" s="31"/>
      <c r="K30"/>
      <c r="M30" s="17"/>
      <c r="P30" s="17"/>
    </row>
    <row r="32" spans="1:18" s="2" customFormat="1" ht="17.45" customHeight="1">
      <c r="A32" s="1" t="s">
        <v>103</v>
      </c>
    </row>
    <row r="33" spans="1:14" s="2" customFormat="1" ht="10.5" customHeight="1" thickBot="1">
      <c r="A33" s="1"/>
    </row>
    <row r="34" spans="1:14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6"/>
      <c r="K34" s="13" t="s">
        <v>9</v>
      </c>
      <c r="L34" s="14">
        <f>(11311/19250)</f>
        <v>0.58758441558441554</v>
      </c>
    </row>
    <row r="35" spans="1:14" s="2" customFormat="1" ht="16.5" customHeight="1" thickBot="1">
      <c r="A35" s="7" t="s">
        <v>104</v>
      </c>
      <c r="B35" s="8" t="s">
        <v>3</v>
      </c>
      <c r="C35" s="9">
        <v>2008</v>
      </c>
      <c r="D35" s="10"/>
      <c r="E35" s="9"/>
      <c r="F35" s="10"/>
      <c r="G35" s="10"/>
      <c r="H35" s="10"/>
      <c r="I35" s="10"/>
      <c r="J35" s="11" t="s">
        <v>4</v>
      </c>
      <c r="L35" s="13" t="s">
        <v>11</v>
      </c>
      <c r="M35" s="13" t="s">
        <v>12</v>
      </c>
      <c r="N35" s="13" t="s">
        <v>13</v>
      </c>
    </row>
    <row r="36" spans="1:14" s="2" customFormat="1" ht="16.5" customHeight="1" thickBot="1">
      <c r="A36" s="7" t="s">
        <v>59</v>
      </c>
      <c r="B36" s="43" t="s">
        <v>16</v>
      </c>
      <c r="C36" s="10">
        <v>1746</v>
      </c>
      <c r="D36" s="10">
        <v>1781</v>
      </c>
      <c r="E36" s="10">
        <v>1809</v>
      </c>
      <c r="F36" s="10">
        <v>1838</v>
      </c>
      <c r="G36" s="9">
        <v>1896</v>
      </c>
      <c r="H36" s="9"/>
      <c r="I36" s="10"/>
      <c r="J36" s="11" t="s">
        <v>8</v>
      </c>
      <c r="K36" s="16" t="s">
        <v>5</v>
      </c>
      <c r="L36" s="17">
        <f>(C37+C38)</f>
        <v>2444</v>
      </c>
      <c r="M36" s="14">
        <f>SUM(L36/L42)</f>
        <v>0.22145704965567234</v>
      </c>
      <c r="N36" s="2">
        <v>1</v>
      </c>
    </row>
    <row r="37" spans="1:14" s="2" customFormat="1" ht="16.5" customHeight="1" thickBot="1">
      <c r="A37" s="7" t="s">
        <v>106</v>
      </c>
      <c r="B37" s="12" t="s">
        <v>5</v>
      </c>
      <c r="C37" s="10">
        <v>1262</v>
      </c>
      <c r="D37" s="10">
        <v>1272</v>
      </c>
      <c r="E37" s="10">
        <v>1301</v>
      </c>
      <c r="F37" s="10">
        <v>1371</v>
      </c>
      <c r="G37" s="10">
        <v>1412</v>
      </c>
      <c r="H37" s="10">
        <v>1537</v>
      </c>
      <c r="I37" s="9">
        <v>1731</v>
      </c>
      <c r="J37" s="11" t="s">
        <v>6</v>
      </c>
      <c r="K37" s="20" t="s">
        <v>3</v>
      </c>
      <c r="L37" s="17">
        <f>(C35+C41)</f>
        <v>2958</v>
      </c>
      <c r="M37" s="14">
        <f>SUM(L37/L42)</f>
        <v>0.26803189561435303</v>
      </c>
      <c r="N37" s="2">
        <v>1</v>
      </c>
    </row>
    <row r="38" spans="1:14" s="2" customFormat="1" ht="16.5" customHeight="1" thickBot="1">
      <c r="A38" s="18" t="s">
        <v>110</v>
      </c>
      <c r="B38" s="19" t="s">
        <v>5</v>
      </c>
      <c r="C38" s="10">
        <v>1182</v>
      </c>
      <c r="D38" s="10">
        <v>1203</v>
      </c>
      <c r="E38" s="10">
        <v>1221</v>
      </c>
      <c r="F38" s="10">
        <v>1256</v>
      </c>
      <c r="G38" s="10">
        <v>1274</v>
      </c>
      <c r="H38" s="10">
        <v>1321</v>
      </c>
      <c r="I38" s="10">
        <v>1385</v>
      </c>
      <c r="J38" s="11"/>
      <c r="K38" s="21" t="s">
        <v>16</v>
      </c>
      <c r="L38" s="17">
        <f>(C36+C39)</f>
        <v>2899</v>
      </c>
      <c r="M38" s="14">
        <f>SUM(L38/L42)</f>
        <v>0.2626857557085901</v>
      </c>
      <c r="N38" s="2">
        <v>2</v>
      </c>
    </row>
    <row r="39" spans="1:14" s="2" customFormat="1" ht="16.5" customHeight="1" thickBot="1">
      <c r="A39" s="7" t="s">
        <v>108</v>
      </c>
      <c r="B39" s="43" t="s">
        <v>16</v>
      </c>
      <c r="C39" s="10">
        <v>1153</v>
      </c>
      <c r="D39" s="10">
        <v>1163</v>
      </c>
      <c r="E39" s="10">
        <v>1195</v>
      </c>
      <c r="F39" s="10">
        <v>1233</v>
      </c>
      <c r="G39" s="10">
        <v>1310</v>
      </c>
      <c r="H39" s="10">
        <v>1468</v>
      </c>
      <c r="I39" s="9">
        <v>1898</v>
      </c>
      <c r="J39" s="11" t="s">
        <v>7</v>
      </c>
      <c r="K39" s="25" t="s">
        <v>18</v>
      </c>
      <c r="L39" s="17">
        <v>701</v>
      </c>
      <c r="M39" s="14">
        <f>SUM(L39/L42)</f>
        <v>6.3519391083725993E-2</v>
      </c>
    </row>
    <row r="40" spans="1:14" s="2" customFormat="1" ht="16.5" customHeight="1" thickBot="1">
      <c r="A40" s="7" t="s">
        <v>105</v>
      </c>
      <c r="B40" s="15" t="s">
        <v>14</v>
      </c>
      <c r="C40" s="10">
        <v>1014</v>
      </c>
      <c r="D40" s="10">
        <v>1047</v>
      </c>
      <c r="E40" s="10">
        <v>1069</v>
      </c>
      <c r="F40" s="10">
        <v>1136</v>
      </c>
      <c r="G40" s="10">
        <v>1192</v>
      </c>
      <c r="H40" s="10">
        <v>1322</v>
      </c>
      <c r="I40" s="9">
        <v>1550</v>
      </c>
      <c r="J40" s="11" t="s">
        <v>10</v>
      </c>
      <c r="K40" s="75" t="s">
        <v>30</v>
      </c>
      <c r="L40" s="17">
        <v>400</v>
      </c>
      <c r="M40" s="14">
        <f>SUM(L40/L42)</f>
        <v>3.6245016310257339E-2</v>
      </c>
    </row>
    <row r="41" spans="1:14" s="2" customFormat="1" ht="16.5" customHeight="1" thickBot="1">
      <c r="A41" s="18" t="s">
        <v>109</v>
      </c>
      <c r="B41" s="27" t="s">
        <v>3</v>
      </c>
      <c r="C41" s="10">
        <v>950</v>
      </c>
      <c r="D41" s="10">
        <v>997</v>
      </c>
      <c r="E41" s="10">
        <v>1019</v>
      </c>
      <c r="F41" s="10">
        <v>1111</v>
      </c>
      <c r="G41" s="10">
        <v>1171</v>
      </c>
      <c r="H41" s="10">
        <v>1224</v>
      </c>
      <c r="I41" s="10" t="s">
        <v>21</v>
      </c>
      <c r="K41" s="13" t="s">
        <v>17</v>
      </c>
      <c r="L41" s="17">
        <f>(C40+C43+C45)</f>
        <v>1634</v>
      </c>
      <c r="M41" s="14">
        <f>SUM(L41/L42)</f>
        <v>0.14806089162740124</v>
      </c>
      <c r="N41" s="2">
        <v>1</v>
      </c>
    </row>
    <row r="42" spans="1:14" s="2" customFormat="1" ht="16.5" customHeight="1" thickBot="1">
      <c r="A42" s="18" t="s">
        <v>107</v>
      </c>
      <c r="B42" s="26" t="s">
        <v>18</v>
      </c>
      <c r="C42" s="10">
        <v>701</v>
      </c>
      <c r="D42" s="10">
        <v>704</v>
      </c>
      <c r="E42" s="10">
        <v>715</v>
      </c>
      <c r="F42" s="10">
        <v>734</v>
      </c>
      <c r="G42" s="10">
        <v>781</v>
      </c>
      <c r="H42" s="10" t="s">
        <v>21</v>
      </c>
      <c r="K42" s="13"/>
      <c r="L42" s="24">
        <v>11036</v>
      </c>
      <c r="M42" s="14"/>
    </row>
    <row r="43" spans="1:14" s="2" customFormat="1" ht="16.5" customHeight="1" thickBot="1">
      <c r="A43" s="18" t="s">
        <v>111</v>
      </c>
      <c r="B43" s="23" t="s">
        <v>14</v>
      </c>
      <c r="C43" s="10">
        <v>416</v>
      </c>
      <c r="D43" s="10">
        <v>419</v>
      </c>
      <c r="E43" s="10">
        <v>438</v>
      </c>
      <c r="F43" s="10">
        <v>449</v>
      </c>
      <c r="G43" s="10" t="s">
        <v>21</v>
      </c>
      <c r="H43"/>
      <c r="J43" s="17"/>
    </row>
    <row r="44" spans="1:14" s="2" customFormat="1" ht="16.5" customHeight="1" thickBot="1">
      <c r="A44" s="18" t="s">
        <v>113</v>
      </c>
      <c r="B44" s="76" t="s">
        <v>30</v>
      </c>
      <c r="C44" s="10">
        <v>400</v>
      </c>
      <c r="D44" s="10">
        <v>404</v>
      </c>
      <c r="E44" s="10">
        <v>408</v>
      </c>
      <c r="F44" s="10" t="s">
        <v>21</v>
      </c>
    </row>
    <row r="45" spans="1:14" s="2" customFormat="1" ht="16.5" customHeight="1" thickBot="1">
      <c r="A45" s="18" t="s">
        <v>112</v>
      </c>
      <c r="B45" s="23" t="s">
        <v>14</v>
      </c>
      <c r="C45" s="10">
        <v>204</v>
      </c>
      <c r="D45" s="10">
        <v>206</v>
      </c>
      <c r="E45" s="10" t="s">
        <v>21</v>
      </c>
      <c r="H45"/>
      <c r="J45" s="17"/>
    </row>
    <row r="47" spans="1:14" s="2" customFormat="1" ht="17.45" customHeight="1">
      <c r="A47" s="1" t="s">
        <v>114</v>
      </c>
    </row>
    <row r="48" spans="1:14" s="2" customFormat="1" ht="8.25" customHeight="1" thickBot="1">
      <c r="A48" s="1"/>
    </row>
    <row r="49" spans="1:16" s="2" customFormat="1" ht="17.4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5"/>
      <c r="L49" s="13" t="s">
        <v>9</v>
      </c>
      <c r="M49" s="14">
        <f>(8200/14127)</f>
        <v>0.58044878601259997</v>
      </c>
    </row>
    <row r="50" spans="1:16" s="2" customFormat="1" ht="17.45" customHeight="1" thickBot="1">
      <c r="A50" s="7" t="s">
        <v>65</v>
      </c>
      <c r="B50" s="8" t="s">
        <v>3</v>
      </c>
      <c r="C50" s="10">
        <v>1188</v>
      </c>
      <c r="D50" s="10">
        <v>1195</v>
      </c>
      <c r="E50" s="10">
        <v>1214</v>
      </c>
      <c r="F50" s="10">
        <v>1305</v>
      </c>
      <c r="G50" s="10">
        <v>1334</v>
      </c>
      <c r="H50" s="10">
        <v>1436</v>
      </c>
      <c r="I50" s="10">
        <v>1491</v>
      </c>
      <c r="J50" s="9">
        <v>1636</v>
      </c>
      <c r="K50" s="11" t="s">
        <v>8</v>
      </c>
      <c r="M50" s="13" t="s">
        <v>11</v>
      </c>
      <c r="N50" s="13" t="s">
        <v>12</v>
      </c>
      <c r="O50" s="13" t="s">
        <v>13</v>
      </c>
      <c r="P50" s="13"/>
    </row>
    <row r="51" spans="1:16" s="2" customFormat="1" ht="17.45" customHeight="1" thickBot="1">
      <c r="A51" s="7" t="s">
        <v>66</v>
      </c>
      <c r="B51" s="8" t="s">
        <v>3</v>
      </c>
      <c r="C51" s="10">
        <v>1082</v>
      </c>
      <c r="D51" s="10">
        <v>1095</v>
      </c>
      <c r="E51" s="10">
        <v>1121</v>
      </c>
      <c r="F51" s="10">
        <v>1211</v>
      </c>
      <c r="G51" s="10">
        <v>1255</v>
      </c>
      <c r="H51" s="10">
        <v>1308</v>
      </c>
      <c r="I51" s="10">
        <v>1352</v>
      </c>
      <c r="J51" s="9">
        <v>1425</v>
      </c>
      <c r="K51" s="11" t="s">
        <v>6</v>
      </c>
      <c r="L51" s="16" t="s">
        <v>5</v>
      </c>
      <c r="M51" s="17">
        <f>(C53+C54)</f>
        <v>1712</v>
      </c>
      <c r="N51" s="14">
        <f>SUM(M51/M57)</f>
        <v>0.21235425452741255</v>
      </c>
      <c r="O51" s="2">
        <v>1</v>
      </c>
    </row>
    <row r="52" spans="1:16" s="2" customFormat="1" ht="17.45" customHeight="1" thickBot="1">
      <c r="A52" s="7" t="s">
        <v>116</v>
      </c>
      <c r="B52" s="43" t="s">
        <v>16</v>
      </c>
      <c r="C52" s="10">
        <v>983</v>
      </c>
      <c r="D52" s="10">
        <v>1011</v>
      </c>
      <c r="E52" s="10">
        <v>1057</v>
      </c>
      <c r="F52" s="10">
        <v>1126</v>
      </c>
      <c r="G52" s="10">
        <v>1244</v>
      </c>
      <c r="H52" s="10">
        <v>1298</v>
      </c>
      <c r="I52" s="10">
        <v>1552</v>
      </c>
      <c r="J52" s="9">
        <v>1668</v>
      </c>
      <c r="K52" s="11" t="s">
        <v>4</v>
      </c>
      <c r="L52" s="20" t="s">
        <v>3</v>
      </c>
      <c r="M52" s="17">
        <f>(C50+C51+C59)</f>
        <v>2641</v>
      </c>
      <c r="N52" s="14">
        <f>SUM(M52/M57)</f>
        <v>0.32758620689655171</v>
      </c>
      <c r="O52" s="2">
        <v>2</v>
      </c>
    </row>
    <row r="53" spans="1:16" s="2" customFormat="1" ht="17.45" customHeight="1" thickBot="1">
      <c r="A53" s="7" t="s">
        <v>118</v>
      </c>
      <c r="B53" s="12" t="s">
        <v>5</v>
      </c>
      <c r="C53" s="10">
        <v>897</v>
      </c>
      <c r="D53" s="10">
        <v>906</v>
      </c>
      <c r="E53" s="10">
        <v>932</v>
      </c>
      <c r="F53" s="10">
        <v>944</v>
      </c>
      <c r="G53" s="10">
        <v>962</v>
      </c>
      <c r="H53" s="10">
        <v>1052</v>
      </c>
      <c r="I53" s="10">
        <v>1110</v>
      </c>
      <c r="J53" s="9">
        <v>1501</v>
      </c>
      <c r="K53" s="11" t="s">
        <v>7</v>
      </c>
      <c r="L53" s="21" t="s">
        <v>16</v>
      </c>
      <c r="M53" s="17">
        <v>983</v>
      </c>
      <c r="N53" s="14">
        <f>SUM(M53/M57)</f>
        <v>0.12193004217315803</v>
      </c>
      <c r="O53" s="2">
        <v>1</v>
      </c>
    </row>
    <row r="54" spans="1:16" s="2" customFormat="1" ht="17.45" customHeight="1" thickBot="1">
      <c r="A54" s="18" t="s">
        <v>117</v>
      </c>
      <c r="B54" s="19" t="s">
        <v>5</v>
      </c>
      <c r="C54" s="10">
        <v>815</v>
      </c>
      <c r="D54" s="10">
        <v>821</v>
      </c>
      <c r="E54" s="10">
        <v>841</v>
      </c>
      <c r="F54" s="10">
        <v>864</v>
      </c>
      <c r="G54" s="10">
        <v>878</v>
      </c>
      <c r="H54" s="10">
        <v>917</v>
      </c>
      <c r="I54" s="10">
        <v>1009</v>
      </c>
      <c r="J54" s="10" t="s">
        <v>21</v>
      </c>
      <c r="L54" s="25" t="s">
        <v>18</v>
      </c>
      <c r="M54" s="17">
        <v>732</v>
      </c>
      <c r="N54" s="14">
        <f>SUM(M54/M57)</f>
        <v>9.0796328454477798E-2</v>
      </c>
    </row>
    <row r="55" spans="1:16" s="2" customFormat="1" ht="17.45" customHeight="1" thickBot="1">
      <c r="A55" s="18" t="s">
        <v>121</v>
      </c>
      <c r="B55" s="26" t="s">
        <v>18</v>
      </c>
      <c r="C55" s="10">
        <v>732</v>
      </c>
      <c r="D55" s="10">
        <v>769</v>
      </c>
      <c r="E55" s="10">
        <v>789</v>
      </c>
      <c r="F55" s="10">
        <v>836</v>
      </c>
      <c r="G55" s="10">
        <v>870</v>
      </c>
      <c r="H55" s="10">
        <v>915</v>
      </c>
      <c r="I55" s="10" t="s">
        <v>21</v>
      </c>
      <c r="L55" s="47" t="s">
        <v>22</v>
      </c>
      <c r="M55" s="17">
        <v>380</v>
      </c>
      <c r="N55" s="14">
        <f>SUM(M55/M57)</f>
        <v>4.7134706028280821E-2</v>
      </c>
      <c r="P55" s="14"/>
    </row>
    <row r="56" spans="1:16" s="2" customFormat="1" ht="17.45" customHeight="1" thickBot="1">
      <c r="A56" s="18" t="s">
        <v>122</v>
      </c>
      <c r="B56" s="23" t="s">
        <v>14</v>
      </c>
      <c r="C56" s="10">
        <v>671</v>
      </c>
      <c r="D56" s="10">
        <v>679</v>
      </c>
      <c r="E56" s="10">
        <v>703</v>
      </c>
      <c r="F56" s="10">
        <v>733</v>
      </c>
      <c r="G56" s="10">
        <v>791</v>
      </c>
      <c r="H56" s="10">
        <v>945</v>
      </c>
      <c r="I56" s="10">
        <v>1113</v>
      </c>
      <c r="J56" s="10">
        <v>1235</v>
      </c>
      <c r="K56" s="11"/>
      <c r="L56" s="13" t="s">
        <v>17</v>
      </c>
      <c r="M56" s="17">
        <f>(C56+C57+C60+C61)</f>
        <v>1614</v>
      </c>
      <c r="N56" s="14">
        <f>SUM(M56/M57)</f>
        <v>0.20019846192011909</v>
      </c>
    </row>
    <row r="57" spans="1:16" s="2" customFormat="1" ht="17.45" customHeight="1" thickBot="1">
      <c r="A57" s="18" t="s">
        <v>69</v>
      </c>
      <c r="B57" s="23" t="s">
        <v>14</v>
      </c>
      <c r="C57" s="10">
        <v>513</v>
      </c>
      <c r="D57" s="10">
        <v>532</v>
      </c>
      <c r="E57" s="10">
        <v>559</v>
      </c>
      <c r="F57" s="10">
        <v>568</v>
      </c>
      <c r="G57" s="10">
        <v>601</v>
      </c>
      <c r="H57" s="10" t="s">
        <v>21</v>
      </c>
      <c r="M57" s="24">
        <v>8062</v>
      </c>
    </row>
    <row r="58" spans="1:16" s="2" customFormat="1" ht="17.45" customHeight="1" thickBot="1">
      <c r="A58" s="18" t="s">
        <v>120</v>
      </c>
      <c r="B58" s="46" t="s">
        <v>22</v>
      </c>
      <c r="C58" s="10">
        <v>380</v>
      </c>
      <c r="D58" s="10">
        <v>394</v>
      </c>
      <c r="E58" s="10">
        <v>411</v>
      </c>
      <c r="F58" s="10">
        <v>418</v>
      </c>
      <c r="G58" s="10" t="s">
        <v>21</v>
      </c>
      <c r="J58" s="13"/>
      <c r="L58" s="14"/>
    </row>
    <row r="59" spans="1:16" s="2" customFormat="1" ht="17.45" customHeight="1" thickBot="1">
      <c r="A59" s="18" t="s">
        <v>115</v>
      </c>
      <c r="B59" s="27" t="s">
        <v>3</v>
      </c>
      <c r="C59" s="10">
        <v>371</v>
      </c>
      <c r="D59" s="10">
        <v>386</v>
      </c>
      <c r="E59" s="10">
        <v>400</v>
      </c>
      <c r="F59" s="10" t="s">
        <v>21</v>
      </c>
      <c r="K59" s="13"/>
      <c r="M59" s="14"/>
    </row>
    <row r="60" spans="1:16" s="2" customFormat="1" ht="17.45" customHeight="1" thickBot="1">
      <c r="A60" s="18" t="s">
        <v>119</v>
      </c>
      <c r="B60" s="23" t="s">
        <v>14</v>
      </c>
      <c r="C60" s="10">
        <v>246</v>
      </c>
      <c r="D60" s="10">
        <v>252</v>
      </c>
      <c r="E60" s="10" t="s">
        <v>21</v>
      </c>
      <c r="J60" s="13"/>
      <c r="L60" s="14"/>
    </row>
    <row r="61" spans="1:16" s="2" customFormat="1" ht="17.45" customHeight="1" thickBot="1">
      <c r="A61" s="18" t="s">
        <v>68</v>
      </c>
      <c r="B61" s="23" t="s">
        <v>14</v>
      </c>
      <c r="C61" s="10">
        <v>184</v>
      </c>
      <c r="D61" s="10" t="s">
        <v>21</v>
      </c>
      <c r="K61" s="13"/>
      <c r="M61" s="14"/>
    </row>
    <row r="63" spans="1:16" s="2" customFormat="1" ht="17.45" customHeight="1">
      <c r="A63" s="1" t="s">
        <v>123</v>
      </c>
    </row>
    <row r="64" spans="1:16" s="2" customFormat="1" ht="10.5" customHeight="1" thickBot="1">
      <c r="A64" s="1"/>
    </row>
    <row r="65" spans="1:18" s="2" customFormat="1" ht="16.5" customHeight="1" thickBot="1">
      <c r="A65" s="4" t="s">
        <v>0</v>
      </c>
      <c r="B65" s="5" t="s">
        <v>1</v>
      </c>
      <c r="C65" s="5" t="s">
        <v>2</v>
      </c>
      <c r="D65" s="5">
        <v>2</v>
      </c>
      <c r="E65" s="5">
        <v>3</v>
      </c>
      <c r="F65" s="5">
        <v>4</v>
      </c>
      <c r="G65" s="5">
        <v>5</v>
      </c>
      <c r="H65" s="5">
        <v>6</v>
      </c>
      <c r="I65" s="5">
        <v>7</v>
      </c>
      <c r="J65" s="5">
        <v>8</v>
      </c>
      <c r="K65" s="5">
        <v>9</v>
      </c>
      <c r="L65" s="5">
        <v>10</v>
      </c>
      <c r="M65" s="5">
        <v>11</v>
      </c>
      <c r="N65" s="6"/>
      <c r="O65" s="13" t="s">
        <v>9</v>
      </c>
      <c r="P65" s="14">
        <f>(14635/26906)</f>
        <v>0.54393072177209545</v>
      </c>
    </row>
    <row r="66" spans="1:18" s="2" customFormat="1" ht="16.5" customHeight="1" thickBot="1">
      <c r="A66" s="7" t="s">
        <v>85</v>
      </c>
      <c r="B66" s="43" t="s">
        <v>16</v>
      </c>
      <c r="C66" s="9">
        <v>1807</v>
      </c>
      <c r="D66" s="10"/>
      <c r="E66" s="10"/>
      <c r="F66" s="10"/>
      <c r="G66" s="10"/>
      <c r="H66" s="9"/>
      <c r="I66" s="9"/>
      <c r="J66" s="9"/>
      <c r="K66" s="9"/>
      <c r="L66" s="9"/>
      <c r="M66" s="9"/>
      <c r="N66" s="11" t="s">
        <v>4</v>
      </c>
      <c r="P66" s="13" t="s">
        <v>11</v>
      </c>
      <c r="Q66" s="13" t="s">
        <v>12</v>
      </c>
      <c r="R66" s="13" t="s">
        <v>13</v>
      </c>
    </row>
    <row r="67" spans="1:18" s="2" customFormat="1" ht="16.5" customHeight="1" thickBot="1">
      <c r="A67" s="7" t="s">
        <v>128</v>
      </c>
      <c r="B67" s="77" t="s">
        <v>22</v>
      </c>
      <c r="C67" s="10">
        <v>1638</v>
      </c>
      <c r="D67" s="10">
        <v>1643</v>
      </c>
      <c r="E67" s="10">
        <v>1657</v>
      </c>
      <c r="F67" s="10">
        <v>1720</v>
      </c>
      <c r="G67" s="10">
        <v>1781</v>
      </c>
      <c r="H67" s="10">
        <v>1782</v>
      </c>
      <c r="I67" s="9">
        <v>1839</v>
      </c>
      <c r="J67" s="9"/>
      <c r="K67" s="9"/>
      <c r="L67" s="9"/>
      <c r="M67" s="9"/>
      <c r="N67" s="11" t="s">
        <v>7</v>
      </c>
      <c r="O67" s="16" t="s">
        <v>5</v>
      </c>
      <c r="P67" s="17">
        <f>(C68+C70+C74+C75)</f>
        <v>4466</v>
      </c>
      <c r="Q67" s="14">
        <f>SUM(P67/P74)</f>
        <v>0.31215488921506956</v>
      </c>
      <c r="R67" s="2">
        <v>2</v>
      </c>
    </row>
    <row r="68" spans="1:18" s="2" customFormat="1" ht="16.5" customHeight="1" thickBot="1">
      <c r="A68" s="7" t="s">
        <v>129</v>
      </c>
      <c r="B68" s="12" t="s">
        <v>5</v>
      </c>
      <c r="C68" s="10">
        <v>1620</v>
      </c>
      <c r="D68" s="10">
        <v>1627</v>
      </c>
      <c r="E68" s="10">
        <v>1634</v>
      </c>
      <c r="F68" s="10">
        <v>1645</v>
      </c>
      <c r="G68" s="10">
        <v>1677</v>
      </c>
      <c r="H68" s="10">
        <v>1679</v>
      </c>
      <c r="I68" s="10">
        <v>1693</v>
      </c>
      <c r="J68" s="10">
        <v>1704</v>
      </c>
      <c r="K68" s="9">
        <v>1939</v>
      </c>
      <c r="L68" s="10"/>
      <c r="M68" s="10"/>
      <c r="N68" s="11" t="s">
        <v>6</v>
      </c>
      <c r="O68" s="20" t="s">
        <v>3</v>
      </c>
      <c r="P68" s="17">
        <f>(C73+C76+C79+C80)</f>
        <v>1911</v>
      </c>
      <c r="Q68" s="14">
        <f>SUM(P68/P74)</f>
        <v>0.133570979240931</v>
      </c>
      <c r="R68" s="2">
        <v>1</v>
      </c>
    </row>
    <row r="69" spans="1:18" s="2" customFormat="1" ht="16.5" customHeight="1" thickBot="1">
      <c r="A69" s="7" t="s">
        <v>81</v>
      </c>
      <c r="B69" s="15" t="s">
        <v>14</v>
      </c>
      <c r="C69" s="10">
        <v>1594</v>
      </c>
      <c r="D69" s="10">
        <v>1601</v>
      </c>
      <c r="E69" s="10">
        <v>1607</v>
      </c>
      <c r="F69" s="10">
        <v>1642</v>
      </c>
      <c r="G69" s="10">
        <v>1698</v>
      </c>
      <c r="H69" s="10">
        <v>1699</v>
      </c>
      <c r="I69" s="9">
        <v>1898</v>
      </c>
      <c r="J69" s="10"/>
      <c r="K69" s="10"/>
      <c r="L69" s="10"/>
      <c r="M69" s="9"/>
      <c r="N69" s="11" t="s">
        <v>8</v>
      </c>
      <c r="O69" s="21" t="s">
        <v>16</v>
      </c>
      <c r="P69" s="17">
        <f>(C66+C71)</f>
        <v>3019</v>
      </c>
      <c r="Q69" s="14">
        <f>SUM(P69/P74)</f>
        <v>0.2110155867757042</v>
      </c>
      <c r="R69" s="2">
        <v>2</v>
      </c>
    </row>
    <row r="70" spans="1:18" s="2" customFormat="1" ht="16.5" customHeight="1" thickBot="1">
      <c r="A70" s="7" t="s">
        <v>73</v>
      </c>
      <c r="B70" s="12" t="s">
        <v>5</v>
      </c>
      <c r="C70" s="10">
        <v>1280</v>
      </c>
      <c r="D70" s="10">
        <v>1291</v>
      </c>
      <c r="E70" s="10">
        <v>1301</v>
      </c>
      <c r="F70" s="10">
        <v>1333</v>
      </c>
      <c r="G70" s="10">
        <v>1376</v>
      </c>
      <c r="H70" s="10">
        <v>1377</v>
      </c>
      <c r="I70" s="10">
        <v>1392</v>
      </c>
      <c r="J70" s="10">
        <v>1409</v>
      </c>
      <c r="K70" s="10">
        <v>1528</v>
      </c>
      <c r="L70" s="10">
        <v>1574</v>
      </c>
      <c r="M70" s="9">
        <v>1667</v>
      </c>
      <c r="N70" s="11" t="s">
        <v>15</v>
      </c>
      <c r="O70" s="25" t="s">
        <v>18</v>
      </c>
      <c r="P70" s="17">
        <v>988</v>
      </c>
      <c r="Q70" s="14">
        <f>SUM(P70/P74)</f>
        <v>6.9057104913678613E-2</v>
      </c>
    </row>
    <row r="71" spans="1:18" s="2" customFormat="1" ht="16.5" customHeight="1" thickBot="1">
      <c r="A71" s="7" t="s">
        <v>130</v>
      </c>
      <c r="B71" s="43" t="s">
        <v>16</v>
      </c>
      <c r="C71" s="10">
        <v>1212</v>
      </c>
      <c r="D71" s="10">
        <v>1219</v>
      </c>
      <c r="E71" s="10">
        <v>1236</v>
      </c>
      <c r="F71" s="10">
        <v>1279</v>
      </c>
      <c r="G71" s="10">
        <v>1313</v>
      </c>
      <c r="H71" s="10">
        <v>1321</v>
      </c>
      <c r="I71" s="10">
        <v>1392</v>
      </c>
      <c r="J71" s="10">
        <v>1402</v>
      </c>
      <c r="K71" s="10">
        <v>1452</v>
      </c>
      <c r="L71" s="10">
        <v>1466</v>
      </c>
      <c r="M71" s="9">
        <v>1735</v>
      </c>
      <c r="N71" s="11" t="s">
        <v>10</v>
      </c>
      <c r="O71" s="47" t="s">
        <v>22</v>
      </c>
      <c r="P71" s="17">
        <v>1638</v>
      </c>
      <c r="Q71" s="14">
        <f>SUM(P71/P74)</f>
        <v>0.11448941077794086</v>
      </c>
      <c r="R71" s="2">
        <v>1</v>
      </c>
    </row>
    <row r="72" spans="1:18" s="2" customFormat="1" ht="16.5" customHeight="1" thickBot="1">
      <c r="A72" s="18" t="s">
        <v>124</v>
      </c>
      <c r="B72" s="26" t="s">
        <v>18</v>
      </c>
      <c r="C72" s="10">
        <v>988</v>
      </c>
      <c r="D72" s="10">
        <v>990</v>
      </c>
      <c r="E72" s="10">
        <v>997</v>
      </c>
      <c r="F72" s="10">
        <v>1013</v>
      </c>
      <c r="G72" s="10">
        <v>1023</v>
      </c>
      <c r="H72" s="10">
        <v>1024</v>
      </c>
      <c r="I72" s="10">
        <v>1035</v>
      </c>
      <c r="J72" s="10">
        <v>1043</v>
      </c>
      <c r="K72" s="10">
        <v>1058</v>
      </c>
      <c r="L72" s="10">
        <v>1064</v>
      </c>
      <c r="M72" s="10" t="s">
        <v>21</v>
      </c>
      <c r="O72" s="75" t="s">
        <v>30</v>
      </c>
      <c r="P72" s="17">
        <v>406</v>
      </c>
      <c r="Q72" s="14">
        <f>SUM(P72/P74)</f>
        <v>2.8377717201369959E-2</v>
      </c>
    </row>
    <row r="73" spans="1:18" s="2" customFormat="1" ht="16.5" customHeight="1" thickBot="1">
      <c r="A73" s="7" t="s">
        <v>125</v>
      </c>
      <c r="B73" s="8" t="s">
        <v>3</v>
      </c>
      <c r="C73" s="10">
        <v>977</v>
      </c>
      <c r="D73" s="10">
        <v>1040</v>
      </c>
      <c r="E73" s="10">
        <v>1119</v>
      </c>
      <c r="F73" s="10">
        <v>1156</v>
      </c>
      <c r="G73" s="10">
        <v>1219</v>
      </c>
      <c r="H73" s="10">
        <v>1220</v>
      </c>
      <c r="I73" s="10">
        <v>1415</v>
      </c>
      <c r="J73" s="10">
        <v>1452</v>
      </c>
      <c r="K73" s="10">
        <v>1504</v>
      </c>
      <c r="L73" s="10">
        <v>1517</v>
      </c>
      <c r="M73" s="9">
        <v>1584</v>
      </c>
      <c r="N73" s="11" t="s">
        <v>19</v>
      </c>
      <c r="O73" s="13" t="s">
        <v>17</v>
      </c>
      <c r="P73" s="17">
        <f>(C69+C78)</f>
        <v>1879</v>
      </c>
      <c r="Q73" s="14">
        <f>SUM(P73/P74)</f>
        <v>0.13133431187530578</v>
      </c>
      <c r="R73" s="2">
        <v>1</v>
      </c>
    </row>
    <row r="74" spans="1:18" s="2" customFormat="1" ht="16.5" customHeight="1" thickBot="1">
      <c r="A74" s="18" t="s">
        <v>74</v>
      </c>
      <c r="B74" s="19" t="s">
        <v>5</v>
      </c>
      <c r="C74" s="10">
        <v>941</v>
      </c>
      <c r="D74" s="10">
        <v>949</v>
      </c>
      <c r="E74" s="10">
        <v>960</v>
      </c>
      <c r="F74" s="10">
        <v>970</v>
      </c>
      <c r="G74" s="10">
        <v>1007</v>
      </c>
      <c r="H74" s="10">
        <v>1008</v>
      </c>
      <c r="I74" s="10">
        <v>1037</v>
      </c>
      <c r="J74" s="10">
        <v>1058</v>
      </c>
      <c r="K74" s="10">
        <v>1183</v>
      </c>
      <c r="L74" s="10">
        <v>1254</v>
      </c>
      <c r="M74" s="10">
        <v>1341</v>
      </c>
      <c r="N74" s="11"/>
      <c r="P74" s="24">
        <v>14307</v>
      </c>
    </row>
    <row r="75" spans="1:18" s="2" customFormat="1" ht="16.5" customHeight="1" thickBot="1">
      <c r="A75" s="18" t="s">
        <v>132</v>
      </c>
      <c r="B75" s="19" t="s">
        <v>5</v>
      </c>
      <c r="C75" s="10">
        <v>625</v>
      </c>
      <c r="D75" s="10">
        <v>630</v>
      </c>
      <c r="E75" s="10">
        <v>633</v>
      </c>
      <c r="F75" s="10">
        <v>641</v>
      </c>
      <c r="G75" s="10">
        <v>665</v>
      </c>
      <c r="H75" s="10">
        <v>666</v>
      </c>
      <c r="I75" s="10">
        <v>674</v>
      </c>
      <c r="J75" s="10">
        <v>679</v>
      </c>
      <c r="K75" s="10" t="s">
        <v>21</v>
      </c>
      <c r="P75" s="17"/>
    </row>
    <row r="76" spans="1:18" s="2" customFormat="1" ht="16.5" customHeight="1" thickBot="1">
      <c r="A76" s="18" t="s">
        <v>126</v>
      </c>
      <c r="B76" s="27" t="s">
        <v>3</v>
      </c>
      <c r="C76" s="10">
        <v>580</v>
      </c>
      <c r="D76" s="10">
        <v>598</v>
      </c>
      <c r="E76" s="10">
        <v>630</v>
      </c>
      <c r="F76" s="10">
        <v>634</v>
      </c>
      <c r="G76" s="10">
        <v>653</v>
      </c>
      <c r="H76" s="10">
        <v>654</v>
      </c>
      <c r="I76" s="10" t="s">
        <v>21</v>
      </c>
      <c r="J76" s="17"/>
    </row>
    <row r="77" spans="1:18" s="2" customFormat="1" ht="16.5" customHeight="1" thickBot="1">
      <c r="A77" s="18" t="s">
        <v>133</v>
      </c>
      <c r="B77" s="76" t="s">
        <v>30</v>
      </c>
      <c r="C77" s="10">
        <v>406</v>
      </c>
      <c r="D77" s="10">
        <v>410</v>
      </c>
      <c r="E77" s="10">
        <v>413</v>
      </c>
      <c r="F77" s="10">
        <v>421</v>
      </c>
      <c r="G77" s="10" t="s">
        <v>21</v>
      </c>
      <c r="J77" s="17"/>
      <c r="K77" s="17"/>
      <c r="L77" s="17"/>
      <c r="M77" s="17"/>
    </row>
    <row r="78" spans="1:18" s="2" customFormat="1" ht="16.5" customHeight="1" thickBot="1">
      <c r="A78" s="18" t="s">
        <v>135</v>
      </c>
      <c r="B78" s="23" t="s">
        <v>14</v>
      </c>
      <c r="C78" s="10">
        <v>285</v>
      </c>
      <c r="D78" s="10">
        <v>290</v>
      </c>
      <c r="E78" s="10">
        <v>293</v>
      </c>
      <c r="F78" s="10" t="s">
        <v>21</v>
      </c>
    </row>
    <row r="79" spans="1:18" s="2" customFormat="1" ht="16.5" customHeight="1" thickBot="1">
      <c r="A79" s="18" t="s">
        <v>134</v>
      </c>
      <c r="B79" s="27" t="s">
        <v>3</v>
      </c>
      <c r="C79" s="10">
        <v>188</v>
      </c>
      <c r="D79" s="10">
        <v>205</v>
      </c>
      <c r="E79" s="10" t="s">
        <v>21</v>
      </c>
      <c r="J79" s="17"/>
      <c r="K79" s="17"/>
      <c r="L79" s="17"/>
      <c r="M79" s="17"/>
    </row>
    <row r="80" spans="1:18" s="2" customFormat="1" ht="16.5" customHeight="1" thickBot="1">
      <c r="A80" s="18" t="s">
        <v>131</v>
      </c>
      <c r="B80" s="27" t="s">
        <v>3</v>
      </c>
      <c r="C80" s="10">
        <v>166</v>
      </c>
      <c r="D80" s="10" t="s">
        <v>21</v>
      </c>
      <c r="E80" s="17"/>
      <c r="H80" s="17"/>
      <c r="I80" s="17"/>
      <c r="J80" s="17"/>
      <c r="K80" s="17"/>
      <c r="L80" s="17"/>
      <c r="M80" s="17"/>
      <c r="N80" s="44"/>
    </row>
    <row r="81" spans="1:19" s="2" customFormat="1" ht="11.25" customHeight="1">
      <c r="A81" s="28"/>
      <c r="B81" s="29"/>
      <c r="C81" s="28"/>
      <c r="D81" s="28"/>
      <c r="E81" s="28"/>
      <c r="N81" s="14"/>
    </row>
    <row r="82" spans="1:19" s="32" customFormat="1" ht="15" customHeight="1">
      <c r="B82" s="36" t="s">
        <v>20</v>
      </c>
      <c r="C82" s="38" t="s">
        <v>5</v>
      </c>
      <c r="D82" s="39" t="s">
        <v>3</v>
      </c>
      <c r="E82" s="40" t="s">
        <v>16</v>
      </c>
      <c r="F82" s="41" t="s">
        <v>18</v>
      </c>
      <c r="G82" s="48" t="s">
        <v>22</v>
      </c>
      <c r="H82" s="78" t="s">
        <v>30</v>
      </c>
      <c r="I82" s="36" t="s">
        <v>17</v>
      </c>
      <c r="Q82" s="33"/>
      <c r="R82" s="34"/>
      <c r="S82" s="35"/>
    </row>
    <row r="83" spans="1:19" s="32" customFormat="1" ht="15" customHeight="1">
      <c r="A83" s="32" t="s">
        <v>11</v>
      </c>
      <c r="B83" s="37">
        <f>SUM(L11+L42+O27+P74+M57)</f>
        <v>53537</v>
      </c>
      <c r="C83" s="34">
        <f>SUM(M51+P67+O20+L36+L5)</f>
        <v>13394</v>
      </c>
      <c r="D83" s="34">
        <f>SUM(M52+P68+O21+L37+L6)</f>
        <v>12046</v>
      </c>
      <c r="E83" s="34">
        <f>SUM(M53+P69+L38+L7+O23)</f>
        <v>11661</v>
      </c>
      <c r="F83" s="34">
        <f>SUM(M54+P70+O22+L39+L8)</f>
        <v>3564</v>
      </c>
      <c r="G83" s="34">
        <f>(P71+M55+O25+L10)</f>
        <v>2490</v>
      </c>
      <c r="H83" s="34">
        <f>(P72+L40+O24+L9)</f>
        <v>1847</v>
      </c>
      <c r="I83" s="34">
        <f>SUM(M56+P73+O26+L41)</f>
        <v>8535</v>
      </c>
      <c r="K83" s="34"/>
      <c r="Q83" s="36"/>
      <c r="R83" s="37"/>
      <c r="S83" s="35"/>
    </row>
    <row r="84" spans="1:19" s="32" customFormat="1" ht="15" customHeight="1">
      <c r="A84" s="32" t="s">
        <v>12</v>
      </c>
      <c r="B84" s="42">
        <v>1</v>
      </c>
      <c r="C84" s="35">
        <f t="shared" ref="C84:I84" si="0">SUM(C83/$B$83)</f>
        <v>0.25018211704055138</v>
      </c>
      <c r="D84" s="35">
        <f t="shared" si="0"/>
        <v>0.22500326876739452</v>
      </c>
      <c r="E84" s="35">
        <f t="shared" si="0"/>
        <v>0.21781198049946765</v>
      </c>
      <c r="F84" s="35">
        <f t="shared" si="0"/>
        <v>6.657078282309431E-2</v>
      </c>
      <c r="G84" s="35">
        <f t="shared" si="0"/>
        <v>4.6509890356202253E-2</v>
      </c>
      <c r="H84" s="35">
        <f t="shared" ref="H84" si="1">SUM(H83/$B$83)</f>
        <v>3.4499505015223114E-2</v>
      </c>
      <c r="I84" s="35">
        <f t="shared" si="0"/>
        <v>0.15942245549806675</v>
      </c>
    </row>
    <row r="85" spans="1:19" s="32" customFormat="1" ht="15" customHeight="1">
      <c r="A85" s="32" t="s">
        <v>13</v>
      </c>
      <c r="B85" s="36">
        <v>24</v>
      </c>
      <c r="C85" s="32">
        <v>6</v>
      </c>
      <c r="D85" s="32">
        <v>7</v>
      </c>
      <c r="E85" s="32">
        <v>6</v>
      </c>
      <c r="F85" s="32">
        <v>0</v>
      </c>
      <c r="G85" s="32">
        <v>1</v>
      </c>
      <c r="H85" s="32">
        <v>0</v>
      </c>
      <c r="I85" s="32">
        <v>4</v>
      </c>
    </row>
  </sheetData>
  <sortState ref="A66:C80">
    <sortCondition descending="1" ref="C66:C8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75"/>
  <sheetViews>
    <sheetView tabSelected="1" workbookViewId="0">
      <selection activeCell="M14" sqref="M14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32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(12985/19195)</f>
        <v>0.67647824954415214</v>
      </c>
    </row>
    <row r="4" spans="1:14" s="2" customFormat="1" ht="16.5" customHeight="1" thickBot="1">
      <c r="A4" s="7" t="s">
        <v>35</v>
      </c>
      <c r="B4" s="8" t="s">
        <v>3</v>
      </c>
      <c r="C4" s="10">
        <v>2041</v>
      </c>
      <c r="D4" s="10">
        <v>2065</v>
      </c>
      <c r="E4" s="9">
        <v>2137</v>
      </c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34</v>
      </c>
      <c r="B5" s="12" t="s">
        <v>5</v>
      </c>
      <c r="C5" s="10">
        <v>1892</v>
      </c>
      <c r="D5" s="10">
        <v>1942</v>
      </c>
      <c r="E5" s="10">
        <v>1998</v>
      </c>
      <c r="F5" s="10">
        <v>2016</v>
      </c>
      <c r="G5" s="10">
        <v>2018</v>
      </c>
      <c r="H5" s="9">
        <v>2449</v>
      </c>
      <c r="I5" s="9"/>
      <c r="J5" s="11" t="s">
        <v>7</v>
      </c>
      <c r="K5" s="16" t="s">
        <v>5</v>
      </c>
      <c r="L5" s="17">
        <f>(C5+C7+C9)</f>
        <v>4425</v>
      </c>
      <c r="M5" s="14">
        <f>SUM(L5/L9)</f>
        <v>0.34551417193722184</v>
      </c>
      <c r="N5" s="2">
        <v>2</v>
      </c>
    </row>
    <row r="6" spans="1:14" s="2" customFormat="1" ht="16.5" customHeight="1" thickBot="1">
      <c r="A6" s="7" t="s">
        <v>40</v>
      </c>
      <c r="B6" s="43" t="s">
        <v>16</v>
      </c>
      <c r="C6" s="10">
        <v>1524</v>
      </c>
      <c r="D6" s="10">
        <v>1715</v>
      </c>
      <c r="E6" s="10">
        <v>1828</v>
      </c>
      <c r="F6" s="9">
        <v>2274</v>
      </c>
      <c r="G6" s="9"/>
      <c r="H6" s="9"/>
      <c r="I6" s="9"/>
      <c r="J6" s="11" t="s">
        <v>8</v>
      </c>
      <c r="K6" s="20" t="s">
        <v>3</v>
      </c>
      <c r="L6" s="17">
        <f>(C4+C10+C12)</f>
        <v>3853</v>
      </c>
      <c r="M6" s="14">
        <f>SUM(L6/L9)</f>
        <v>0.30085109705629731</v>
      </c>
      <c r="N6" s="2">
        <v>2</v>
      </c>
    </row>
    <row r="7" spans="1:14" s="2" customFormat="1" ht="16.5" customHeight="1" thickBot="1">
      <c r="A7" s="7" t="s">
        <v>33</v>
      </c>
      <c r="B7" s="12" t="s">
        <v>5</v>
      </c>
      <c r="C7" s="10">
        <v>1399</v>
      </c>
      <c r="D7" s="10">
        <v>1407</v>
      </c>
      <c r="E7" s="10">
        <v>1415</v>
      </c>
      <c r="F7" s="10">
        <v>1726</v>
      </c>
      <c r="G7" s="10">
        <v>1759</v>
      </c>
      <c r="H7" s="10">
        <v>1909</v>
      </c>
      <c r="I7" s="9">
        <v>2030</v>
      </c>
      <c r="J7" s="11" t="s">
        <v>6</v>
      </c>
      <c r="K7" s="21" t="s">
        <v>16</v>
      </c>
      <c r="L7" s="17">
        <f>(C6+C11+C13)</f>
        <v>3233</v>
      </c>
      <c r="M7" s="14">
        <f>SUM(L7/L9)</f>
        <v>0.25244007183571482</v>
      </c>
      <c r="N7" s="2">
        <v>1</v>
      </c>
    </row>
    <row r="8" spans="1:14" s="2" customFormat="1" ht="16.5" customHeight="1" thickBot="1">
      <c r="A8" s="18" t="s">
        <v>38</v>
      </c>
      <c r="B8" s="23" t="s">
        <v>14</v>
      </c>
      <c r="C8" s="10">
        <v>1296</v>
      </c>
      <c r="D8" s="10">
        <v>1366</v>
      </c>
      <c r="E8" s="10">
        <v>1428</v>
      </c>
      <c r="F8" s="10">
        <v>1476</v>
      </c>
      <c r="G8" s="10">
        <v>1513</v>
      </c>
      <c r="H8" s="10">
        <v>1779</v>
      </c>
      <c r="I8" s="10">
        <v>1908</v>
      </c>
      <c r="J8" s="11"/>
      <c r="K8" s="13" t="s">
        <v>17</v>
      </c>
      <c r="L8" s="17">
        <v>1296</v>
      </c>
      <c r="M8" s="14">
        <f>SUM(L8/L9)</f>
        <v>0.10119465917076599</v>
      </c>
    </row>
    <row r="9" spans="1:14" s="2" customFormat="1" ht="16.5" customHeight="1" thickBot="1">
      <c r="A9" s="18" t="s">
        <v>39</v>
      </c>
      <c r="B9" s="19" t="s">
        <v>5</v>
      </c>
      <c r="C9" s="10">
        <v>1134</v>
      </c>
      <c r="D9" s="10">
        <v>1185</v>
      </c>
      <c r="E9" s="10">
        <v>1256</v>
      </c>
      <c r="F9" s="10">
        <v>1284</v>
      </c>
      <c r="G9" s="10">
        <v>1290</v>
      </c>
      <c r="H9" s="10" t="s">
        <v>21</v>
      </c>
      <c r="L9" s="24">
        <v>12807</v>
      </c>
    </row>
    <row r="10" spans="1:14" s="2" customFormat="1" ht="16.5" customHeight="1" thickBot="1">
      <c r="A10" s="7" t="s">
        <v>36</v>
      </c>
      <c r="B10" s="8" t="s">
        <v>3</v>
      </c>
      <c r="C10" s="10">
        <v>1119</v>
      </c>
      <c r="D10" s="10">
        <v>1169</v>
      </c>
      <c r="E10" s="10">
        <v>1486</v>
      </c>
      <c r="F10" s="10">
        <v>1595</v>
      </c>
      <c r="G10" s="10">
        <v>1656</v>
      </c>
      <c r="H10" s="10">
        <v>1934</v>
      </c>
      <c r="I10" s="9">
        <v>1998</v>
      </c>
      <c r="J10" s="11" t="s">
        <v>10</v>
      </c>
      <c r="L10" s="17"/>
    </row>
    <row r="11" spans="1:14" s="2" customFormat="1" ht="16.5" customHeight="1" thickBot="1">
      <c r="A11" s="18" t="s">
        <v>42</v>
      </c>
      <c r="B11" s="22" t="s">
        <v>16</v>
      </c>
      <c r="C11" s="10">
        <v>1037</v>
      </c>
      <c r="D11" s="10">
        <v>1156</v>
      </c>
      <c r="E11" s="10">
        <v>1182</v>
      </c>
      <c r="F11" s="10" t="s">
        <v>21</v>
      </c>
    </row>
    <row r="12" spans="1:14" s="2" customFormat="1" ht="16.5" customHeight="1" thickBot="1">
      <c r="A12" s="18" t="s">
        <v>37</v>
      </c>
      <c r="B12" s="27" t="s">
        <v>3</v>
      </c>
      <c r="C12" s="10">
        <v>693</v>
      </c>
      <c r="D12" s="10">
        <v>767</v>
      </c>
      <c r="E12" s="10" t="s">
        <v>21</v>
      </c>
      <c r="H12" s="17"/>
    </row>
    <row r="13" spans="1:14" s="2" customFormat="1" ht="16.5" customHeight="1" thickBot="1">
      <c r="A13" s="18" t="s">
        <v>41</v>
      </c>
      <c r="B13" s="22" t="s">
        <v>16</v>
      </c>
      <c r="C13" s="10">
        <v>672</v>
      </c>
      <c r="D13" s="10" t="s">
        <v>21</v>
      </c>
      <c r="H13" s="17"/>
    </row>
    <row r="14" spans="1:14" s="2" customFormat="1" ht="10.5" customHeight="1">
      <c r="A14" s="1"/>
      <c r="M14" s="13"/>
    </row>
    <row r="15" spans="1:14" s="2" customFormat="1" ht="17.45" customHeight="1">
      <c r="A15" s="1" t="s">
        <v>43</v>
      </c>
    </row>
    <row r="16" spans="1:14" s="2" customFormat="1" ht="10.5" customHeight="1" thickBot="1">
      <c r="A16" s="1"/>
    </row>
    <row r="17" spans="1:12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6"/>
      <c r="H17" s="13" t="s">
        <v>9</v>
      </c>
      <c r="I17" s="14">
        <f>(8482/12777)</f>
        <v>0.66384910385849571</v>
      </c>
    </row>
    <row r="18" spans="1:12" s="2" customFormat="1" ht="16.5" customHeight="1" thickBot="1">
      <c r="A18" s="7" t="s">
        <v>47</v>
      </c>
      <c r="B18" s="15" t="s">
        <v>14</v>
      </c>
      <c r="C18" s="10">
        <v>1934</v>
      </c>
      <c r="D18" s="10">
        <v>1982</v>
      </c>
      <c r="E18" s="9">
        <v>2149</v>
      </c>
      <c r="F18" s="10"/>
      <c r="G18" s="11" t="s">
        <v>4</v>
      </c>
      <c r="I18" s="13" t="s">
        <v>11</v>
      </c>
      <c r="J18" s="13" t="s">
        <v>12</v>
      </c>
      <c r="K18" s="13" t="s">
        <v>13</v>
      </c>
    </row>
    <row r="19" spans="1:12" s="2" customFormat="1" ht="16.5" customHeight="1" thickBot="1">
      <c r="A19" s="7" t="s">
        <v>44</v>
      </c>
      <c r="B19" s="8" t="s">
        <v>3</v>
      </c>
      <c r="C19" s="10">
        <v>1730</v>
      </c>
      <c r="D19" s="10">
        <v>1772</v>
      </c>
      <c r="E19" s="10">
        <v>1958</v>
      </c>
      <c r="F19" s="9">
        <v>2130</v>
      </c>
      <c r="G19" s="11" t="s">
        <v>7</v>
      </c>
      <c r="H19" s="16" t="s">
        <v>5</v>
      </c>
      <c r="I19" s="17">
        <v>892</v>
      </c>
      <c r="J19" s="14">
        <f>SUM(I19/I24)</f>
        <v>0.10605159909642135</v>
      </c>
    </row>
    <row r="20" spans="1:12" s="2" customFormat="1" ht="16.5" customHeight="1" thickBot="1">
      <c r="A20" s="7" t="s">
        <v>48</v>
      </c>
      <c r="B20" s="15" t="s">
        <v>14</v>
      </c>
      <c r="C20" s="10">
        <v>1669</v>
      </c>
      <c r="D20" s="10">
        <v>1728</v>
      </c>
      <c r="E20" s="10">
        <v>1970</v>
      </c>
      <c r="F20" s="9">
        <v>2384</v>
      </c>
      <c r="G20" s="11" t="s">
        <v>8</v>
      </c>
      <c r="H20" s="20" t="s">
        <v>3</v>
      </c>
      <c r="I20" s="17">
        <f>(C19+C21)</f>
        <v>2737</v>
      </c>
      <c r="J20" s="14">
        <f>SUM(I20/I24)</f>
        <v>0.32540720485079061</v>
      </c>
      <c r="K20" s="2">
        <v>1</v>
      </c>
    </row>
    <row r="21" spans="1:12" s="2" customFormat="1" ht="16.5" customHeight="1" thickBot="1">
      <c r="A21" s="18" t="s">
        <v>45</v>
      </c>
      <c r="B21" s="27" t="s">
        <v>3</v>
      </c>
      <c r="C21" s="10">
        <v>1007</v>
      </c>
      <c r="D21" s="10">
        <v>1053</v>
      </c>
      <c r="E21" s="10">
        <v>1125</v>
      </c>
      <c r="F21" s="10">
        <v>1362</v>
      </c>
      <c r="G21" s="11"/>
      <c r="H21" s="25" t="s">
        <v>18</v>
      </c>
      <c r="I21" s="17">
        <v>937</v>
      </c>
      <c r="J21" s="14">
        <f>SUM(I21/I24)</f>
        <v>0.11140173582213768</v>
      </c>
    </row>
    <row r="22" spans="1:12" s="2" customFormat="1" ht="16.5" customHeight="1" thickBot="1">
      <c r="A22" s="18" t="s">
        <v>49</v>
      </c>
      <c r="B22" s="26" t="s">
        <v>18</v>
      </c>
      <c r="C22" s="10">
        <v>937</v>
      </c>
      <c r="D22" s="10">
        <v>956</v>
      </c>
      <c r="E22" s="10">
        <v>1042</v>
      </c>
      <c r="F22" s="10" t="s">
        <v>21</v>
      </c>
      <c r="H22" s="47" t="s">
        <v>22</v>
      </c>
      <c r="I22" s="17">
        <v>242</v>
      </c>
      <c r="J22" s="14">
        <f>SUM(I22/I24)</f>
        <v>2.877184639163001E-2</v>
      </c>
    </row>
    <row r="23" spans="1:12" s="2" customFormat="1" ht="16.5" customHeight="1" thickBot="1">
      <c r="A23" s="18" t="s">
        <v>46</v>
      </c>
      <c r="B23" s="19" t="s">
        <v>5</v>
      </c>
      <c r="C23" s="10">
        <v>892</v>
      </c>
      <c r="D23" s="10">
        <v>907</v>
      </c>
      <c r="E23" s="10" t="s">
        <v>21</v>
      </c>
      <c r="H23" s="13" t="s">
        <v>17</v>
      </c>
      <c r="I23" s="17">
        <f>(C18+C20)</f>
        <v>3603</v>
      </c>
      <c r="J23" s="14">
        <f>SUM(I23/I24)</f>
        <v>0.42836761383902033</v>
      </c>
      <c r="K23" s="2">
        <v>2</v>
      </c>
    </row>
    <row r="24" spans="1:12" s="2" customFormat="1" ht="16.5" customHeight="1" thickBot="1">
      <c r="A24" s="18" t="s">
        <v>50</v>
      </c>
      <c r="B24" s="46" t="s">
        <v>22</v>
      </c>
      <c r="C24" s="10">
        <v>242</v>
      </c>
      <c r="D24" s="10" t="s">
        <v>21</v>
      </c>
      <c r="F24" s="31"/>
      <c r="G24"/>
      <c r="I24" s="24">
        <v>8411</v>
      </c>
      <c r="L24" s="17"/>
    </row>
    <row r="26" spans="1:12" s="2" customFormat="1" ht="17.45" customHeight="1">
      <c r="A26" s="1" t="s">
        <v>51</v>
      </c>
    </row>
    <row r="27" spans="1:12" s="2" customFormat="1" ht="10.5" customHeight="1" thickBot="1">
      <c r="A27" s="1"/>
    </row>
    <row r="28" spans="1:12" s="2" customFormat="1" ht="16.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6"/>
      <c r="I28" s="13" t="s">
        <v>9</v>
      </c>
      <c r="J28" s="14">
        <f>(12079/19547)</f>
        <v>0.61794648795211538</v>
      </c>
    </row>
    <row r="29" spans="1:12" s="2" customFormat="1" ht="16.5" customHeight="1" thickBot="1">
      <c r="A29" s="7" t="s">
        <v>59</v>
      </c>
      <c r="B29" s="43" t="s">
        <v>16</v>
      </c>
      <c r="C29" s="10">
        <v>1918</v>
      </c>
      <c r="D29" s="10">
        <v>1983</v>
      </c>
      <c r="E29" s="9">
        <v>2104</v>
      </c>
      <c r="F29" s="10"/>
      <c r="G29" s="10"/>
      <c r="H29" s="11" t="s">
        <v>4</v>
      </c>
      <c r="J29" s="13" t="s">
        <v>11</v>
      </c>
      <c r="K29" s="13" t="s">
        <v>12</v>
      </c>
      <c r="L29" s="13" t="s">
        <v>13</v>
      </c>
    </row>
    <row r="30" spans="1:12" s="2" customFormat="1" ht="16.5" customHeight="1" thickBot="1">
      <c r="A30" s="7" t="s">
        <v>55</v>
      </c>
      <c r="B30" s="8" t="s">
        <v>3</v>
      </c>
      <c r="C30" s="10">
        <v>1736</v>
      </c>
      <c r="D30" s="10">
        <v>1813</v>
      </c>
      <c r="E30" s="9">
        <v>2019</v>
      </c>
      <c r="F30" s="9"/>
      <c r="G30" s="10"/>
      <c r="H30" s="11" t="s">
        <v>8</v>
      </c>
      <c r="I30" s="16" t="s">
        <v>5</v>
      </c>
      <c r="J30" s="17">
        <f>(C31+C35+C37)</f>
        <v>3226</v>
      </c>
      <c r="K30" s="14">
        <f>SUM(J30/J35)</f>
        <v>0.27041072925398157</v>
      </c>
      <c r="L30" s="2">
        <v>1</v>
      </c>
    </row>
    <row r="31" spans="1:12" s="2" customFormat="1" ht="16.5" customHeight="1" thickBot="1">
      <c r="A31" s="7" t="s">
        <v>52</v>
      </c>
      <c r="B31" s="12" t="s">
        <v>5</v>
      </c>
      <c r="C31" s="10">
        <v>1595</v>
      </c>
      <c r="D31" s="10">
        <v>1732</v>
      </c>
      <c r="E31" s="10">
        <v>1767</v>
      </c>
      <c r="F31" s="9">
        <v>2264</v>
      </c>
      <c r="G31" s="10"/>
      <c r="H31" s="11" t="s">
        <v>7</v>
      </c>
      <c r="I31" s="20" t="s">
        <v>3</v>
      </c>
      <c r="J31" s="17">
        <f>(C30+C34)</f>
        <v>3083</v>
      </c>
      <c r="K31" s="14">
        <f>SUM(J31/J35)</f>
        <v>0.25842414082145848</v>
      </c>
      <c r="L31" s="2">
        <v>1</v>
      </c>
    </row>
    <row r="32" spans="1:12" s="2" customFormat="1" ht="16.5" customHeight="1" thickBot="1">
      <c r="A32" s="7" t="s">
        <v>60</v>
      </c>
      <c r="B32" s="30" t="s">
        <v>18</v>
      </c>
      <c r="C32" s="10">
        <v>1526</v>
      </c>
      <c r="D32" s="10">
        <v>1592</v>
      </c>
      <c r="E32" s="10">
        <v>1650</v>
      </c>
      <c r="F32" s="10">
        <v>1879</v>
      </c>
      <c r="G32" s="9">
        <v>1938</v>
      </c>
      <c r="H32" s="11" t="s">
        <v>6</v>
      </c>
      <c r="I32" s="21" t="s">
        <v>16</v>
      </c>
      <c r="J32" s="17">
        <f>(C29+C33)</f>
        <v>3351</v>
      </c>
      <c r="K32" s="14">
        <f>SUM(J32/J35)</f>
        <v>0.28088851634534784</v>
      </c>
      <c r="L32" s="2">
        <v>2</v>
      </c>
    </row>
    <row r="33" spans="1:16" s="2" customFormat="1" ht="16.5" customHeight="1" thickBot="1">
      <c r="A33" s="7" t="s">
        <v>58</v>
      </c>
      <c r="B33" s="43" t="s">
        <v>16</v>
      </c>
      <c r="C33" s="10">
        <v>1433</v>
      </c>
      <c r="D33" s="10">
        <v>1506</v>
      </c>
      <c r="E33" s="10">
        <v>1657</v>
      </c>
      <c r="F33" s="10">
        <v>1800</v>
      </c>
      <c r="G33" s="9">
        <v>1909</v>
      </c>
      <c r="H33" s="11" t="s">
        <v>10</v>
      </c>
      <c r="I33" s="25" t="s">
        <v>18</v>
      </c>
      <c r="J33" s="17">
        <v>1526</v>
      </c>
      <c r="K33" s="14">
        <f>SUM(J33/J35)</f>
        <v>0.12791282481139984</v>
      </c>
      <c r="L33" s="2">
        <v>1</v>
      </c>
    </row>
    <row r="34" spans="1:16" s="2" customFormat="1" ht="16.5" customHeight="1" thickBot="1">
      <c r="A34" s="18" t="s">
        <v>56</v>
      </c>
      <c r="B34" s="27" t="s">
        <v>3</v>
      </c>
      <c r="C34" s="10">
        <v>1347</v>
      </c>
      <c r="D34" s="10">
        <v>1360</v>
      </c>
      <c r="E34" s="10">
        <v>1422</v>
      </c>
      <c r="F34" s="10">
        <v>1492</v>
      </c>
      <c r="G34" s="10">
        <v>1550</v>
      </c>
      <c r="H34" s="11"/>
      <c r="I34" s="47" t="s">
        <v>22</v>
      </c>
      <c r="J34" s="17">
        <v>744</v>
      </c>
      <c r="K34" s="14">
        <f>SUM(J34/J35)</f>
        <v>6.2363788767812241E-2</v>
      </c>
    </row>
    <row r="35" spans="1:16" s="2" customFormat="1" ht="16.5" customHeight="1" thickBot="1">
      <c r="A35" s="18" t="s">
        <v>53</v>
      </c>
      <c r="B35" s="19" t="s">
        <v>5</v>
      </c>
      <c r="C35" s="10">
        <v>949</v>
      </c>
      <c r="D35" s="10">
        <v>1123</v>
      </c>
      <c r="E35" s="10">
        <v>1174</v>
      </c>
      <c r="F35" s="10" t="s">
        <v>21</v>
      </c>
      <c r="I35" s="13"/>
      <c r="J35" s="24">
        <v>11930</v>
      </c>
      <c r="K35" s="14"/>
    </row>
    <row r="36" spans="1:16" s="2" customFormat="1" ht="16.5" customHeight="1" thickBot="1">
      <c r="A36" s="18" t="s">
        <v>57</v>
      </c>
      <c r="B36" s="46" t="s">
        <v>22</v>
      </c>
      <c r="C36" s="10">
        <v>744</v>
      </c>
      <c r="D36" s="10">
        <v>777</v>
      </c>
      <c r="E36" s="10" t="s">
        <v>21</v>
      </c>
    </row>
    <row r="37" spans="1:16" s="2" customFormat="1" ht="16.5" customHeight="1" thickBot="1">
      <c r="A37" s="18" t="s">
        <v>54</v>
      </c>
      <c r="B37" s="19" t="s">
        <v>5</v>
      </c>
      <c r="C37" s="10">
        <v>682</v>
      </c>
      <c r="D37" s="10" t="s">
        <v>21</v>
      </c>
      <c r="H37"/>
      <c r="J37" s="17"/>
    </row>
    <row r="39" spans="1:16" s="2" customFormat="1" ht="17.45" customHeight="1">
      <c r="A39" s="1" t="s">
        <v>61</v>
      </c>
    </row>
    <row r="40" spans="1:16" s="2" customFormat="1" ht="8.25" customHeight="1" thickBot="1">
      <c r="A40" s="1"/>
    </row>
    <row r="41" spans="1:16" s="2" customFormat="1" ht="17.4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/>
      <c r="L41" s="13" t="s">
        <v>9</v>
      </c>
      <c r="M41" s="14">
        <f>(9894/16176)</f>
        <v>0.61164688427299707</v>
      </c>
    </row>
    <row r="42" spans="1:16" s="2" customFormat="1" ht="17.45" customHeight="1" thickBot="1">
      <c r="A42" s="7" t="s">
        <v>64</v>
      </c>
      <c r="B42" s="8" t="s">
        <v>3</v>
      </c>
      <c r="C42" s="9">
        <v>3119</v>
      </c>
      <c r="D42" s="10"/>
      <c r="E42" s="10"/>
      <c r="F42" s="10"/>
      <c r="G42" s="10"/>
      <c r="H42" s="10"/>
      <c r="I42" s="10"/>
      <c r="J42" s="10"/>
      <c r="K42" s="11" t="s">
        <v>4</v>
      </c>
      <c r="M42" s="13" t="s">
        <v>11</v>
      </c>
      <c r="N42" s="13" t="s">
        <v>12</v>
      </c>
      <c r="O42" s="13" t="s">
        <v>13</v>
      </c>
      <c r="P42" s="13"/>
    </row>
    <row r="43" spans="1:16" s="2" customFormat="1" ht="17.45" customHeight="1" thickBot="1">
      <c r="A43" s="7" t="s">
        <v>70</v>
      </c>
      <c r="B43" s="43" t="s">
        <v>16</v>
      </c>
      <c r="C43" s="10">
        <v>1617</v>
      </c>
      <c r="D43" s="10">
        <v>1793</v>
      </c>
      <c r="E43" s="10">
        <v>1840</v>
      </c>
      <c r="F43" s="10">
        <v>1948</v>
      </c>
      <c r="G43" s="9">
        <v>2155</v>
      </c>
      <c r="H43" s="10"/>
      <c r="I43" s="10"/>
      <c r="J43" s="9"/>
      <c r="K43" s="11" t="s">
        <v>8</v>
      </c>
      <c r="L43" s="16" t="s">
        <v>5</v>
      </c>
      <c r="M43" s="17">
        <f>(C47+C46)</f>
        <v>1333</v>
      </c>
      <c r="N43" s="14">
        <f>SUM(M43/M49)</f>
        <v>0.13575720541806702</v>
      </c>
    </row>
    <row r="44" spans="1:16" s="2" customFormat="1" ht="17.45" customHeight="1" thickBot="1">
      <c r="A44" s="7" t="s">
        <v>65</v>
      </c>
      <c r="B44" s="8" t="s">
        <v>3</v>
      </c>
      <c r="C44" s="10">
        <v>1182</v>
      </c>
      <c r="D44" s="10">
        <v>1535</v>
      </c>
      <c r="E44" s="10">
        <v>1551</v>
      </c>
      <c r="F44" s="10">
        <v>1582</v>
      </c>
      <c r="G44" s="10">
        <v>1645</v>
      </c>
      <c r="H44" s="10">
        <v>1681</v>
      </c>
      <c r="I44" s="10">
        <v>1807</v>
      </c>
      <c r="J44" s="9">
        <v>2014</v>
      </c>
      <c r="K44" s="11" t="s">
        <v>7</v>
      </c>
      <c r="L44" s="20" t="s">
        <v>3</v>
      </c>
      <c r="M44" s="17">
        <f>(C42+C44+C45)</f>
        <v>5411</v>
      </c>
      <c r="N44" s="14">
        <f>SUM(M44/M49)</f>
        <v>0.55107444749974543</v>
      </c>
      <c r="O44" s="2">
        <v>3</v>
      </c>
    </row>
    <row r="45" spans="1:16" s="2" customFormat="1" ht="17.45" customHeight="1" thickBot="1">
      <c r="A45" s="7" t="s">
        <v>66</v>
      </c>
      <c r="B45" s="8" t="s">
        <v>3</v>
      </c>
      <c r="C45" s="10">
        <v>1110</v>
      </c>
      <c r="D45" s="10">
        <v>1383</v>
      </c>
      <c r="E45" s="10">
        <v>1398</v>
      </c>
      <c r="F45" s="10">
        <v>1426</v>
      </c>
      <c r="G45" s="10">
        <v>1494</v>
      </c>
      <c r="H45" s="10">
        <v>1536</v>
      </c>
      <c r="I45" s="10">
        <v>1614</v>
      </c>
      <c r="J45" s="9">
        <v>1786</v>
      </c>
      <c r="K45" s="11" t="s">
        <v>6</v>
      </c>
      <c r="L45" s="21" t="s">
        <v>16</v>
      </c>
      <c r="M45" s="17">
        <v>1617</v>
      </c>
      <c r="N45" s="14">
        <f>SUM(M45/M49)</f>
        <v>0.16468072105102352</v>
      </c>
      <c r="O45" s="2">
        <v>1</v>
      </c>
    </row>
    <row r="46" spans="1:16" s="2" customFormat="1" ht="17.45" customHeight="1" thickBot="1">
      <c r="A46" s="18" t="s">
        <v>63</v>
      </c>
      <c r="B46" s="19" t="s">
        <v>5</v>
      </c>
      <c r="C46" s="10">
        <v>688</v>
      </c>
      <c r="D46" s="10">
        <v>731</v>
      </c>
      <c r="E46" s="10">
        <v>742</v>
      </c>
      <c r="F46" s="10">
        <v>765</v>
      </c>
      <c r="G46" s="10">
        <v>793</v>
      </c>
      <c r="H46" s="10">
        <v>803</v>
      </c>
      <c r="I46" s="10" t="s">
        <v>21</v>
      </c>
      <c r="L46" s="25" t="s">
        <v>18</v>
      </c>
      <c r="M46" s="17">
        <v>333</v>
      </c>
      <c r="N46" s="14">
        <f>SUM(M46/M49)</f>
        <v>3.3913840513290557E-2</v>
      </c>
    </row>
    <row r="47" spans="1:16" s="2" customFormat="1" ht="17.45" customHeight="1" thickBot="1">
      <c r="A47" s="18" t="s">
        <v>62</v>
      </c>
      <c r="B47" s="19" t="s">
        <v>5</v>
      </c>
      <c r="C47" s="10">
        <v>645</v>
      </c>
      <c r="D47" s="10">
        <v>733</v>
      </c>
      <c r="E47" s="10">
        <v>741</v>
      </c>
      <c r="F47" s="10">
        <v>767</v>
      </c>
      <c r="G47" s="10">
        <v>801</v>
      </c>
      <c r="H47" s="10">
        <v>816</v>
      </c>
      <c r="I47" s="10">
        <v>1176</v>
      </c>
      <c r="J47" s="10">
        <v>1297</v>
      </c>
      <c r="K47" s="11"/>
      <c r="L47" s="47" t="s">
        <v>22</v>
      </c>
      <c r="M47" s="17">
        <v>419</v>
      </c>
      <c r="N47" s="14">
        <f>SUM(M47/M49)</f>
        <v>4.2672369895101335E-2</v>
      </c>
      <c r="P47" s="14"/>
    </row>
    <row r="48" spans="1:16" s="2" customFormat="1" ht="17.45" customHeight="1" thickBot="1">
      <c r="A48" s="18" t="s">
        <v>69</v>
      </c>
      <c r="B48" s="23" t="s">
        <v>14</v>
      </c>
      <c r="C48" s="10">
        <v>519</v>
      </c>
      <c r="D48" s="10">
        <v>602</v>
      </c>
      <c r="E48" s="10">
        <v>648</v>
      </c>
      <c r="F48" s="10">
        <v>717</v>
      </c>
      <c r="G48" s="10">
        <v>774</v>
      </c>
      <c r="H48" s="10">
        <v>812</v>
      </c>
      <c r="I48" s="10">
        <v>895</v>
      </c>
      <c r="J48" s="10" t="s">
        <v>21</v>
      </c>
      <c r="L48" s="13" t="s">
        <v>17</v>
      </c>
      <c r="M48" s="17">
        <f>(C48+C51)</f>
        <v>706</v>
      </c>
      <c r="N48" s="14">
        <f>SUM(M48/M49)</f>
        <v>7.1901415622772177E-2</v>
      </c>
    </row>
    <row r="49" spans="1:20" s="2" customFormat="1" ht="17.45" customHeight="1" thickBot="1">
      <c r="A49" s="18" t="s">
        <v>67</v>
      </c>
      <c r="B49" s="46" t="s">
        <v>22</v>
      </c>
      <c r="C49" s="10">
        <v>419</v>
      </c>
      <c r="D49" s="10">
        <v>488</v>
      </c>
      <c r="E49" s="10">
        <v>506</v>
      </c>
      <c r="F49" s="10">
        <v>541</v>
      </c>
      <c r="G49" s="10" t="s">
        <v>21</v>
      </c>
      <c r="M49" s="24">
        <v>9819</v>
      </c>
    </row>
    <row r="50" spans="1:20" s="2" customFormat="1" ht="17.45" customHeight="1" thickBot="1">
      <c r="A50" s="18" t="s">
        <v>71</v>
      </c>
      <c r="B50" s="26" t="s">
        <v>18</v>
      </c>
      <c r="C50" s="10">
        <v>333</v>
      </c>
      <c r="D50" s="10">
        <v>379</v>
      </c>
      <c r="E50" s="10">
        <v>399</v>
      </c>
      <c r="F50" s="10" t="s">
        <v>21</v>
      </c>
      <c r="J50" s="13"/>
      <c r="L50" s="14"/>
    </row>
    <row r="51" spans="1:20" s="2" customFormat="1" ht="17.45" customHeight="1" thickBot="1">
      <c r="A51" s="18" t="s">
        <v>68</v>
      </c>
      <c r="B51" s="23" t="s">
        <v>14</v>
      </c>
      <c r="C51" s="10">
        <v>187</v>
      </c>
      <c r="D51" s="10">
        <v>211</v>
      </c>
      <c r="E51" s="10" t="s">
        <v>21</v>
      </c>
      <c r="K51" s="13"/>
      <c r="M51" s="14"/>
    </row>
    <row r="53" spans="1:20" s="2" customFormat="1" ht="17.45" customHeight="1">
      <c r="A53" s="1" t="s">
        <v>72</v>
      </c>
    </row>
    <row r="54" spans="1:20" s="2" customFormat="1" ht="10.5" customHeight="1" thickBot="1">
      <c r="A54" s="1"/>
    </row>
    <row r="55" spans="1:20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5">
        <v>8</v>
      </c>
      <c r="K55" s="5">
        <v>9</v>
      </c>
      <c r="L55" s="5">
        <v>10</v>
      </c>
      <c r="M55" s="5">
        <v>11</v>
      </c>
      <c r="N55" s="5">
        <v>12</v>
      </c>
      <c r="O55" s="5">
        <v>13</v>
      </c>
      <c r="P55" s="6"/>
      <c r="Q55" s="13" t="s">
        <v>9</v>
      </c>
      <c r="R55" s="14">
        <f>(14366/24360)</f>
        <v>0.58973727422003286</v>
      </c>
    </row>
    <row r="56" spans="1:20" s="2" customFormat="1" ht="16.5" customHeight="1" thickBot="1">
      <c r="A56" s="7" t="s">
        <v>81</v>
      </c>
      <c r="B56" s="15" t="s">
        <v>14</v>
      </c>
      <c r="C56" s="9">
        <v>2043</v>
      </c>
      <c r="D56" s="10"/>
      <c r="E56" s="10"/>
      <c r="F56" s="10"/>
      <c r="G56" s="10"/>
      <c r="H56" s="9"/>
      <c r="I56" s="9"/>
      <c r="J56" s="9"/>
      <c r="K56" s="9"/>
      <c r="L56" s="9"/>
      <c r="M56" s="9"/>
      <c r="N56" s="9"/>
      <c r="O56" s="9"/>
      <c r="P56" s="11" t="s">
        <v>4</v>
      </c>
      <c r="R56" s="13" t="s">
        <v>11</v>
      </c>
      <c r="S56" s="13" t="s">
        <v>12</v>
      </c>
      <c r="T56" s="13" t="s">
        <v>13</v>
      </c>
    </row>
    <row r="57" spans="1:20" s="2" customFormat="1" ht="16.5" customHeight="1" thickBot="1">
      <c r="A57" s="7" t="s">
        <v>85</v>
      </c>
      <c r="B57" s="43" t="s">
        <v>16</v>
      </c>
      <c r="C57" s="9">
        <v>1992</v>
      </c>
      <c r="D57" s="10"/>
      <c r="E57" s="10"/>
      <c r="F57" s="9"/>
      <c r="G57" s="10"/>
      <c r="H57" s="9"/>
      <c r="I57" s="9"/>
      <c r="J57" s="9"/>
      <c r="K57" s="9"/>
      <c r="L57" s="9"/>
      <c r="M57" s="9"/>
      <c r="N57" s="9"/>
      <c r="O57" s="9"/>
      <c r="P57" s="11" t="s">
        <v>8</v>
      </c>
      <c r="Q57" s="16" t="s">
        <v>5</v>
      </c>
      <c r="R57" s="17">
        <f>(C60+C63+C67)</f>
        <v>2498</v>
      </c>
      <c r="S57" s="14">
        <f>SUM(R57/R63)</f>
        <v>0.17608910193148175</v>
      </c>
      <c r="T57" s="2">
        <v>1</v>
      </c>
    </row>
    <row r="58" spans="1:20" s="2" customFormat="1" ht="16.5" customHeight="1" thickBot="1">
      <c r="A58" s="7" t="s">
        <v>87</v>
      </c>
      <c r="B58" s="30" t="s">
        <v>18</v>
      </c>
      <c r="C58" s="9">
        <v>1899</v>
      </c>
      <c r="D58" s="10"/>
      <c r="E58" s="10"/>
      <c r="F58" s="9"/>
      <c r="G58" s="10"/>
      <c r="H58" s="9"/>
      <c r="I58" s="9"/>
      <c r="J58" s="10"/>
      <c r="K58" s="10"/>
      <c r="L58" s="10"/>
      <c r="M58" s="10"/>
      <c r="N58" s="10"/>
      <c r="O58" s="10"/>
      <c r="P58" s="11" t="s">
        <v>7</v>
      </c>
      <c r="Q58" s="20" t="s">
        <v>3</v>
      </c>
      <c r="R58" s="17">
        <f>(C59+C61+C65)</f>
        <v>2711</v>
      </c>
      <c r="S58" s="14">
        <f>SUM(R58/R63)</f>
        <v>0.19110390525870577</v>
      </c>
      <c r="T58" s="2">
        <v>2</v>
      </c>
    </row>
    <row r="59" spans="1:20" s="2" customFormat="1" ht="16.5" customHeight="1" thickBot="1">
      <c r="A59" s="7" t="s">
        <v>77</v>
      </c>
      <c r="B59" s="8" t="s">
        <v>3</v>
      </c>
      <c r="C59" s="10">
        <v>1176</v>
      </c>
      <c r="D59" s="10">
        <v>1215</v>
      </c>
      <c r="E59" s="10">
        <v>1227</v>
      </c>
      <c r="F59" s="10">
        <v>1237</v>
      </c>
      <c r="G59" s="10">
        <v>1243</v>
      </c>
      <c r="H59" s="10">
        <v>1265</v>
      </c>
      <c r="I59" s="10">
        <v>1302</v>
      </c>
      <c r="J59" s="10">
        <v>1335</v>
      </c>
      <c r="K59" s="10">
        <v>1667</v>
      </c>
      <c r="L59" s="10">
        <v>1749</v>
      </c>
      <c r="M59" s="9">
        <v>1839</v>
      </c>
      <c r="N59" s="9"/>
      <c r="O59" s="10"/>
      <c r="P59" s="11" t="s">
        <v>10</v>
      </c>
      <c r="Q59" s="21" t="s">
        <v>16</v>
      </c>
      <c r="R59" s="17">
        <f>(C57+C64)</f>
        <v>2752</v>
      </c>
      <c r="S59" s="14">
        <f>SUM(R59/R63)</f>
        <v>0.19399407866911039</v>
      </c>
      <c r="T59" s="2">
        <v>2</v>
      </c>
    </row>
    <row r="60" spans="1:20" s="2" customFormat="1" ht="16.5" customHeight="1" thickBot="1">
      <c r="A60" s="7" t="s">
        <v>73</v>
      </c>
      <c r="B60" s="12" t="s">
        <v>5</v>
      </c>
      <c r="C60" s="10">
        <v>1171</v>
      </c>
      <c r="D60" s="10">
        <v>1199</v>
      </c>
      <c r="E60" s="10">
        <v>1214</v>
      </c>
      <c r="F60" s="10">
        <v>1221</v>
      </c>
      <c r="G60" s="10">
        <v>1233</v>
      </c>
      <c r="H60" s="10">
        <v>1261</v>
      </c>
      <c r="I60" s="10">
        <v>1390</v>
      </c>
      <c r="J60" s="10">
        <v>1424</v>
      </c>
      <c r="K60" s="10">
        <v>1460</v>
      </c>
      <c r="L60" s="10">
        <v>1522</v>
      </c>
      <c r="M60" s="9">
        <v>2091</v>
      </c>
      <c r="N60" s="9"/>
      <c r="O60" s="9"/>
      <c r="P60" s="11" t="s">
        <v>6</v>
      </c>
      <c r="Q60" s="25" t="s">
        <v>18</v>
      </c>
      <c r="R60" s="17">
        <v>1899</v>
      </c>
      <c r="S60" s="14">
        <f>SUM(R60/R63)</f>
        <v>0.13386437332581419</v>
      </c>
      <c r="T60" s="2">
        <v>1</v>
      </c>
    </row>
    <row r="61" spans="1:20" s="2" customFormat="1" ht="16.5" customHeight="1" thickBot="1">
      <c r="A61" s="7" t="s">
        <v>76</v>
      </c>
      <c r="B61" s="8" t="s">
        <v>3</v>
      </c>
      <c r="C61" s="10">
        <v>886</v>
      </c>
      <c r="D61" s="10">
        <v>908</v>
      </c>
      <c r="E61" s="10">
        <v>927</v>
      </c>
      <c r="F61" s="10">
        <v>934</v>
      </c>
      <c r="G61" s="10">
        <v>944</v>
      </c>
      <c r="H61" s="10">
        <v>972</v>
      </c>
      <c r="I61" s="10">
        <v>1018</v>
      </c>
      <c r="J61" s="10">
        <v>1067</v>
      </c>
      <c r="K61" s="10">
        <v>1208</v>
      </c>
      <c r="L61" s="10">
        <v>1345</v>
      </c>
      <c r="M61" s="10">
        <v>1411</v>
      </c>
      <c r="N61" s="10">
        <v>1467</v>
      </c>
      <c r="O61" s="9">
        <v>1493</v>
      </c>
      <c r="P61" s="11" t="s">
        <v>15</v>
      </c>
      <c r="Q61" s="47" t="s">
        <v>22</v>
      </c>
      <c r="R61" s="17">
        <v>872</v>
      </c>
      <c r="S61" s="14">
        <f>SUM(R61/R63)</f>
        <v>6.1469053996898351E-2</v>
      </c>
    </row>
    <row r="62" spans="1:20" s="2" customFormat="1" ht="16.5" customHeight="1" thickBot="1">
      <c r="A62" s="18" t="s">
        <v>79</v>
      </c>
      <c r="B62" s="46" t="s">
        <v>22</v>
      </c>
      <c r="C62" s="10">
        <v>872</v>
      </c>
      <c r="D62" s="10">
        <v>886</v>
      </c>
      <c r="E62" s="10">
        <v>894</v>
      </c>
      <c r="F62" s="10">
        <v>907</v>
      </c>
      <c r="G62" s="10">
        <v>915</v>
      </c>
      <c r="H62" s="10">
        <v>951</v>
      </c>
      <c r="I62" s="10">
        <v>974</v>
      </c>
      <c r="J62" s="10">
        <v>1045</v>
      </c>
      <c r="K62" s="10">
        <v>1111</v>
      </c>
      <c r="L62" s="10">
        <v>1201</v>
      </c>
      <c r="M62" s="10">
        <v>1270</v>
      </c>
      <c r="N62" s="10">
        <v>1350</v>
      </c>
      <c r="O62" s="10">
        <v>1362</v>
      </c>
      <c r="P62" s="11"/>
      <c r="Q62" s="13" t="s">
        <v>17</v>
      </c>
      <c r="R62" s="17">
        <f>(C56+C66+C68+C69+C70)</f>
        <v>3454</v>
      </c>
      <c r="S62" s="14">
        <f>SUM(R62/R63)</f>
        <v>0.24347948681798956</v>
      </c>
      <c r="T62" s="2">
        <v>1</v>
      </c>
    </row>
    <row r="63" spans="1:20" s="2" customFormat="1" ht="16.5" customHeight="1" thickBot="1">
      <c r="A63" s="18" t="s">
        <v>74</v>
      </c>
      <c r="B63" s="19" t="s">
        <v>5</v>
      </c>
      <c r="C63" s="10">
        <v>826</v>
      </c>
      <c r="D63" s="10">
        <v>875</v>
      </c>
      <c r="E63" s="10">
        <v>888</v>
      </c>
      <c r="F63" s="10">
        <v>893</v>
      </c>
      <c r="G63" s="10">
        <v>901</v>
      </c>
      <c r="H63" s="10">
        <v>914</v>
      </c>
      <c r="I63" s="10">
        <v>1059</v>
      </c>
      <c r="J63" s="10">
        <v>1072</v>
      </c>
      <c r="K63" s="10">
        <v>1089</v>
      </c>
      <c r="L63" s="10">
        <v>1138</v>
      </c>
      <c r="M63" s="10" t="s">
        <v>21</v>
      </c>
      <c r="R63" s="24">
        <v>14186</v>
      </c>
    </row>
    <row r="64" spans="1:20" s="2" customFormat="1" ht="16.5" customHeight="1" thickBot="1">
      <c r="A64" s="7" t="s">
        <v>86</v>
      </c>
      <c r="B64" s="43" t="s">
        <v>16</v>
      </c>
      <c r="C64" s="10">
        <v>760</v>
      </c>
      <c r="D64" s="10">
        <v>777</v>
      </c>
      <c r="E64" s="10">
        <v>876</v>
      </c>
      <c r="F64" s="10">
        <v>885</v>
      </c>
      <c r="G64" s="10">
        <v>905</v>
      </c>
      <c r="H64" s="10">
        <v>942</v>
      </c>
      <c r="I64" s="10">
        <v>969</v>
      </c>
      <c r="J64" s="10">
        <v>1059</v>
      </c>
      <c r="K64" s="10">
        <v>1112</v>
      </c>
      <c r="L64" s="10">
        <v>1267</v>
      </c>
      <c r="M64" s="10">
        <v>1339</v>
      </c>
      <c r="N64" s="10">
        <v>1378</v>
      </c>
      <c r="O64" s="9">
        <v>1386</v>
      </c>
      <c r="P64" s="11" t="s">
        <v>19</v>
      </c>
    </row>
    <row r="65" spans="1:18" s="2" customFormat="1" ht="16.5" customHeight="1" thickBot="1">
      <c r="A65" s="18" t="s">
        <v>78</v>
      </c>
      <c r="B65" s="27" t="s">
        <v>3</v>
      </c>
      <c r="C65" s="10">
        <v>649</v>
      </c>
      <c r="D65" s="10">
        <v>667</v>
      </c>
      <c r="E65" s="10">
        <v>674</v>
      </c>
      <c r="F65" s="10">
        <v>690</v>
      </c>
      <c r="G65" s="10">
        <v>694</v>
      </c>
      <c r="H65" s="10">
        <v>722</v>
      </c>
      <c r="I65" s="10">
        <v>734</v>
      </c>
      <c r="J65" s="10">
        <v>770</v>
      </c>
      <c r="K65" s="10" t="s">
        <v>21</v>
      </c>
      <c r="R65" s="17"/>
    </row>
    <row r="66" spans="1:18" s="2" customFormat="1" ht="16.5" customHeight="1" thickBot="1">
      <c r="A66" s="18" t="s">
        <v>80</v>
      </c>
      <c r="B66" s="23" t="s">
        <v>14</v>
      </c>
      <c r="C66" s="10">
        <v>511</v>
      </c>
      <c r="D66" s="10">
        <v>530</v>
      </c>
      <c r="E66" s="10">
        <v>546</v>
      </c>
      <c r="F66" s="10">
        <v>556</v>
      </c>
      <c r="G66" s="10">
        <v>575</v>
      </c>
      <c r="H66" s="10">
        <v>633</v>
      </c>
      <c r="I66" s="10">
        <v>659</v>
      </c>
      <c r="J66" s="10">
        <v>787</v>
      </c>
      <c r="K66" s="10">
        <v>843</v>
      </c>
      <c r="L66" s="10" t="s">
        <v>21</v>
      </c>
      <c r="M66" s="17"/>
      <c r="N66" s="17"/>
    </row>
    <row r="67" spans="1:18" s="2" customFormat="1" ht="16.5" customHeight="1" thickBot="1">
      <c r="A67" s="18" t="s">
        <v>75</v>
      </c>
      <c r="B67" s="19" t="s">
        <v>5</v>
      </c>
      <c r="C67" s="10">
        <v>501</v>
      </c>
      <c r="D67" s="10">
        <v>511</v>
      </c>
      <c r="E67" s="10">
        <v>521</v>
      </c>
      <c r="F67" s="10">
        <v>526</v>
      </c>
      <c r="G67" s="10">
        <v>534</v>
      </c>
      <c r="H67" s="10">
        <v>544</v>
      </c>
      <c r="I67" s="10" t="s">
        <v>21</v>
      </c>
      <c r="J67" s="17"/>
      <c r="K67" s="17"/>
      <c r="L67" s="17"/>
      <c r="M67" s="17"/>
      <c r="N67" s="44"/>
    </row>
    <row r="68" spans="1:18" s="2" customFormat="1" ht="16.5" customHeight="1" thickBot="1">
      <c r="A68" s="18" t="s">
        <v>83</v>
      </c>
      <c r="B68" s="23" t="s">
        <v>14</v>
      </c>
      <c r="C68" s="10">
        <v>435</v>
      </c>
      <c r="D68" s="10">
        <v>449</v>
      </c>
      <c r="E68" s="10">
        <v>457</v>
      </c>
      <c r="F68" s="10">
        <v>491</v>
      </c>
      <c r="G68" s="10">
        <v>508</v>
      </c>
      <c r="H68" s="10">
        <v>574</v>
      </c>
      <c r="I68" s="10">
        <v>600</v>
      </c>
      <c r="J68" s="10" t="s">
        <v>21</v>
      </c>
    </row>
    <row r="69" spans="1:18" s="2" customFormat="1" ht="16.5" customHeight="1" thickBot="1">
      <c r="A69" s="18" t="s">
        <v>84</v>
      </c>
      <c r="B69" s="23" t="s">
        <v>14</v>
      </c>
      <c r="C69" s="10">
        <v>353</v>
      </c>
      <c r="D69" s="10">
        <v>365</v>
      </c>
      <c r="E69" s="10">
        <v>372</v>
      </c>
      <c r="F69" s="10">
        <v>383</v>
      </c>
      <c r="G69" s="10">
        <v>396</v>
      </c>
      <c r="H69" s="10" t="s">
        <v>21</v>
      </c>
      <c r="J69" s="17"/>
      <c r="K69" s="17"/>
      <c r="L69" s="17"/>
      <c r="M69" s="17"/>
      <c r="N69" s="17"/>
    </row>
    <row r="70" spans="1:18" s="2" customFormat="1" ht="16.5" customHeight="1" thickBot="1">
      <c r="A70" s="18" t="s">
        <v>82</v>
      </c>
      <c r="B70" s="23" t="s">
        <v>14</v>
      </c>
      <c r="C70" s="10">
        <v>112</v>
      </c>
      <c r="D70" s="10">
        <v>139</v>
      </c>
      <c r="E70" s="10">
        <v>143</v>
      </c>
      <c r="F70" s="10" t="s">
        <v>21</v>
      </c>
      <c r="G70" s="17"/>
      <c r="H70" s="17"/>
      <c r="I70" s="17"/>
      <c r="J70" s="17"/>
      <c r="K70" s="17"/>
      <c r="L70" s="17"/>
      <c r="M70" s="17"/>
      <c r="N70" s="44"/>
    </row>
    <row r="71" spans="1:18" s="2" customFormat="1" ht="11.25" customHeight="1">
      <c r="A71" s="28"/>
      <c r="B71" s="29"/>
      <c r="C71" s="28"/>
      <c r="D71" s="28"/>
      <c r="E71" s="28"/>
      <c r="N71" s="14"/>
    </row>
    <row r="72" spans="1:18" s="32" customFormat="1" ht="15" customHeight="1">
      <c r="B72" s="36" t="s">
        <v>20</v>
      </c>
      <c r="C72" s="38" t="s">
        <v>5</v>
      </c>
      <c r="D72" s="39" t="s">
        <v>3</v>
      </c>
      <c r="E72" s="40" t="s">
        <v>16</v>
      </c>
      <c r="F72" s="41" t="s">
        <v>18</v>
      </c>
      <c r="G72" s="48" t="s">
        <v>22</v>
      </c>
      <c r="H72" s="36" t="s">
        <v>17</v>
      </c>
      <c r="P72" s="33"/>
      <c r="Q72" s="34"/>
      <c r="R72" s="35"/>
    </row>
    <row r="73" spans="1:18" s="32" customFormat="1" ht="15" customHeight="1">
      <c r="A73" s="32" t="s">
        <v>11</v>
      </c>
      <c r="B73" s="37">
        <f>SUM(L9+J35+I24+R63+M49)</f>
        <v>57153</v>
      </c>
      <c r="C73" s="34">
        <f>SUM(M43+R57+I19+J30+L5)</f>
        <v>12374</v>
      </c>
      <c r="D73" s="34">
        <f>SUM(M44+R58+I20+J31+L6)</f>
        <v>17795</v>
      </c>
      <c r="E73" s="34">
        <f>SUM(M45+R59+J32+L7)</f>
        <v>10953</v>
      </c>
      <c r="F73" s="34">
        <f>SUM(M46+R60+I21+J33)</f>
        <v>4695</v>
      </c>
      <c r="G73" s="34">
        <f>SUM(M47+R61+I22+J34)</f>
        <v>2277</v>
      </c>
      <c r="H73" s="34">
        <f>SUM(M48+R62+I23+L8)</f>
        <v>9059</v>
      </c>
      <c r="J73" s="34"/>
      <c r="P73" s="36"/>
      <c r="Q73" s="37"/>
      <c r="R73" s="35"/>
    </row>
    <row r="74" spans="1:18" s="32" customFormat="1" ht="15" customHeight="1">
      <c r="A74" s="32" t="s">
        <v>12</v>
      </c>
      <c r="B74" s="42">
        <v>1</v>
      </c>
      <c r="C74" s="35">
        <f t="shared" ref="C74:H74" si="0">SUM(C73/$B$73)</f>
        <v>0.21650657008381013</v>
      </c>
      <c r="D74" s="35">
        <f t="shared" si="0"/>
        <v>0.31135723409094884</v>
      </c>
      <c r="E74" s="35">
        <f t="shared" si="0"/>
        <v>0.19164348328171749</v>
      </c>
      <c r="F74" s="35">
        <f t="shared" si="0"/>
        <v>8.2147918744422871E-2</v>
      </c>
      <c r="G74" s="35">
        <f t="shared" si="0"/>
        <v>3.9840428323972492E-2</v>
      </c>
      <c r="H74" s="35">
        <f t="shared" si="0"/>
        <v>0.15850436547512817</v>
      </c>
    </row>
    <row r="75" spans="1:18" s="32" customFormat="1" ht="15" customHeight="1">
      <c r="A75" s="32" t="s">
        <v>13</v>
      </c>
      <c r="B75" s="36">
        <v>24</v>
      </c>
      <c r="C75" s="32">
        <v>4</v>
      </c>
      <c r="D75" s="32">
        <v>9</v>
      </c>
      <c r="E75" s="32">
        <v>6</v>
      </c>
      <c r="F75" s="32">
        <v>2</v>
      </c>
      <c r="G75" s="32">
        <v>0</v>
      </c>
      <c r="H75" s="32">
        <v>3</v>
      </c>
    </row>
  </sheetData>
  <sortState ref="A56:C70">
    <sortCondition descending="1" ref="C56:C7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B1:H63"/>
  <sheetViews>
    <sheetView workbookViewId="0">
      <selection activeCell="J2" sqref="J2"/>
    </sheetView>
  </sheetViews>
  <sheetFormatPr defaultRowHeight="12.75"/>
  <cols>
    <col min="1" max="1" width="7" customWidth="1"/>
    <col min="2" max="2" width="9.140625" style="37"/>
    <col min="3" max="3" width="24.7109375" customWidth="1"/>
    <col min="5" max="5" width="18.140625" customWidth="1"/>
    <col min="6" max="6" width="9.140625" style="36"/>
    <col min="7" max="7" width="9.140625" style="45"/>
    <col min="8" max="8" width="12.7109375" style="67" customWidth="1"/>
    <col min="9" max="9" width="11.28515625" customWidth="1"/>
  </cols>
  <sheetData>
    <row r="1" spans="2:8" s="50" customFormat="1" ht="8.25" customHeight="1" thickBot="1">
      <c r="B1" s="49"/>
      <c r="F1" s="51"/>
      <c r="G1" s="52"/>
      <c r="H1" s="53"/>
    </row>
    <row r="2" spans="2:8" s="50" customFormat="1" ht="16.5" customHeight="1" thickBot="1">
      <c r="B2" s="54" t="s">
        <v>23</v>
      </c>
      <c r="C2" s="55" t="s">
        <v>0</v>
      </c>
      <c r="D2" s="55" t="s">
        <v>1</v>
      </c>
      <c r="E2" s="55" t="s">
        <v>24</v>
      </c>
      <c r="F2" s="55" t="s">
        <v>25</v>
      </c>
      <c r="G2" s="56" t="s">
        <v>26</v>
      </c>
      <c r="H2" s="57" t="s">
        <v>27</v>
      </c>
    </row>
    <row r="3" spans="2:8" s="50" customFormat="1" ht="16.5" customHeight="1" thickBot="1">
      <c r="B3" s="58"/>
      <c r="C3" s="59"/>
      <c r="D3" s="60"/>
      <c r="E3" s="59"/>
      <c r="F3" s="61"/>
      <c r="G3" s="62"/>
      <c r="H3" s="57"/>
    </row>
    <row r="4" spans="2:8" s="50" customFormat="1" ht="16.5" customHeight="1" thickBot="1">
      <c r="B4" s="58"/>
      <c r="C4" s="59"/>
      <c r="D4" s="60"/>
      <c r="E4" s="59"/>
      <c r="F4" s="61"/>
      <c r="G4" s="62"/>
      <c r="H4" s="57"/>
    </row>
    <row r="5" spans="2:8" s="50" customFormat="1" ht="16.5" customHeight="1" thickBot="1">
      <c r="B5" s="58"/>
      <c r="C5" s="59"/>
      <c r="D5" s="60"/>
      <c r="E5" s="59"/>
      <c r="F5" s="61"/>
      <c r="G5" s="62"/>
      <c r="H5" s="57"/>
    </row>
    <row r="6" spans="2:8" s="50" customFormat="1" ht="16.5" customHeight="1" thickBot="1">
      <c r="B6" s="58"/>
      <c r="C6" s="59"/>
      <c r="D6" s="60"/>
      <c r="E6" s="59"/>
      <c r="F6" s="61"/>
      <c r="G6" s="62"/>
      <c r="H6" s="57"/>
    </row>
    <row r="7" spans="2:8" s="50" customFormat="1" ht="16.5" customHeight="1" thickBot="1">
      <c r="B7" s="58"/>
      <c r="C7" s="59"/>
      <c r="D7" s="63"/>
      <c r="E7" s="59"/>
      <c r="F7" s="61"/>
      <c r="G7" s="62"/>
      <c r="H7" s="57"/>
    </row>
    <row r="8" spans="2:8" s="50" customFormat="1" ht="16.5" customHeight="1" thickBot="1">
      <c r="B8" s="58"/>
      <c r="C8" s="59"/>
      <c r="D8" s="63"/>
      <c r="E8" s="59"/>
      <c r="F8" s="61"/>
      <c r="G8" s="62"/>
      <c r="H8" s="57"/>
    </row>
    <row r="9" spans="2:8" s="50" customFormat="1" ht="16.5" customHeight="1" thickBot="1">
      <c r="B9" s="58"/>
      <c r="C9" s="59"/>
      <c r="D9" s="63"/>
      <c r="E9" s="59"/>
      <c r="F9" s="61"/>
      <c r="G9" s="62"/>
      <c r="H9" s="57"/>
    </row>
    <row r="10" spans="2:8" s="50" customFormat="1" ht="16.5" customHeight="1" thickBot="1">
      <c r="B10" s="58"/>
      <c r="C10" s="59"/>
      <c r="D10" s="60"/>
      <c r="E10" s="59"/>
      <c r="F10" s="61"/>
      <c r="G10" s="62"/>
      <c r="H10" s="57"/>
    </row>
    <row r="11" spans="2:8" s="50" customFormat="1" ht="16.5" customHeight="1" thickBot="1">
      <c r="B11" s="58"/>
      <c r="C11" s="59"/>
      <c r="D11" s="64"/>
      <c r="E11" s="59"/>
      <c r="F11" s="61"/>
      <c r="G11" s="62"/>
      <c r="H11" s="57"/>
    </row>
    <row r="12" spans="2:8" s="50" customFormat="1" ht="16.5" customHeight="1" thickBot="1">
      <c r="B12" s="58"/>
      <c r="C12" s="59"/>
      <c r="D12" s="63"/>
      <c r="E12" s="59"/>
      <c r="F12" s="61"/>
      <c r="G12" s="62"/>
      <c r="H12" s="57"/>
    </row>
    <row r="13" spans="2:8" s="50" customFormat="1" ht="16.5" thickBot="1">
      <c r="B13" s="58"/>
      <c r="C13" s="59"/>
      <c r="D13" s="63"/>
      <c r="E13" s="59"/>
      <c r="F13" s="61"/>
      <c r="G13" s="62"/>
      <c r="H13" s="57"/>
    </row>
    <row r="14" spans="2:8" s="50" customFormat="1" ht="16.5" thickBot="1">
      <c r="B14" s="58"/>
      <c r="C14" s="59"/>
      <c r="D14" s="63"/>
      <c r="E14" s="59"/>
      <c r="F14" s="61"/>
      <c r="G14" s="62"/>
      <c r="H14" s="57"/>
    </row>
    <row r="15" spans="2:8" s="50" customFormat="1" ht="16.5" thickBot="1">
      <c r="B15" s="58"/>
      <c r="C15" s="59"/>
      <c r="D15" s="63"/>
      <c r="E15" s="59"/>
      <c r="F15" s="61"/>
      <c r="G15" s="62"/>
      <c r="H15" s="57"/>
    </row>
    <row r="16" spans="2:8" s="50" customFormat="1" ht="16.5" thickBot="1">
      <c r="B16" s="58"/>
      <c r="C16" s="59"/>
      <c r="D16" s="63"/>
      <c r="E16" s="59"/>
      <c r="F16" s="61"/>
      <c r="G16" s="62"/>
      <c r="H16" s="57"/>
    </row>
    <row r="17" spans="2:8" s="50" customFormat="1" ht="16.5" thickBot="1">
      <c r="B17" s="58"/>
      <c r="C17" s="59"/>
      <c r="D17" s="60"/>
      <c r="E17" s="59"/>
      <c r="F17" s="61"/>
      <c r="G17" s="62"/>
      <c r="H17" s="57"/>
    </row>
    <row r="18" spans="2:8" s="50" customFormat="1" ht="16.5" thickBot="1">
      <c r="B18" s="58"/>
      <c r="C18" s="59"/>
      <c r="D18" s="63"/>
      <c r="E18" s="59"/>
      <c r="F18" s="61"/>
      <c r="G18" s="62"/>
      <c r="H18" s="57"/>
    </row>
    <row r="19" spans="2:8" s="50" customFormat="1" ht="16.5" thickBot="1">
      <c r="B19" s="58"/>
      <c r="C19" s="59"/>
      <c r="D19" s="63"/>
      <c r="E19" s="59"/>
      <c r="F19" s="61"/>
      <c r="G19" s="62"/>
      <c r="H19" s="57"/>
    </row>
    <row r="20" spans="2:8" s="50" customFormat="1" ht="16.5" thickBot="1">
      <c r="B20" s="58"/>
      <c r="C20" s="59"/>
      <c r="D20" s="60"/>
      <c r="E20" s="59"/>
      <c r="F20" s="61"/>
      <c r="G20" s="62"/>
      <c r="H20" s="57"/>
    </row>
    <row r="21" spans="2:8" s="50" customFormat="1" ht="16.5" thickBot="1">
      <c r="B21" s="58"/>
      <c r="C21" s="59"/>
      <c r="D21" s="63"/>
      <c r="E21" s="59"/>
      <c r="F21" s="61"/>
      <c r="G21" s="62"/>
      <c r="H21" s="57"/>
    </row>
    <row r="22" spans="2:8" s="50" customFormat="1" ht="16.5" thickBot="1">
      <c r="B22" s="58"/>
      <c r="C22" s="59"/>
      <c r="D22" s="63"/>
      <c r="E22" s="59"/>
      <c r="F22" s="61"/>
      <c r="G22" s="62"/>
      <c r="H22" s="57"/>
    </row>
    <row r="23" spans="2:8" s="50" customFormat="1" ht="16.5" thickBot="1">
      <c r="B23" s="58"/>
      <c r="C23" s="59"/>
      <c r="D23" s="63"/>
      <c r="E23" s="59"/>
      <c r="F23" s="61"/>
      <c r="G23" s="62"/>
      <c r="H23" s="57"/>
    </row>
    <row r="24" spans="2:8" s="50" customFormat="1" ht="16.5" thickBot="1">
      <c r="B24" s="58"/>
      <c r="C24" s="59"/>
      <c r="D24" s="65"/>
      <c r="E24" s="59"/>
      <c r="F24" s="61"/>
      <c r="G24" s="62"/>
      <c r="H24" s="57"/>
    </row>
    <row r="25" spans="2:8" s="50" customFormat="1" ht="16.5" thickBot="1">
      <c r="B25" s="58"/>
      <c r="C25" s="59"/>
      <c r="D25" s="63"/>
      <c r="E25" s="59"/>
      <c r="F25" s="61"/>
      <c r="G25" s="62"/>
      <c r="H25" s="57"/>
    </row>
    <row r="26" spans="2:8" s="50" customFormat="1" ht="16.5" thickBot="1">
      <c r="B26" s="58"/>
      <c r="C26" s="59"/>
      <c r="D26" s="63"/>
      <c r="E26" s="59"/>
      <c r="F26" s="61"/>
      <c r="G26" s="62"/>
      <c r="H26" s="57"/>
    </row>
    <row r="27" spans="2:8" s="50" customFormat="1" ht="16.5" thickBot="1">
      <c r="B27" s="58"/>
      <c r="C27" s="59"/>
      <c r="D27" s="60"/>
      <c r="E27" s="59"/>
      <c r="F27" s="61"/>
      <c r="G27" s="62"/>
      <c r="H27" s="57"/>
    </row>
    <row r="28" spans="2:8" s="50" customFormat="1" ht="16.5" thickBot="1">
      <c r="B28" s="58"/>
      <c r="C28" s="59"/>
      <c r="D28" s="63"/>
      <c r="E28" s="59"/>
      <c r="F28" s="61"/>
      <c r="G28" s="62"/>
      <c r="H28" s="57"/>
    </row>
    <row r="29" spans="2:8" s="50" customFormat="1" ht="16.5" thickBot="1">
      <c r="B29" s="58"/>
      <c r="C29" s="59"/>
      <c r="D29" s="60"/>
      <c r="E29" s="59"/>
      <c r="F29" s="61"/>
      <c r="G29" s="62"/>
      <c r="H29" s="57"/>
    </row>
    <row r="30" spans="2:8" s="50" customFormat="1" ht="16.5" thickBot="1">
      <c r="B30" s="58"/>
      <c r="C30" s="59"/>
      <c r="D30" s="64"/>
      <c r="E30" s="59"/>
      <c r="F30" s="61"/>
      <c r="G30" s="62"/>
      <c r="H30" s="66"/>
    </row>
    <row r="31" spans="2:8" s="50" customFormat="1" ht="16.5" thickBot="1">
      <c r="B31" s="58"/>
      <c r="C31" s="59"/>
      <c r="D31" s="60"/>
      <c r="E31" s="59"/>
      <c r="F31" s="61"/>
      <c r="G31" s="62"/>
      <c r="H31" s="57"/>
    </row>
    <row r="32" spans="2:8" s="50" customFormat="1" ht="16.5" thickBot="1">
      <c r="B32" s="58"/>
      <c r="C32" s="59"/>
      <c r="D32" s="60"/>
      <c r="E32" s="59"/>
      <c r="F32" s="61"/>
      <c r="G32" s="62"/>
      <c r="H32" s="57"/>
    </row>
    <row r="33" spans="2:8" s="50" customFormat="1" ht="16.5" thickBot="1">
      <c r="B33" s="58"/>
      <c r="C33" s="59"/>
      <c r="D33" s="63"/>
      <c r="E33" s="59"/>
      <c r="F33" s="61"/>
      <c r="G33" s="62"/>
      <c r="H33" s="57"/>
    </row>
    <row r="34" spans="2:8" s="50" customFormat="1" ht="16.5" thickBot="1">
      <c r="B34" s="58"/>
      <c r="C34" s="59"/>
      <c r="D34" s="60"/>
      <c r="E34" s="59"/>
      <c r="F34" s="61"/>
      <c r="G34" s="62"/>
      <c r="H34" s="57"/>
    </row>
    <row r="35" spans="2:8" s="50" customFormat="1" ht="16.5" thickBot="1">
      <c r="B35" s="58"/>
      <c r="C35" s="59"/>
      <c r="D35" s="60"/>
      <c r="E35" s="59"/>
      <c r="F35" s="61"/>
      <c r="G35" s="62"/>
      <c r="H35" s="57"/>
    </row>
    <row r="36" spans="2:8" s="50" customFormat="1" ht="16.5" thickBot="1">
      <c r="B36" s="58"/>
      <c r="C36" s="59"/>
      <c r="D36" s="63"/>
      <c r="E36" s="59"/>
      <c r="F36" s="61"/>
      <c r="G36" s="62"/>
      <c r="H36" s="57"/>
    </row>
    <row r="37" spans="2:8" s="50" customFormat="1" ht="16.5" thickBot="1">
      <c r="B37" s="58"/>
      <c r="C37" s="59"/>
      <c r="D37" s="63"/>
      <c r="E37" s="59"/>
      <c r="F37" s="61"/>
      <c r="G37" s="62"/>
      <c r="H37" s="57"/>
    </row>
    <row r="38" spans="2:8" s="50" customFormat="1" ht="16.5" thickBot="1">
      <c r="B38" s="58"/>
      <c r="C38" s="59"/>
      <c r="D38" s="63"/>
      <c r="E38" s="59"/>
      <c r="F38" s="61"/>
      <c r="G38" s="62"/>
      <c r="H38" s="57"/>
    </row>
    <row r="39" spans="2:8" s="50" customFormat="1" ht="16.5" thickBot="1">
      <c r="B39" s="58"/>
      <c r="C39" s="59"/>
      <c r="D39" s="60"/>
      <c r="E39" s="59"/>
      <c r="F39" s="61"/>
      <c r="G39" s="62"/>
      <c r="H39" s="57"/>
    </row>
    <row r="40" spans="2:8" s="50" customFormat="1" ht="16.5" thickBot="1">
      <c r="B40" s="58"/>
      <c r="C40" s="59"/>
      <c r="D40" s="60"/>
      <c r="E40" s="59"/>
      <c r="F40" s="61"/>
      <c r="G40" s="62"/>
      <c r="H40" s="57"/>
    </row>
    <row r="41" spans="2:8" s="50" customFormat="1" ht="16.5" thickBot="1">
      <c r="B41" s="58"/>
      <c r="C41" s="59"/>
      <c r="D41" s="60"/>
      <c r="E41" s="59"/>
      <c r="F41" s="61"/>
      <c r="G41" s="62"/>
      <c r="H41" s="57"/>
    </row>
    <row r="42" spans="2:8" s="50" customFormat="1" ht="16.5" thickBot="1">
      <c r="B42" s="58"/>
      <c r="C42" s="59"/>
      <c r="D42" s="63"/>
      <c r="E42" s="59"/>
      <c r="F42" s="61"/>
      <c r="G42" s="62"/>
      <c r="H42" s="57"/>
    </row>
    <row r="43" spans="2:8" s="50" customFormat="1" ht="16.5" thickBot="1">
      <c r="B43" s="58"/>
      <c r="C43" s="59"/>
      <c r="D43" s="63"/>
      <c r="E43" s="59"/>
      <c r="F43" s="61"/>
      <c r="G43" s="62"/>
      <c r="H43" s="57"/>
    </row>
    <row r="44" spans="2:8" s="50" customFormat="1" ht="16.5" thickBot="1">
      <c r="B44" s="58"/>
      <c r="C44" s="59"/>
      <c r="D44" s="60"/>
      <c r="E44" s="59"/>
      <c r="F44" s="61"/>
      <c r="G44" s="62"/>
      <c r="H44" s="57"/>
    </row>
    <row r="45" spans="2:8" s="50" customFormat="1" ht="16.5" thickBot="1">
      <c r="B45" s="58"/>
      <c r="C45" s="59"/>
      <c r="D45" s="60"/>
      <c r="E45" s="59"/>
      <c r="F45" s="61"/>
      <c r="G45" s="62"/>
      <c r="H45" s="57"/>
    </row>
    <row r="46" spans="2:8" s="50" customFormat="1" ht="16.5" thickBot="1">
      <c r="B46" s="58"/>
      <c r="C46" s="59"/>
      <c r="D46" s="63"/>
      <c r="E46" s="59"/>
      <c r="F46" s="61"/>
      <c r="G46" s="62"/>
      <c r="H46" s="57"/>
    </row>
    <row r="47" spans="2:8" s="50" customFormat="1" ht="16.5" thickBot="1">
      <c r="B47" s="58"/>
      <c r="C47" s="59"/>
      <c r="D47" s="60"/>
      <c r="E47" s="59"/>
      <c r="F47" s="61"/>
      <c r="G47" s="62"/>
      <c r="H47" s="57"/>
    </row>
    <row r="48" spans="2:8" s="50" customFormat="1" ht="16.5" thickBot="1">
      <c r="B48" s="58"/>
      <c r="C48" s="59"/>
      <c r="D48" s="60"/>
      <c r="E48" s="59"/>
      <c r="F48" s="61"/>
      <c r="G48" s="62"/>
      <c r="H48" s="57"/>
    </row>
    <row r="49" spans="2:8" s="50" customFormat="1" ht="16.5" thickBot="1">
      <c r="B49" s="58"/>
      <c r="C49" s="59"/>
      <c r="D49" s="63"/>
      <c r="E49" s="59"/>
      <c r="F49" s="61"/>
      <c r="G49" s="62"/>
      <c r="H49" s="57"/>
    </row>
    <row r="50" spans="2:8" s="50" customFormat="1" ht="16.5" thickBot="1">
      <c r="B50" s="58"/>
      <c r="C50" s="59"/>
      <c r="D50" s="60"/>
      <c r="E50" s="59"/>
      <c r="F50" s="61"/>
      <c r="G50" s="62"/>
      <c r="H50" s="57"/>
    </row>
    <row r="51" spans="2:8" s="50" customFormat="1" ht="16.5" thickBot="1">
      <c r="B51" s="58"/>
      <c r="C51" s="59"/>
      <c r="D51" s="63"/>
      <c r="E51" s="59"/>
      <c r="F51" s="61"/>
      <c r="G51" s="62"/>
      <c r="H51" s="57"/>
    </row>
    <row r="52" spans="2:8" s="50" customFormat="1" ht="16.5" thickBot="1">
      <c r="B52" s="58"/>
      <c r="C52" s="59"/>
      <c r="D52" s="63"/>
      <c r="E52" s="59"/>
      <c r="F52" s="61"/>
      <c r="G52" s="62"/>
      <c r="H52" s="57"/>
    </row>
    <row r="53" spans="2:8" s="50" customFormat="1" ht="16.5" thickBot="1">
      <c r="B53" s="58"/>
      <c r="C53" s="59"/>
      <c r="D53" s="63"/>
      <c r="E53" s="59"/>
      <c r="F53" s="61"/>
      <c r="G53" s="62"/>
      <c r="H53" s="57"/>
    </row>
    <row r="54" spans="2:8" s="50" customFormat="1" ht="16.5" thickBot="1">
      <c r="B54" s="58"/>
      <c r="C54" s="59"/>
      <c r="D54" s="60"/>
      <c r="E54" s="59"/>
      <c r="F54" s="61"/>
      <c r="G54" s="62"/>
      <c r="H54" s="57"/>
    </row>
    <row r="55" spans="2:8" s="50" customFormat="1" ht="16.5" thickBot="1">
      <c r="B55" s="58"/>
      <c r="C55" s="59"/>
      <c r="D55" s="63"/>
      <c r="E55" s="59"/>
      <c r="F55" s="61"/>
      <c r="G55" s="62"/>
      <c r="H55" s="57"/>
    </row>
    <row r="56" spans="2:8" s="50" customFormat="1" ht="16.5" thickBot="1">
      <c r="B56" s="58"/>
      <c r="C56" s="59"/>
      <c r="D56" s="60"/>
      <c r="E56" s="59"/>
      <c r="F56" s="61"/>
      <c r="G56" s="62"/>
      <c r="H56" s="57"/>
    </row>
    <row r="57" spans="2:8" s="50" customFormat="1" ht="16.5" thickBot="1">
      <c r="B57" s="58"/>
      <c r="C57" s="59"/>
      <c r="D57" s="63"/>
      <c r="E57" s="59"/>
      <c r="F57" s="61"/>
      <c r="G57" s="62"/>
      <c r="H57" s="57"/>
    </row>
    <row r="58" spans="2:8" s="50" customFormat="1" ht="16.5" thickBot="1">
      <c r="B58" s="58"/>
      <c r="C58" s="59"/>
      <c r="D58" s="63"/>
      <c r="E58" s="59"/>
      <c r="F58" s="61"/>
      <c r="G58" s="62"/>
      <c r="H58" s="57"/>
    </row>
    <row r="59" spans="2:8" s="50" customFormat="1" ht="16.5" thickBot="1">
      <c r="B59" s="58"/>
      <c r="C59" s="59"/>
      <c r="D59" s="60"/>
      <c r="E59" s="59"/>
      <c r="F59" s="61"/>
      <c r="G59" s="62"/>
      <c r="H59" s="57"/>
    </row>
    <row r="60" spans="2:8" s="50" customFormat="1" ht="16.5" thickBot="1">
      <c r="B60" s="58"/>
      <c r="C60" s="59"/>
      <c r="D60" s="63"/>
      <c r="E60" s="59"/>
      <c r="F60" s="61"/>
      <c r="G60" s="62"/>
      <c r="H60" s="57"/>
    </row>
    <row r="61" spans="2:8" s="50" customFormat="1" ht="16.5" thickBot="1">
      <c r="B61" s="58"/>
      <c r="C61" s="59"/>
      <c r="D61" s="60"/>
      <c r="E61" s="59"/>
      <c r="F61" s="61"/>
      <c r="G61" s="62"/>
      <c r="H61" s="57"/>
    </row>
    <row r="62" spans="2:8" s="50" customFormat="1" ht="16.5" thickBot="1">
      <c r="B62" s="58"/>
      <c r="C62" s="59"/>
      <c r="D62" s="63"/>
      <c r="E62" s="59"/>
      <c r="F62" s="61"/>
      <c r="G62" s="62"/>
      <c r="H62" s="57"/>
    </row>
    <row r="63" spans="2:8" s="50" customFormat="1" ht="16.5" thickBot="1">
      <c r="B63" s="58"/>
      <c r="C63" s="59"/>
      <c r="D63" s="60"/>
      <c r="E63" s="59"/>
      <c r="F63" s="61"/>
      <c r="G63" s="62"/>
      <c r="H63" s="57"/>
    </row>
  </sheetData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A20" sqref="A20"/>
    </sheetView>
  </sheetViews>
  <sheetFormatPr defaultRowHeight="12.75"/>
  <cols>
    <col min="1" max="1" width="14.85546875" style="36" customWidth="1"/>
    <col min="2" max="2" width="7.85546875" customWidth="1"/>
    <col min="3" max="3" width="9.28515625" bestFit="1" customWidth="1"/>
    <col min="8" max="8" width="9.28515625" bestFit="1" customWidth="1"/>
    <col min="10" max="10" width="9.140625" style="73"/>
  </cols>
  <sheetData>
    <row r="1" spans="1:13" s="36" customFormat="1">
      <c r="A1" s="36" t="s">
        <v>25</v>
      </c>
      <c r="B1" s="36" t="s">
        <v>13</v>
      </c>
      <c r="C1" s="38" t="s">
        <v>5</v>
      </c>
      <c r="D1" s="39" t="s">
        <v>3</v>
      </c>
      <c r="E1" s="40" t="s">
        <v>16</v>
      </c>
      <c r="F1" s="41" t="s">
        <v>18</v>
      </c>
      <c r="G1" s="48" t="s">
        <v>22</v>
      </c>
      <c r="H1" s="36" t="s">
        <v>17</v>
      </c>
      <c r="I1" s="70" t="s">
        <v>30</v>
      </c>
      <c r="J1" s="71" t="s">
        <v>31</v>
      </c>
      <c r="K1" s="69" t="s">
        <v>29</v>
      </c>
      <c r="L1" s="68" t="s">
        <v>28</v>
      </c>
    </row>
    <row r="3" spans="1:13">
      <c r="A3" s="36">
        <v>1925</v>
      </c>
      <c r="C3" s="72" t="s">
        <v>21</v>
      </c>
      <c r="D3" s="72" t="s">
        <v>21</v>
      </c>
      <c r="E3" s="72" t="s">
        <v>21</v>
      </c>
      <c r="F3" s="72" t="s">
        <v>21</v>
      </c>
      <c r="G3" s="72" t="s">
        <v>21</v>
      </c>
      <c r="H3" s="72" t="s">
        <v>21</v>
      </c>
      <c r="I3" s="72" t="s">
        <v>21</v>
      </c>
      <c r="J3" s="72" t="s">
        <v>21</v>
      </c>
      <c r="K3" s="72" t="s">
        <v>21</v>
      </c>
      <c r="L3" s="72" t="s">
        <v>21</v>
      </c>
    </row>
    <row r="4" spans="1:13">
      <c r="A4" s="36">
        <v>1928</v>
      </c>
      <c r="C4" s="72" t="s">
        <v>21</v>
      </c>
      <c r="D4" s="72" t="s">
        <v>21</v>
      </c>
      <c r="E4" s="72" t="s">
        <v>21</v>
      </c>
      <c r="F4" s="72" t="s">
        <v>21</v>
      </c>
      <c r="G4" s="72" t="s">
        <v>21</v>
      </c>
      <c r="H4" s="72" t="s">
        <v>21</v>
      </c>
      <c r="I4" s="72" t="s">
        <v>21</v>
      </c>
      <c r="J4" s="72" t="s">
        <v>21</v>
      </c>
      <c r="K4" s="72" t="s">
        <v>21</v>
      </c>
      <c r="L4" s="72" t="s">
        <v>21</v>
      </c>
    </row>
    <row r="5" spans="1:13">
      <c r="A5" s="36">
        <v>1934</v>
      </c>
      <c r="C5" s="72" t="s">
        <v>21</v>
      </c>
      <c r="D5" s="72" t="s">
        <v>21</v>
      </c>
      <c r="E5" s="72" t="s">
        <v>21</v>
      </c>
      <c r="F5" s="72" t="s">
        <v>21</v>
      </c>
      <c r="G5" s="72" t="s">
        <v>21</v>
      </c>
      <c r="H5" s="72" t="s">
        <v>21</v>
      </c>
      <c r="I5" s="72" t="s">
        <v>21</v>
      </c>
      <c r="J5" s="72" t="s">
        <v>21</v>
      </c>
      <c r="K5" s="72" t="s">
        <v>21</v>
      </c>
      <c r="L5" s="72" t="s">
        <v>21</v>
      </c>
    </row>
    <row r="6" spans="1:13">
      <c r="A6" s="36">
        <v>1942</v>
      </c>
      <c r="B6">
        <v>21</v>
      </c>
      <c r="C6" s="72" t="s">
        <v>21</v>
      </c>
      <c r="D6" s="72" t="s">
        <v>21</v>
      </c>
      <c r="E6" s="72" t="s">
        <v>21</v>
      </c>
      <c r="F6" s="72" t="s">
        <v>21</v>
      </c>
      <c r="G6" s="72" t="s">
        <v>21</v>
      </c>
      <c r="H6" s="72" t="s">
        <v>21</v>
      </c>
      <c r="I6" s="72" t="s">
        <v>21</v>
      </c>
      <c r="J6" s="72" t="s">
        <v>21</v>
      </c>
      <c r="K6" s="72" t="s">
        <v>21</v>
      </c>
      <c r="L6" s="72" t="s">
        <v>21</v>
      </c>
    </row>
    <row r="7" spans="1:13">
      <c r="A7" s="36">
        <v>1945</v>
      </c>
      <c r="B7">
        <v>21</v>
      </c>
      <c r="C7" s="72" t="s">
        <v>21</v>
      </c>
      <c r="D7" s="72" t="s">
        <v>21</v>
      </c>
      <c r="E7" s="72" t="s">
        <v>21</v>
      </c>
      <c r="F7" s="72" t="s">
        <v>21</v>
      </c>
      <c r="G7" s="72" t="s">
        <v>21</v>
      </c>
      <c r="H7" s="72" t="s">
        <v>21</v>
      </c>
      <c r="I7" s="72" t="s">
        <v>21</v>
      </c>
      <c r="J7" s="72" t="s">
        <v>21</v>
      </c>
      <c r="K7" s="72" t="s">
        <v>21</v>
      </c>
      <c r="L7" s="72" t="s">
        <v>21</v>
      </c>
    </row>
    <row r="8" spans="1:13">
      <c r="A8" s="36">
        <v>1950</v>
      </c>
      <c r="B8">
        <v>21</v>
      </c>
      <c r="C8" s="72" t="s">
        <v>21</v>
      </c>
      <c r="D8" s="72" t="s">
        <v>21</v>
      </c>
      <c r="E8" s="72" t="s">
        <v>21</v>
      </c>
      <c r="F8" s="72" t="s">
        <v>21</v>
      </c>
      <c r="G8" s="72" t="s">
        <v>21</v>
      </c>
      <c r="H8" s="72" t="s">
        <v>21</v>
      </c>
      <c r="I8" s="72" t="s">
        <v>21</v>
      </c>
      <c r="J8" s="72" t="s">
        <v>21</v>
      </c>
      <c r="K8" s="72" t="s">
        <v>21</v>
      </c>
      <c r="L8" s="72" t="s">
        <v>21</v>
      </c>
    </row>
    <row r="9" spans="1:13">
      <c r="A9" s="36">
        <v>1955</v>
      </c>
      <c r="B9">
        <v>21</v>
      </c>
      <c r="C9" s="72" t="s">
        <v>21</v>
      </c>
      <c r="D9" s="72" t="s">
        <v>21</v>
      </c>
      <c r="E9" s="72" t="s">
        <v>21</v>
      </c>
      <c r="F9" s="72" t="s">
        <v>21</v>
      </c>
      <c r="G9" s="72" t="s">
        <v>21</v>
      </c>
      <c r="H9" s="72" t="s">
        <v>21</v>
      </c>
      <c r="I9" s="72" t="s">
        <v>21</v>
      </c>
      <c r="J9" s="72" t="s">
        <v>21</v>
      </c>
      <c r="K9" s="72" t="s">
        <v>21</v>
      </c>
      <c r="L9" s="72" t="s">
        <v>21</v>
      </c>
    </row>
    <row r="10" spans="1:13">
      <c r="A10" s="36">
        <v>1960</v>
      </c>
      <c r="B10">
        <v>21</v>
      </c>
      <c r="C10" s="72" t="s">
        <v>21</v>
      </c>
      <c r="D10" s="72" t="s">
        <v>21</v>
      </c>
      <c r="E10" s="72" t="s">
        <v>21</v>
      </c>
      <c r="F10" s="72" t="s">
        <v>21</v>
      </c>
      <c r="G10" s="72" t="s">
        <v>21</v>
      </c>
      <c r="H10" s="72" t="s">
        <v>21</v>
      </c>
      <c r="I10" s="72" t="s">
        <v>21</v>
      </c>
      <c r="J10" s="72" t="s">
        <v>21</v>
      </c>
      <c r="K10" s="72" t="s">
        <v>21</v>
      </c>
      <c r="L10" s="72" t="s">
        <v>21</v>
      </c>
    </row>
    <row r="11" spans="1:13">
      <c r="A11" s="36">
        <v>1967</v>
      </c>
      <c r="B11">
        <v>21</v>
      </c>
      <c r="C11" s="72" t="s">
        <v>21</v>
      </c>
      <c r="D11" s="72" t="s">
        <v>21</v>
      </c>
      <c r="E11" s="72" t="s">
        <v>21</v>
      </c>
      <c r="F11" s="72" t="s">
        <v>21</v>
      </c>
      <c r="G11" s="72" t="s">
        <v>21</v>
      </c>
      <c r="H11" s="72" t="s">
        <v>21</v>
      </c>
      <c r="I11" s="72" t="s">
        <v>21</v>
      </c>
      <c r="J11" s="72" t="s">
        <v>21</v>
      </c>
      <c r="K11" s="72" t="s">
        <v>21</v>
      </c>
      <c r="L11" s="72" t="s">
        <v>21</v>
      </c>
    </row>
    <row r="12" spans="1:13">
      <c r="A12" s="36">
        <v>1974</v>
      </c>
      <c r="B12">
        <v>21</v>
      </c>
      <c r="C12" s="72">
        <v>0.36699999999999999</v>
      </c>
      <c r="D12" s="72">
        <v>0.29099999999999998</v>
      </c>
      <c r="E12" s="72">
        <v>0.23400000000000001</v>
      </c>
      <c r="F12" s="72">
        <v>0.04</v>
      </c>
      <c r="G12" s="72" t="s">
        <v>21</v>
      </c>
      <c r="H12" s="72">
        <v>6.8000000000000005E-2</v>
      </c>
      <c r="I12" s="72" t="s">
        <v>21</v>
      </c>
      <c r="J12" s="72" t="s">
        <v>21</v>
      </c>
      <c r="K12" s="72" t="s">
        <v>21</v>
      </c>
      <c r="L12" s="72" t="s">
        <v>21</v>
      </c>
    </row>
    <row r="13" spans="1:13">
      <c r="A13" s="36">
        <v>1979</v>
      </c>
      <c r="B13">
        <v>21</v>
      </c>
      <c r="C13" s="72">
        <v>0.35370000000000001</v>
      </c>
      <c r="D13" s="72">
        <v>0.33129999999999998</v>
      </c>
      <c r="E13" s="72">
        <v>0.22409999999999999</v>
      </c>
      <c r="F13" s="73" t="s">
        <v>21</v>
      </c>
      <c r="G13" s="72" t="s">
        <v>21</v>
      </c>
      <c r="H13" s="72">
        <v>4.2500000000000003E-2</v>
      </c>
      <c r="I13" s="72" t="s">
        <v>21</v>
      </c>
      <c r="J13" s="72">
        <v>5.7000000000000002E-2</v>
      </c>
      <c r="K13" s="72" t="s">
        <v>21</v>
      </c>
      <c r="L13" s="72" t="s">
        <v>21</v>
      </c>
    </row>
    <row r="14" spans="1:13">
      <c r="A14" s="36">
        <v>1985</v>
      </c>
      <c r="B14">
        <v>24</v>
      </c>
      <c r="C14" s="72">
        <v>0.40479999999999999</v>
      </c>
      <c r="D14" s="72">
        <v>0.2666</v>
      </c>
      <c r="E14" s="72">
        <v>0.182</v>
      </c>
      <c r="F14" s="72">
        <v>8.5000000000000006E-3</v>
      </c>
      <c r="G14" s="72" t="s">
        <v>21</v>
      </c>
      <c r="H14" s="72">
        <v>7.3499999999999996E-2</v>
      </c>
      <c r="I14" s="72" t="s">
        <v>21</v>
      </c>
      <c r="J14" s="72">
        <v>6.3500000000000001E-2</v>
      </c>
      <c r="K14" s="72" t="s">
        <v>21</v>
      </c>
      <c r="L14" s="72" t="s">
        <v>21</v>
      </c>
      <c r="M14" s="73"/>
    </row>
    <row r="15" spans="1:13">
      <c r="A15" s="36">
        <v>1991</v>
      </c>
      <c r="B15">
        <v>24</v>
      </c>
      <c r="C15" s="72">
        <v>0.3216</v>
      </c>
      <c r="D15" s="72">
        <v>0.14630000000000001</v>
      </c>
      <c r="E15" s="72">
        <v>0.192</v>
      </c>
      <c r="F15" s="72">
        <v>1.7299999999999999E-2</v>
      </c>
      <c r="G15" s="72">
        <v>2.47E-2</v>
      </c>
      <c r="H15" s="72">
        <v>0.2112</v>
      </c>
      <c r="I15" s="72">
        <v>3.3700000000000001E-2</v>
      </c>
      <c r="J15" s="72">
        <v>5.33E-2</v>
      </c>
      <c r="K15" s="72" t="s">
        <v>21</v>
      </c>
      <c r="L15" s="72" t="s">
        <v>21</v>
      </c>
    </row>
    <row r="16" spans="1:13">
      <c r="A16" s="36">
        <v>1999</v>
      </c>
      <c r="B16">
        <v>24</v>
      </c>
      <c r="C16" s="72">
        <v>0.32790000000000002</v>
      </c>
      <c r="D16" s="72">
        <v>0.2132</v>
      </c>
      <c r="E16" s="72">
        <v>0.2044</v>
      </c>
      <c r="F16" s="72">
        <v>1.9400000000000001E-2</v>
      </c>
      <c r="G16" s="72">
        <v>3.6799999999999999E-2</v>
      </c>
      <c r="H16" s="72">
        <v>0.18870000000000001</v>
      </c>
      <c r="I16" s="72" t="s">
        <v>21</v>
      </c>
      <c r="J16" s="72" t="s">
        <v>21</v>
      </c>
      <c r="K16" s="72" t="s">
        <v>21</v>
      </c>
      <c r="L16" s="72" t="s">
        <v>21</v>
      </c>
    </row>
    <row r="17" spans="1:12">
      <c r="A17" s="36">
        <v>2004</v>
      </c>
      <c r="B17">
        <v>24</v>
      </c>
      <c r="C17" s="72">
        <v>0.25019999999999998</v>
      </c>
      <c r="D17" s="72">
        <v>0.22500000000000001</v>
      </c>
      <c r="E17" s="72">
        <v>0.21779999999999999</v>
      </c>
      <c r="F17" s="72">
        <v>6.6600000000000006E-2</v>
      </c>
      <c r="G17" s="72">
        <v>4.65E-2</v>
      </c>
      <c r="H17" s="72">
        <v>0.15939999999999999</v>
      </c>
      <c r="I17" s="72">
        <v>3.4500000000000003E-2</v>
      </c>
      <c r="J17" s="72" t="s">
        <v>21</v>
      </c>
      <c r="K17" s="72" t="s">
        <v>21</v>
      </c>
      <c r="L17" s="72" t="s">
        <v>21</v>
      </c>
    </row>
    <row r="18" spans="1:12">
      <c r="A18" s="36">
        <v>2009</v>
      </c>
      <c r="B18">
        <v>24</v>
      </c>
      <c r="C18" s="72">
        <v>0.2165</v>
      </c>
      <c r="D18" s="72">
        <v>0.31140000000000001</v>
      </c>
      <c r="E18" s="72">
        <v>0.19159999999999999</v>
      </c>
      <c r="F18" s="72">
        <v>8.2100000000000006E-2</v>
      </c>
      <c r="G18" s="72">
        <v>3.9800000000000002E-2</v>
      </c>
      <c r="H18" s="72">
        <v>0.1585</v>
      </c>
      <c r="I18" s="72" t="s">
        <v>21</v>
      </c>
      <c r="J18" s="72" t="s">
        <v>21</v>
      </c>
      <c r="K18" s="72" t="s">
        <v>21</v>
      </c>
      <c r="L18" s="72" t="s">
        <v>21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1974</vt:lpstr>
      <vt:lpstr>1979</vt:lpstr>
      <vt:lpstr>1985</vt:lpstr>
      <vt:lpstr>1991</vt:lpstr>
      <vt:lpstr>1999</vt:lpstr>
      <vt:lpstr>2004</vt:lpstr>
      <vt:lpstr>2009</vt:lpstr>
      <vt:lpstr>HighVotes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2009-07-03T17:42:02Z</dcterms:created>
  <dcterms:modified xsi:type="dcterms:W3CDTF">2011-04-21T21:10:23Z</dcterms:modified>
</cp:coreProperties>
</file>