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90" windowWidth="18615" windowHeight="7875" activeTab="12"/>
  </bookViews>
  <sheets>
    <sheet name="1942" sheetId="16" r:id="rId1"/>
    <sheet name="1945" sheetId="15" r:id="rId2"/>
    <sheet name="1950" sheetId="14" r:id="rId3"/>
    <sheet name="1955" sheetId="13" r:id="rId4"/>
    <sheet name="1960" sheetId="12" r:id="rId5"/>
    <sheet name="1967" sheetId="11" r:id="rId6"/>
    <sheet name="1974" sheetId="10" r:id="rId7"/>
    <sheet name="1979" sheetId="9" r:id="rId8"/>
    <sheet name="1985" sheetId="8" r:id="rId9"/>
    <sheet name="1991" sheetId="7" r:id="rId10"/>
    <sheet name="1999" sheetId="6" r:id="rId11"/>
    <sheet name="2004" sheetId="5" r:id="rId12"/>
    <sheet name="2009" sheetId="1" r:id="rId13"/>
    <sheet name="Party%" sheetId="4" r:id="rId14"/>
    <sheet name="HighVotes" sheetId="3" r:id="rId15"/>
  </sheets>
  <definedNames>
    <definedName name="_xlnm._FilterDatabase" localSheetId="0" hidden="1">'1942'!$A$3:$B$9</definedName>
    <definedName name="_xlnm._FilterDatabase" localSheetId="1" hidden="1">'1945'!$A$3:$B$9</definedName>
    <definedName name="_xlnm._FilterDatabase" localSheetId="2" hidden="1">'1950'!$A$3:$B$9</definedName>
    <definedName name="_xlnm._FilterDatabase" localSheetId="3" hidden="1">'1955'!$A$3:$B$9</definedName>
    <definedName name="_xlnm._FilterDatabase" localSheetId="4" hidden="1">'1960'!$A$3:$B$9</definedName>
    <definedName name="_xlnm._FilterDatabase" localSheetId="5" hidden="1">'1967'!$A$3:$B$11</definedName>
    <definedName name="_xlnm._FilterDatabase" localSheetId="6" hidden="1">'1974'!$A$3:$B$11</definedName>
    <definedName name="_xlnm._FilterDatabase" localSheetId="7" hidden="1">'1979'!$A$3:$B$11</definedName>
    <definedName name="_xlnm._FilterDatabase" localSheetId="8" hidden="1">'1985'!$A$3:$B$14</definedName>
    <definedName name="_xlnm._FilterDatabase" localSheetId="9" hidden="1">'1991'!$A$3:$B$12</definedName>
    <definedName name="_xlnm._FilterDatabase" localSheetId="10" hidden="1">'1999'!$A$3:$B$13</definedName>
    <definedName name="_xlnm._FilterDatabase" localSheetId="11" hidden="1">'2004'!$A$3:$B$14</definedName>
    <definedName name="_xlnm._FilterDatabase" localSheetId="12" hidden="1">'2009'!$A$3:$B$13</definedName>
  </definedNames>
  <calcPr calcId="125725"/>
</workbook>
</file>

<file path=xl/calcChain.xml><?xml version="1.0" encoding="utf-8"?>
<calcChain xmlns="http://schemas.openxmlformats.org/spreadsheetml/2006/main">
  <c r="K42" i="16"/>
  <c r="K43"/>
  <c r="L44"/>
  <c r="P25"/>
  <c r="P26"/>
  <c r="P27"/>
  <c r="J5"/>
  <c r="J6"/>
  <c r="B52"/>
  <c r="L43"/>
  <c r="Q27"/>
  <c r="Q26"/>
  <c r="Q25"/>
  <c r="G18"/>
  <c r="G17"/>
  <c r="G16"/>
  <c r="K7"/>
  <c r="D52"/>
  <c r="D53" s="1"/>
  <c r="K5"/>
  <c r="F67" i="15"/>
  <c r="O52"/>
  <c r="O55"/>
  <c r="O56"/>
  <c r="P55"/>
  <c r="P37"/>
  <c r="E53" i="16" l="1"/>
  <c r="C52"/>
  <c r="C53" s="1"/>
  <c r="F52"/>
  <c r="F53" s="1"/>
  <c r="K6"/>
  <c r="L42"/>
  <c r="L45"/>
  <c r="K20" i="15"/>
  <c r="K23"/>
  <c r="N5"/>
  <c r="N6"/>
  <c r="N8"/>
  <c r="B67"/>
  <c r="P56"/>
  <c r="P36"/>
  <c r="P35"/>
  <c r="P34"/>
  <c r="L23"/>
  <c r="L22"/>
  <c r="L21"/>
  <c r="L20"/>
  <c r="O8"/>
  <c r="O7"/>
  <c r="O6"/>
  <c r="O5"/>
  <c r="F65" i="14"/>
  <c r="E65"/>
  <c r="M53"/>
  <c r="M54"/>
  <c r="M55"/>
  <c r="M51"/>
  <c r="P35"/>
  <c r="P36"/>
  <c r="P37"/>
  <c r="P38"/>
  <c r="P33"/>
  <c r="O19"/>
  <c r="O20"/>
  <c r="O22"/>
  <c r="P22"/>
  <c r="O17"/>
  <c r="M5"/>
  <c r="M6"/>
  <c r="M8"/>
  <c r="M3"/>
  <c r="B65"/>
  <c r="Q38"/>
  <c r="Q37"/>
  <c r="Q36"/>
  <c r="Q35"/>
  <c r="P21"/>
  <c r="P20"/>
  <c r="P19"/>
  <c r="N8"/>
  <c r="N7"/>
  <c r="N6"/>
  <c r="N5"/>
  <c r="E65" i="13"/>
  <c r="G65"/>
  <c r="F65"/>
  <c r="N50"/>
  <c r="N51"/>
  <c r="N54"/>
  <c r="N52"/>
  <c r="N48"/>
  <c r="M34"/>
  <c r="M35"/>
  <c r="M37"/>
  <c r="M36"/>
  <c r="M32"/>
  <c r="L21"/>
  <c r="L22"/>
  <c r="L23"/>
  <c r="L19"/>
  <c r="L5"/>
  <c r="L6"/>
  <c r="L7"/>
  <c r="L3"/>
  <c r="M9"/>
  <c r="M8"/>
  <c r="B65"/>
  <c r="F66" s="1"/>
  <c r="O54"/>
  <c r="O53"/>
  <c r="O52"/>
  <c r="G66"/>
  <c r="N36"/>
  <c r="N35"/>
  <c r="N34"/>
  <c r="M23"/>
  <c r="M22"/>
  <c r="M21"/>
  <c r="M7"/>
  <c r="M6"/>
  <c r="M5"/>
  <c r="E54" i="12"/>
  <c r="G54"/>
  <c r="F55"/>
  <c r="L42"/>
  <c r="L43"/>
  <c r="M45"/>
  <c r="L40"/>
  <c r="M27"/>
  <c r="M28"/>
  <c r="M30"/>
  <c r="N29"/>
  <c r="M25"/>
  <c r="I16"/>
  <c r="I17"/>
  <c r="I14"/>
  <c r="J6"/>
  <c r="J5"/>
  <c r="J3"/>
  <c r="B54"/>
  <c r="E55"/>
  <c r="N30"/>
  <c r="N28"/>
  <c r="N27"/>
  <c r="J18"/>
  <c r="J17"/>
  <c r="J16"/>
  <c r="K7"/>
  <c r="K6"/>
  <c r="K5"/>
  <c r="F62" i="11"/>
  <c r="E62"/>
  <c r="O46"/>
  <c r="O47"/>
  <c r="O48"/>
  <c r="O49"/>
  <c r="O44"/>
  <c r="M32"/>
  <c r="M33"/>
  <c r="M34"/>
  <c r="M30"/>
  <c r="M18"/>
  <c r="M19"/>
  <c r="M21"/>
  <c r="N21"/>
  <c r="M16"/>
  <c r="J5"/>
  <c r="J6"/>
  <c r="J7"/>
  <c r="J3"/>
  <c r="B62"/>
  <c r="N34"/>
  <c r="N33"/>
  <c r="N32"/>
  <c r="N20"/>
  <c r="N19"/>
  <c r="N18"/>
  <c r="K7"/>
  <c r="K6"/>
  <c r="K5"/>
  <c r="M5" i="10"/>
  <c r="M6"/>
  <c r="O31"/>
  <c r="M19"/>
  <c r="O33"/>
  <c r="O50"/>
  <c r="B65"/>
  <c r="E65"/>
  <c r="G65"/>
  <c r="O51"/>
  <c r="O52"/>
  <c r="O53"/>
  <c r="O48"/>
  <c r="O34"/>
  <c r="O36"/>
  <c r="O35"/>
  <c r="P35"/>
  <c r="M21"/>
  <c r="M20"/>
  <c r="N21"/>
  <c r="M17"/>
  <c r="N9"/>
  <c r="N8"/>
  <c r="E67" i="15" l="1"/>
  <c r="E68" s="1"/>
  <c r="G67"/>
  <c r="G68" s="1"/>
  <c r="C67"/>
  <c r="C68" s="1"/>
  <c r="D67"/>
  <c r="D68" s="1"/>
  <c r="P38"/>
  <c r="P52"/>
  <c r="P53"/>
  <c r="P54"/>
  <c r="F68" s="1"/>
  <c r="F66" i="14"/>
  <c r="C65"/>
  <c r="C66" s="1"/>
  <c r="D65"/>
  <c r="D66" s="1"/>
  <c r="E66"/>
  <c r="N53"/>
  <c r="N54"/>
  <c r="N55"/>
  <c r="N56"/>
  <c r="E66" i="13"/>
  <c r="C65"/>
  <c r="C66" s="1"/>
  <c r="D65"/>
  <c r="D66" s="1"/>
  <c r="N37"/>
  <c r="O50"/>
  <c r="O51"/>
  <c r="C54" i="12"/>
  <c r="C55" s="1"/>
  <c r="D54"/>
  <c r="D55" s="1"/>
  <c r="G55"/>
  <c r="M42"/>
  <c r="M43"/>
  <c r="M44"/>
  <c r="M46"/>
  <c r="F63" i="11"/>
  <c r="E63"/>
  <c r="C62"/>
  <c r="C63" s="1"/>
  <c r="D62"/>
  <c r="D63" s="1"/>
  <c r="P46"/>
  <c r="P47"/>
  <c r="P48"/>
  <c r="P49"/>
  <c r="M3" i="10"/>
  <c r="F66"/>
  <c r="E66"/>
  <c r="P36"/>
  <c r="P34"/>
  <c r="P33"/>
  <c r="N20"/>
  <c r="N19"/>
  <c r="N7"/>
  <c r="N6"/>
  <c r="N5"/>
  <c r="E59" i="9"/>
  <c r="G59"/>
  <c r="P43"/>
  <c r="P44"/>
  <c r="P47"/>
  <c r="P45"/>
  <c r="Q46"/>
  <c r="G66" i="10" l="1"/>
  <c r="C65"/>
  <c r="C66" s="1"/>
  <c r="D65"/>
  <c r="D66" s="1"/>
  <c r="P50"/>
  <c r="P51"/>
  <c r="P52"/>
  <c r="P53"/>
  <c r="P41" i="9"/>
  <c r="M29"/>
  <c r="M30"/>
  <c r="M31"/>
  <c r="M27"/>
  <c r="K18"/>
  <c r="K17"/>
  <c r="K15"/>
  <c r="J5"/>
  <c r="J6"/>
  <c r="J3"/>
  <c r="B59"/>
  <c r="F60" s="1"/>
  <c r="E60"/>
  <c r="N31"/>
  <c r="N30"/>
  <c r="N29"/>
  <c r="L18"/>
  <c r="L17"/>
  <c r="K7"/>
  <c r="K6"/>
  <c r="K5"/>
  <c r="G63" i="8"/>
  <c r="E63"/>
  <c r="T42"/>
  <c r="T44"/>
  <c r="T45"/>
  <c r="T46"/>
  <c r="T47"/>
  <c r="J31"/>
  <c r="J32"/>
  <c r="J33"/>
  <c r="J29"/>
  <c r="I20"/>
  <c r="I21"/>
  <c r="I18"/>
  <c r="M5"/>
  <c r="M6"/>
  <c r="M3"/>
  <c r="B63"/>
  <c r="E64"/>
  <c r="K33"/>
  <c r="K32"/>
  <c r="K31"/>
  <c r="J22"/>
  <c r="J21"/>
  <c r="J20"/>
  <c r="N8"/>
  <c r="N7"/>
  <c r="N6"/>
  <c r="N5"/>
  <c r="I61" i="7"/>
  <c r="H62"/>
  <c r="F62"/>
  <c r="F61"/>
  <c r="E61"/>
  <c r="N44"/>
  <c r="N45"/>
  <c r="N47"/>
  <c r="N46"/>
  <c r="N42"/>
  <c r="M29"/>
  <c r="M30"/>
  <c r="M34"/>
  <c r="M32"/>
  <c r="M27"/>
  <c r="N33"/>
  <c r="N32"/>
  <c r="N31"/>
  <c r="I18"/>
  <c r="I19"/>
  <c r="I16"/>
  <c r="M5"/>
  <c r="M6"/>
  <c r="M3"/>
  <c r="N7"/>
  <c r="B61"/>
  <c r="E62"/>
  <c r="N34"/>
  <c r="N30"/>
  <c r="N29"/>
  <c r="J20"/>
  <c r="J19"/>
  <c r="J18"/>
  <c r="N8"/>
  <c r="N6"/>
  <c r="N5"/>
  <c r="G62" i="6"/>
  <c r="E62"/>
  <c r="Q45"/>
  <c r="Q46"/>
  <c r="Q49"/>
  <c r="Q47"/>
  <c r="Q43"/>
  <c r="M30"/>
  <c r="M31"/>
  <c r="M32"/>
  <c r="M28"/>
  <c r="K19"/>
  <c r="K20"/>
  <c r="K22"/>
  <c r="K17"/>
  <c r="K5"/>
  <c r="K6"/>
  <c r="K7"/>
  <c r="K3"/>
  <c r="B62"/>
  <c r="F62"/>
  <c r="F63" s="1"/>
  <c r="E63"/>
  <c r="N32"/>
  <c r="N31"/>
  <c r="N30"/>
  <c r="L22"/>
  <c r="L21"/>
  <c r="L20"/>
  <c r="L19"/>
  <c r="L7"/>
  <c r="L6"/>
  <c r="L5"/>
  <c r="I68" i="5"/>
  <c r="H68"/>
  <c r="G68"/>
  <c r="F68"/>
  <c r="E68"/>
  <c r="R49"/>
  <c r="R50"/>
  <c r="R55"/>
  <c r="R51"/>
  <c r="R52"/>
  <c r="S54"/>
  <c r="S53"/>
  <c r="R47"/>
  <c r="M34"/>
  <c r="M35"/>
  <c r="M36"/>
  <c r="M32"/>
  <c r="K20"/>
  <c r="K21"/>
  <c r="K25"/>
  <c r="L23"/>
  <c r="L24"/>
  <c r="K18"/>
  <c r="G60" i="9" l="1"/>
  <c r="C59"/>
  <c r="C60" s="1"/>
  <c r="D59"/>
  <c r="D60" s="1"/>
  <c r="Q43"/>
  <c r="Q44"/>
  <c r="Q45"/>
  <c r="Q47"/>
  <c r="G64" i="8"/>
  <c r="C63"/>
  <c r="C64" s="1"/>
  <c r="D63"/>
  <c r="D64" s="1"/>
  <c r="U44"/>
  <c r="U45"/>
  <c r="U46"/>
  <c r="U47"/>
  <c r="F64"/>
  <c r="G62" i="7"/>
  <c r="C61"/>
  <c r="C62" s="1"/>
  <c r="D61"/>
  <c r="D62" s="1"/>
  <c r="I62"/>
  <c r="O44"/>
  <c r="O45"/>
  <c r="O46"/>
  <c r="O47"/>
  <c r="C62" i="6"/>
  <c r="C63" s="1"/>
  <c r="D62"/>
  <c r="D63" s="1"/>
  <c r="G63"/>
  <c r="R45"/>
  <c r="R46"/>
  <c r="R47"/>
  <c r="R48"/>
  <c r="R49"/>
  <c r="L5" i="5"/>
  <c r="L6"/>
  <c r="L8"/>
  <c r="M7" l="1"/>
  <c r="L3" l="1"/>
  <c r="B68"/>
  <c r="S52"/>
  <c r="S51"/>
  <c r="N37"/>
  <c r="N36"/>
  <c r="N35"/>
  <c r="N34"/>
  <c r="L25"/>
  <c r="L22"/>
  <c r="L21"/>
  <c r="L20"/>
  <c r="M8"/>
  <c r="M6"/>
  <c r="M5"/>
  <c r="G69" l="1"/>
  <c r="H69"/>
  <c r="E69"/>
  <c r="F69"/>
  <c r="C68"/>
  <c r="C69" s="1"/>
  <c r="D68"/>
  <c r="D69" s="1"/>
  <c r="I69"/>
  <c r="S49"/>
  <c r="S50"/>
  <c r="S55"/>
  <c r="G71" i="1"/>
  <c r="F71"/>
  <c r="E71"/>
  <c r="D71"/>
  <c r="C71"/>
  <c r="B71"/>
  <c r="P56"/>
  <c r="P57"/>
  <c r="P60"/>
  <c r="P54"/>
  <c r="S33"/>
  <c r="S34"/>
  <c r="S37"/>
  <c r="S31"/>
  <c r="K19"/>
  <c r="K20"/>
  <c r="K22"/>
  <c r="K17"/>
  <c r="M3"/>
  <c r="M5"/>
  <c r="M6"/>
  <c r="M7"/>
  <c r="Q60"/>
  <c r="Q59"/>
  <c r="Q58"/>
  <c r="Q57"/>
  <c r="Q56"/>
  <c r="T37"/>
  <c r="T36"/>
  <c r="T35"/>
  <c r="T34"/>
  <c r="T33"/>
  <c r="E72"/>
  <c r="C72"/>
  <c r="D72"/>
  <c r="G72"/>
  <c r="F72"/>
  <c r="L22"/>
  <c r="L21"/>
  <c r="L20"/>
  <c r="L19"/>
  <c r="N5"/>
  <c r="N6"/>
  <c r="N7"/>
</calcChain>
</file>

<file path=xl/sharedStrings.xml><?xml version="1.0" encoding="utf-8"?>
<sst xmlns="http://schemas.openxmlformats.org/spreadsheetml/2006/main" count="2534" uniqueCount="456">
  <si>
    <t>Candidate</t>
  </si>
  <si>
    <t>Party</t>
  </si>
  <si>
    <t>Count 1</t>
  </si>
  <si>
    <t>FG</t>
  </si>
  <si>
    <t>1st</t>
  </si>
  <si>
    <t>FF</t>
  </si>
  <si>
    <t>4th</t>
  </si>
  <si>
    <t>3rd</t>
  </si>
  <si>
    <t>2nd</t>
  </si>
  <si>
    <t>Turnout</t>
  </si>
  <si>
    <t>5th</t>
  </si>
  <si>
    <t>Votes</t>
  </si>
  <si>
    <t>Share</t>
  </si>
  <si>
    <t>Seats</t>
  </si>
  <si>
    <t>Ind</t>
  </si>
  <si>
    <t>6th</t>
  </si>
  <si>
    <t>Lab</t>
  </si>
  <si>
    <t>Oth</t>
  </si>
  <si>
    <t>SF</t>
  </si>
  <si>
    <t>7th</t>
  </si>
  <si>
    <t>Total</t>
  </si>
  <si>
    <t>-</t>
  </si>
  <si>
    <t>GP</t>
  </si>
  <si>
    <t>Vote</t>
  </si>
  <si>
    <t>Area</t>
  </si>
  <si>
    <t>Year</t>
  </si>
  <si>
    <t>Quota</t>
  </si>
  <si>
    <t>Quota level</t>
  </si>
  <si>
    <t>CnaT</t>
  </si>
  <si>
    <t>CnaP</t>
  </si>
  <si>
    <t>PD</t>
  </si>
  <si>
    <t>WP</t>
  </si>
  <si>
    <t>2009 (5 June) - Birr (4 seats) Total Electorate: 10,667 Total Poll: 7,295 Valid Poll: 7,187 Quota: 1,438</t>
  </si>
  <si>
    <t>Peter Ormond*</t>
  </si>
  <si>
    <t>Denis Tierney</t>
  </si>
  <si>
    <t>Percy Clendennen*</t>
  </si>
  <si>
    <t>Nigel Craughwell</t>
  </si>
  <si>
    <t>Brian Whelehan</t>
  </si>
  <si>
    <t>John Carroll*</t>
  </si>
  <si>
    <t>Tony McLoughlin*</t>
  </si>
  <si>
    <t>Colm Callanan</t>
  </si>
  <si>
    <t>CSP</t>
  </si>
  <si>
    <t>Philip Ryan</t>
  </si>
  <si>
    <t>Denis Shiels</t>
  </si>
  <si>
    <t>Ferbane (4 seats) Total Electorate: 11,766 Total Poll: 7,998 Valid Poll: 7,869 Quota: 1,574</t>
  </si>
  <si>
    <t>Eamon Dooley*</t>
  </si>
  <si>
    <t>Tom Feighery*</t>
  </si>
  <si>
    <t>Sinead Moylan-Ryan*</t>
  </si>
  <si>
    <t>Marcella Corcoran-Kennedy*</t>
  </si>
  <si>
    <t>Tom Rigney</t>
  </si>
  <si>
    <t>John Leahy</t>
  </si>
  <si>
    <t>Ollie Daly</t>
  </si>
  <si>
    <t>Mary Kiely</t>
  </si>
  <si>
    <t>Edenderry (6 seats) Total Electorate: 15,602 Total Poll: 9,684 Valid Poll: 9,564 Quota: 1,367</t>
  </si>
  <si>
    <t>Noel Bourke*</t>
  </si>
  <si>
    <t>John Foley</t>
  </si>
  <si>
    <t>Ger Plunkett</t>
  </si>
  <si>
    <t>Tom Nolan</t>
  </si>
  <si>
    <t>Nichola Hogan</t>
  </si>
  <si>
    <t>Liam Quinn</t>
  </si>
  <si>
    <t>Jack Deegan</t>
  </si>
  <si>
    <t>John Foran*</t>
  </si>
  <si>
    <t>Noel Cribbin</t>
  </si>
  <si>
    <t>Eddie Fitzpatrick*</t>
  </si>
  <si>
    <t>Fidelma Doolan</t>
  </si>
  <si>
    <t>Michael Fox*</t>
  </si>
  <si>
    <t>Stephen Mather</t>
  </si>
  <si>
    <t>Fergus McDonnell*</t>
  </si>
  <si>
    <t>Dominic Sheehy</t>
  </si>
  <si>
    <t>Francis Weir</t>
  </si>
  <si>
    <t>Declan Leddin</t>
  </si>
  <si>
    <t>Martin O'Reilly</t>
  </si>
  <si>
    <t>Tullamore (7 seats) Total Electorate: 18,568 Total Poll: 11,874 Valid Poll: 11,729 Quota: 1,467</t>
  </si>
  <si>
    <t>Barry Cowen*</t>
  </si>
  <si>
    <t>Sinead Dooley</t>
  </si>
  <si>
    <t>Danny Owens*</t>
  </si>
  <si>
    <t>John Bracken</t>
  </si>
  <si>
    <t>Molly Buckley*</t>
  </si>
  <si>
    <t>Tommy McKeigue*</t>
  </si>
  <si>
    <t>Frank Feery</t>
  </si>
  <si>
    <t>Vinny O'Brien</t>
  </si>
  <si>
    <t>Johnny Butterfield*</t>
  </si>
  <si>
    <t>Dervill Dolan*</t>
  </si>
  <si>
    <t>Frank Moran</t>
  </si>
  <si>
    <t>Sean O'Brien</t>
  </si>
  <si>
    <t>Brendan Killeavy</t>
  </si>
  <si>
    <t>2004 (11 June) - Birr (5 seats) Total Electorate: 11,941 Total Poll: 7,845 Valid Poll: 7,719 Quota: 1,287</t>
  </si>
  <si>
    <t>Tom Rigney*</t>
  </si>
  <si>
    <t>Dennis Shiels</t>
  </si>
  <si>
    <t>Tony McLoughlin</t>
  </si>
  <si>
    <t>John Carroll</t>
  </si>
  <si>
    <t>William Loughnane</t>
  </si>
  <si>
    <t>Jimmy O'Brien</t>
  </si>
  <si>
    <t>Billy Feighery</t>
  </si>
  <si>
    <t>Liam Egan</t>
  </si>
  <si>
    <t>Constance Hanniffy*</t>
  </si>
  <si>
    <t>Ferbane (4 seats) Total Electorate: 9,449 Total Poll: 5,968 Valid Poll: 5,869 Quota: 1,174</t>
  </si>
  <si>
    <t>Stephen Hollinshead</t>
  </si>
  <si>
    <t>Christopher Gannon</t>
  </si>
  <si>
    <t>Timothy Molloy</t>
  </si>
  <si>
    <t>Gerard Killally*</t>
  </si>
  <si>
    <t>Tom Nolan*</t>
  </si>
  <si>
    <t>Liam Hogan</t>
  </si>
  <si>
    <t>Geraldine McGarrigle</t>
  </si>
  <si>
    <t>Francis Weir*</t>
  </si>
  <si>
    <t>Eddie Fitzpatrick</t>
  </si>
  <si>
    <t>Fergus McDonnell</t>
  </si>
  <si>
    <t>Sam Gee</t>
  </si>
  <si>
    <t>Edenderry (5 seats) Total Electorate: 12,817 Total Poll: 7,265 Valid Poll: 7,091 Quota: 1,182</t>
  </si>
  <si>
    <t>Tullamore (7 seats) Total Electorate: 19,001 Total Poll: 11,744 Valid Poll: 11,543 Quota: 1,443</t>
  </si>
  <si>
    <t>Danny Owens</t>
  </si>
  <si>
    <t>Johnny Butterfield</t>
  </si>
  <si>
    <t>Brian Digan</t>
  </si>
  <si>
    <t>Paddy Rowland</t>
  </si>
  <si>
    <t>Kevin Doheny</t>
  </si>
  <si>
    <t>Noel Reynolds</t>
  </si>
  <si>
    <t>Peter Greville</t>
  </si>
  <si>
    <t>Alison Badrian</t>
  </si>
  <si>
    <t>Oliver O'Connor</t>
  </si>
  <si>
    <t>Sean O'Brien*</t>
  </si>
  <si>
    <t>Breda Treacy</t>
  </si>
  <si>
    <t>Seamus Walsh</t>
  </si>
  <si>
    <t>1999 (11 June) - Birr (5 seats) Total Electorate: 10,685 Total Poll: 6,491 Valid Poll: 6,406 Quota: 1,068</t>
  </si>
  <si>
    <t>Peter Ormond</t>
  </si>
  <si>
    <t>Pat Moylan*</t>
  </si>
  <si>
    <t>Joe Dooley*</t>
  </si>
  <si>
    <t>Olwyn Enright</t>
  </si>
  <si>
    <t>Una Collison</t>
  </si>
  <si>
    <t>James McNamara</t>
  </si>
  <si>
    <t>Ferbane (4 seats) Total Electorate: 8,994 Total Poll: 4,909 Valid Poll: 4,543 Quota: 909</t>
  </si>
  <si>
    <t>Marcella Corcoran-Kennedy</t>
  </si>
  <si>
    <t>Padraig Horan</t>
  </si>
  <si>
    <t>Edenderry (5 seats) Total Electorate: 10,302 Total Poll: 5,601 Valid Poll: 5,519 Quota: 920</t>
  </si>
  <si>
    <t>Gerard Killally</t>
  </si>
  <si>
    <t>John Foran</t>
  </si>
  <si>
    <t>Emma Jones</t>
  </si>
  <si>
    <t>Thomas O'Connell</t>
  </si>
  <si>
    <t>John Owens</t>
  </si>
  <si>
    <t>Peter McNamee</t>
  </si>
  <si>
    <t>Tullamore (7 seats) Total Electorate: 17,384 Total Poll: 9,685 Valid Poll: 9,526 Quota: 1,191</t>
  </si>
  <si>
    <t>John Flanagan*</t>
  </si>
  <si>
    <t>Vincent Bermingham</t>
  </si>
  <si>
    <t>Michael Mahon</t>
  </si>
  <si>
    <t>Brendan McGowan</t>
  </si>
  <si>
    <t>Thomas Dolan*</t>
  </si>
  <si>
    <t>John Conroy</t>
  </si>
  <si>
    <t>Frank Feery*</t>
  </si>
  <si>
    <t>Pat Gallagher*</t>
  </si>
  <si>
    <t>Miriam O'Callaghan*</t>
  </si>
  <si>
    <t>1991 (27 June) - Birr (5 seats) Total Electorate: 9,171 Total Poll: 6,001 Valid Poll: 5,960 Quota: 994</t>
  </si>
  <si>
    <t>Seamus Loughnane*</t>
  </si>
  <si>
    <t>Pat McLoughney</t>
  </si>
  <si>
    <t>Neayvn Kavanagh</t>
  </si>
  <si>
    <t>Joe Clear*</t>
  </si>
  <si>
    <t>Percy Clendennen</t>
  </si>
  <si>
    <t>Tom Enright*</t>
  </si>
  <si>
    <t>Ferbane (5 seats) Total Electorate: 8,914 Total Poll: 5,347 Valid Poll: 5,292 Quota: 883</t>
  </si>
  <si>
    <t>Edward Dooley*</t>
  </si>
  <si>
    <t>Patrick Mahon*</t>
  </si>
  <si>
    <t>Pat Troy</t>
  </si>
  <si>
    <t>Edenderry (5 seats) Total Electorate: 10,007 Total Poll: 5,934 Valid Poll: 5,861 Quota: 977</t>
  </si>
  <si>
    <t>Noel Bourke</t>
  </si>
  <si>
    <t>Paddy Scully*</t>
  </si>
  <si>
    <t>Jack Dunne</t>
  </si>
  <si>
    <t>James Flanagan*</t>
  </si>
  <si>
    <t>Tom O'Connell</t>
  </si>
  <si>
    <t>Brigid Emerson</t>
  </si>
  <si>
    <t>Sean Coughlan</t>
  </si>
  <si>
    <t>Anthony Dolan</t>
  </si>
  <si>
    <t>Tullamore (6 seats) Total Electorate: 12,610 Total Poll: 7,673 Valid Poll: 7,609 Quota: 1,088</t>
  </si>
  <si>
    <t>Brian Cowen*</t>
  </si>
  <si>
    <t>Pat Gallagher</t>
  </si>
  <si>
    <t>Tommy McKeigue</t>
  </si>
  <si>
    <t>Miriam O'Callaghan</t>
  </si>
  <si>
    <t>Laurence Byrne</t>
  </si>
  <si>
    <t>Ernest McGuire</t>
  </si>
  <si>
    <t>Kevin Wrafter</t>
  </si>
  <si>
    <t>Michael Lynam</t>
  </si>
  <si>
    <t>Anne O'Toole</t>
  </si>
  <si>
    <t>Peadar Keeley</t>
  </si>
  <si>
    <t>May Keeley</t>
  </si>
  <si>
    <t>Nellie Gaffney</t>
  </si>
  <si>
    <t>1985 (20 June) - Birr (5 seats) Total Electorate: 9,040 Total Poll: 6,779 Valid Poll: 6,675 Quota: 1,113</t>
  </si>
  <si>
    <t>Michelle Hoolan</t>
  </si>
  <si>
    <t>Fred Ryan</t>
  </si>
  <si>
    <t>Patrick Collison</t>
  </si>
  <si>
    <t>Patrick Grogan</t>
  </si>
  <si>
    <t>Pat Moylan</t>
  </si>
  <si>
    <t>Ferbane (5 seats) Total Electorate: 8,741 Total Poll: 5,743 Valid Poll: 5,673 Quota: 946</t>
  </si>
  <si>
    <t>Patrick Mahon</t>
  </si>
  <si>
    <t>Seamus Boland</t>
  </si>
  <si>
    <t>Attracta Dooley</t>
  </si>
  <si>
    <t>Edenderry (5 seats) Total Electorate: 10,162 Total Poll: 6,401 Valid Poll: 6,282 Quota: 1,048</t>
  </si>
  <si>
    <t>Ger Connolly*</t>
  </si>
  <si>
    <t>Ger Connolly</t>
  </si>
  <si>
    <t>Patrick Gorman</t>
  </si>
  <si>
    <t>Patrick Gorman*</t>
  </si>
  <si>
    <t>Donal Dunne*</t>
  </si>
  <si>
    <t>Eugene Mulligan</t>
  </si>
  <si>
    <t>Paul O'Kelly</t>
  </si>
  <si>
    <t>Tullamore (6 seats) Total Electorate: 12,194 Total Poll: 8,237 Valid Poll: 8,070 Quota: 1,153</t>
  </si>
  <si>
    <t>Laurence Byrne*</t>
  </si>
  <si>
    <t>John O'Dwyer</t>
  </si>
  <si>
    <t>Vincent Wynter</t>
  </si>
  <si>
    <t>Ann Mansoor</t>
  </si>
  <si>
    <t>Patrick Mitchell</t>
  </si>
  <si>
    <t>Ian Lee</t>
  </si>
  <si>
    <t>Peter Kelly</t>
  </si>
  <si>
    <t>Bernadette Owens</t>
  </si>
  <si>
    <t>Thomas Dolan</t>
  </si>
  <si>
    <t>John Flanagan</t>
  </si>
  <si>
    <t>Bernard Corcoran*</t>
  </si>
  <si>
    <t>1979 (7 June) - Birr (5 seats) Total Electorate: 7,057 Total Poll: 5,119 Valid Poll: 5,052 Quota: 843</t>
  </si>
  <si>
    <t>Seamus Loughnane</t>
  </si>
  <si>
    <t>Daniel Hogan*</t>
  </si>
  <si>
    <t>Joe Clear</t>
  </si>
  <si>
    <t>Michael Ryan*</t>
  </si>
  <si>
    <t>Patrick Grogan*</t>
  </si>
  <si>
    <t>Ferbane (5 seats) Total Electorate: 7,927 Total Poll: 5,290 Valid Poll: 5,221 Quota: 871</t>
  </si>
  <si>
    <t>Patrick Dooley</t>
  </si>
  <si>
    <t>John Gilligan</t>
  </si>
  <si>
    <t>Patrick McGuinness</t>
  </si>
  <si>
    <t>Edenderry (5 seats) Total Electorate: 9,187 Total Poll: 6,145 Valid Poll: 6,028 Quota: 1,005</t>
  </si>
  <si>
    <t>Michael Fox</t>
  </si>
  <si>
    <t>Patrick Manley</t>
  </si>
  <si>
    <t>Eileen O'Connor</t>
  </si>
  <si>
    <t>William Brereton</t>
  </si>
  <si>
    <t>James Donoghue</t>
  </si>
  <si>
    <t>Tullamore (6 seats) Total Electorate: 12,390 Total Poll: 7,960 Valid Poll: 7,854 Quota: 1,123</t>
  </si>
  <si>
    <t>SFWP</t>
  </si>
  <si>
    <t>Bernard Cowen*</t>
  </si>
  <si>
    <t>Sean Curley</t>
  </si>
  <si>
    <t>James Corcoran</t>
  </si>
  <si>
    <t>Bernard O'Connor</t>
  </si>
  <si>
    <t>Brendan Dunne</t>
  </si>
  <si>
    <t>Maura Whelan</t>
  </si>
  <si>
    <t>Denis Plunkett</t>
  </si>
  <si>
    <t>John Pidgeon</t>
  </si>
  <si>
    <t>Vincent Wynter*</t>
  </si>
  <si>
    <t>Justin Graham*</t>
  </si>
  <si>
    <t>1974 (18 June) - Birr (5 seats) Total Electorate: 6,431 Total Poll: 4,857 Valid Poll: 4,762 Quota: 794</t>
  </si>
  <si>
    <t>AE</t>
  </si>
  <si>
    <t>Gerard Carroll</t>
  </si>
  <si>
    <t>Patrick Garahy</t>
  </si>
  <si>
    <t>Peter Hennelly</t>
  </si>
  <si>
    <t>Ferbane (5 seats) Total Electorate: 7,474 Total Poll: 5,134 Valid Poll: 5,056 Quota: 843</t>
  </si>
  <si>
    <t>Constance Hanniffy</t>
  </si>
  <si>
    <t>Kieran Egan*</t>
  </si>
  <si>
    <t>Michael J. Keary</t>
  </si>
  <si>
    <t>John Molloy</t>
  </si>
  <si>
    <t>Gregory Foley</t>
  </si>
  <si>
    <t>Michael O'Hanrahan</t>
  </si>
  <si>
    <t>Noel O'Keeffe</t>
  </si>
  <si>
    <t>John J. Spain*</t>
  </si>
  <si>
    <t>Jack McCann</t>
  </si>
  <si>
    <t>Thomas Gowing*</t>
  </si>
  <si>
    <t>Patrick Flanagan</t>
  </si>
  <si>
    <t>Richard Hartnett</t>
  </si>
  <si>
    <t>Brendan Coughlan</t>
  </si>
  <si>
    <t>David Malone</t>
  </si>
  <si>
    <t>Tullamore (6 seats) Total Electorate: 11,027 Total Poll: 7,431 Valid Poll: 7,250 Quota: 1,036</t>
  </si>
  <si>
    <t>John Kilmartin</t>
  </si>
  <si>
    <t>Joseph Aylmer</t>
  </si>
  <si>
    <t>Shem Dewane</t>
  </si>
  <si>
    <t>Alo Kelly</t>
  </si>
  <si>
    <t>Edenderry (5 seats) Total Electorate: 8,394 Total Poll: 6,021 Valid Poll: 5,905 Quota: 985</t>
  </si>
  <si>
    <t>1967 (28 June) - Birr (5 seats) Total Electorate: 6,099 Total Poll: 4,726 Valid Poll: 4,591 Quota: 766</t>
  </si>
  <si>
    <t>Patrick Grogan (Killyon)*</t>
  </si>
  <si>
    <t>Tom Enright</t>
  </si>
  <si>
    <t>Cornelius Delaney</t>
  </si>
  <si>
    <t>Timothy Carroll*</t>
  </si>
  <si>
    <t>Patrick Grogan (Seffin)*</t>
  </si>
  <si>
    <t>Michael J. Keogh</t>
  </si>
  <si>
    <t>Michael Ryan</t>
  </si>
  <si>
    <t>John Callaghan*</t>
  </si>
  <si>
    <t>Francis Fitzpatrick</t>
  </si>
  <si>
    <t>Michael Kelly</t>
  </si>
  <si>
    <t>Patrick Colgan</t>
  </si>
  <si>
    <t>John J. Galvin</t>
  </si>
  <si>
    <t>Edenderry (5 seats) Total Electorate: 7,431 Total Poll: 5,524 Valid Poll: 5,427 Quota: 905</t>
  </si>
  <si>
    <t>Jack McCann*</t>
  </si>
  <si>
    <t>James Flanagan</t>
  </si>
  <si>
    <t>Thomas Gowing</t>
  </si>
  <si>
    <t>Nicholas Egan*</t>
  </si>
  <si>
    <t>Patrick Connell*</t>
  </si>
  <si>
    <t>Bernard McGuinness*</t>
  </si>
  <si>
    <t>Michael Brady</t>
  </si>
  <si>
    <t>Tullamore (6 seats) Total Electorate: 9,621 Total Poll: 6,727 Valid Poll: 6,559 Quota: 938</t>
  </si>
  <si>
    <t>Sean McCaffrey</t>
  </si>
  <si>
    <t>Stephen Carroll*</t>
  </si>
  <si>
    <t>Francis Egan</t>
  </si>
  <si>
    <t>William Bracken</t>
  </si>
  <si>
    <t>Sean Forrestal</t>
  </si>
  <si>
    <t>Henry Healy</t>
  </si>
  <si>
    <t>Henry Lee</t>
  </si>
  <si>
    <t>Elected</t>
  </si>
  <si>
    <t>1960 (29 June) - Birr (5 seats) Total Electorate: 5,324 Total Poll: 3,543 Valid Poll: 3,486 Quota: 582</t>
  </si>
  <si>
    <t>Michael Loughnane</t>
  </si>
  <si>
    <t>Timothy Carroll</t>
  </si>
  <si>
    <t>Michael Hassett*</t>
  </si>
  <si>
    <t>Martin Carroll*</t>
  </si>
  <si>
    <t>Ferbane (5 seats) Total Electorate: 7,028 Total Poll: 3,890 Valid Poll: 3,850 Quota: 642</t>
  </si>
  <si>
    <t>John Callaghan</t>
  </si>
  <si>
    <t>John J. Spain</t>
  </si>
  <si>
    <t>William Fitzpatrick*</t>
  </si>
  <si>
    <t>William Dalton</t>
  </si>
  <si>
    <t>Edenderry (5 seats) Total Electorate: 7,458 Total Poll: 4,033 Valid Poll: 3,990 Quota: 666</t>
  </si>
  <si>
    <t>Charles Kelly*</t>
  </si>
  <si>
    <t>Kevin Kennedy</t>
  </si>
  <si>
    <t>Robert J. Hume*</t>
  </si>
  <si>
    <t>Joseph Furey</t>
  </si>
  <si>
    <t>Anthony Coughlan</t>
  </si>
  <si>
    <t>Henry Milner</t>
  </si>
  <si>
    <t>Tullamore (6 seats) Total Electorate: 9,230 Total Poll: 4,744 Valid Poll: 4,604 Quota: 658</t>
  </si>
  <si>
    <t>Christopher Cowen*</t>
  </si>
  <si>
    <t>Michael Pettit*</t>
  </si>
  <si>
    <t>John Boland</t>
  </si>
  <si>
    <t>Francis Brennan</t>
  </si>
  <si>
    <t>Joseph Kearney*</t>
  </si>
  <si>
    <t>Michael Morris</t>
  </si>
  <si>
    <t>Peter Nolan</t>
  </si>
  <si>
    <t>James O'Connor*</t>
  </si>
  <si>
    <t>Patrick Keenan</t>
  </si>
  <si>
    <t>Edward Madden</t>
  </si>
  <si>
    <t>Henry McBride</t>
  </si>
  <si>
    <t>James Garahy</t>
  </si>
  <si>
    <t>Michael J. Conboy</t>
  </si>
  <si>
    <t>Francis Larkin</t>
  </si>
  <si>
    <t>Bernard Corcoran</t>
  </si>
  <si>
    <t>Roger Fox</t>
  </si>
  <si>
    <t>James Galvin*</t>
  </si>
  <si>
    <t>Thomas Corcoran</t>
  </si>
  <si>
    <t>Ciaran McManus</t>
  </si>
  <si>
    <t>John Mulrooney</t>
  </si>
  <si>
    <t>Donal Dunne</t>
  </si>
  <si>
    <t>Christopher Dunne</t>
  </si>
  <si>
    <t>Kevin Kennedy*</t>
  </si>
  <si>
    <t>Patrick Mulvin</t>
  </si>
  <si>
    <t>Matthew Scully</t>
  </si>
  <si>
    <t>Edward Kelly</t>
  </si>
  <si>
    <t>Michael J. Ennis*</t>
  </si>
  <si>
    <t>Stephen Carroll</t>
  </si>
  <si>
    <t>Michael Egan</t>
  </si>
  <si>
    <t>Daniel Gavigan</t>
  </si>
  <si>
    <t>Patrick J. O'Reilly</t>
  </si>
  <si>
    <t>Patrick Egan</t>
  </si>
  <si>
    <t>Michael Maher</t>
  </si>
  <si>
    <t>Michael J. Moore</t>
  </si>
  <si>
    <t>Thomas Keena</t>
  </si>
  <si>
    <t>1955 (30 June) - Birr (5 seats) Total Electorate: 6,717 Total Poll:  Valid Poll: 4,424 Quota: 738</t>
  </si>
  <si>
    <t>Ferbane (5 seats) Total Electorate: 7,203 Total Poll:  Valid Poll: 4,658 Quota: 777</t>
  </si>
  <si>
    <t>Edenderry (5 seats) Total Electorate: 7,971 Total Poll:  Valid Poll: 5,061 Quota: 844</t>
  </si>
  <si>
    <t>Tullamore (6 seats) Total Electorate: 9,694 Total Poll:  Valid Poll: 5,877 Quota: 840</t>
  </si>
  <si>
    <t>Ferbane (5 seats) Total Electorate: 6,884 Total Poll:  Valid Poll: 4,975 Quota: 830</t>
  </si>
  <si>
    <t>1950 (20 September) - Birr (5 seats) Total Electorate: 6,986 Total Poll: 4,008 Valid Poll: 3,906 Quota: 652</t>
  </si>
  <si>
    <t>Martin Carroll</t>
  </si>
  <si>
    <t>Michael Hassett</t>
  </si>
  <si>
    <t>Ferbane (5 seats) Total Electorate: 7,336 Total Poll: 4,045 Valid Poll: 3,995 Quota: 666</t>
  </si>
  <si>
    <t>Ind FF</t>
  </si>
  <si>
    <t>MR</t>
  </si>
  <si>
    <t>Daniel Molloy</t>
  </si>
  <si>
    <t>Michael Donnelly</t>
  </si>
  <si>
    <t>Redmond Kerin</t>
  </si>
  <si>
    <t>Patrick Fanning</t>
  </si>
  <si>
    <t>Joseph P. Bowles</t>
  </si>
  <si>
    <t>Patrick Byrne</t>
  </si>
  <si>
    <t>Martin Corcoran</t>
  </si>
  <si>
    <t>Edward Dooley</t>
  </si>
  <si>
    <t>Joseph P. Bowles*</t>
  </si>
  <si>
    <t>Patrick Fanning*</t>
  </si>
  <si>
    <t>Edenderry (5 seats) Total Electorate: 8,108 Total Poll: 4,470 Valid Poll: 4,313 Quota: 719</t>
  </si>
  <si>
    <t>J. Gibson</t>
  </si>
  <si>
    <t>J. Furey</t>
  </si>
  <si>
    <t>J.J. McGlinchey</t>
  </si>
  <si>
    <t>B. McGuinness</t>
  </si>
  <si>
    <t>J. McEvoy</t>
  </si>
  <si>
    <t>P.C. Sheerin</t>
  </si>
  <si>
    <t>Robert J. Hume</t>
  </si>
  <si>
    <t>Michael J. Ennis</t>
  </si>
  <si>
    <t>Nicholas Egan</t>
  </si>
  <si>
    <t>Tullamore (6 seats) Total Electorate: 9,688 Total Poll: 4,995 Valid Poll: 4,838 Quota: 692</t>
  </si>
  <si>
    <t>Patrick J. Boland</t>
  </si>
  <si>
    <t>James Gleeson</t>
  </si>
  <si>
    <t>Thomas Kelly</t>
  </si>
  <si>
    <t>Michael Moran</t>
  </si>
  <si>
    <t>William Leavy</t>
  </si>
  <si>
    <t>Patrick J. Boland*</t>
  </si>
  <si>
    <t>James O'Connor</t>
  </si>
  <si>
    <t>Christopher Cowen</t>
  </si>
  <si>
    <t>John Spain*</t>
  </si>
  <si>
    <t>1945 (14 June) - Birr (5 seats) Total Electorate:  Total Poll:  Valid Poll: 4,705 Quota: 785</t>
  </si>
  <si>
    <t>Desmond Shortt</t>
  </si>
  <si>
    <t>James Fanning</t>
  </si>
  <si>
    <t>Michael O'Brien</t>
  </si>
  <si>
    <t>Daniel Hogan</t>
  </si>
  <si>
    <t>Patrick Hoctor</t>
  </si>
  <si>
    <t>Ferbane (5 seats) Total Electorate:  Total Poll:  Valid Poll: 4,437 Quota: 740</t>
  </si>
  <si>
    <t>Kieran Egan</t>
  </si>
  <si>
    <t>James Galvin</t>
  </si>
  <si>
    <t>William Fitzpatrick</t>
  </si>
  <si>
    <t>William Flaherty</t>
  </si>
  <si>
    <t>Timothy Mulhaire</t>
  </si>
  <si>
    <t>John Feeney</t>
  </si>
  <si>
    <t>James Guinan</t>
  </si>
  <si>
    <t>Charles Kelly</t>
  </si>
  <si>
    <t>Edenderry (5 seats) Total Electorate:  Total Poll:  Valid Poll: 4,914 Quota: 820</t>
  </si>
  <si>
    <t>George O'Connell</t>
  </si>
  <si>
    <t>Far</t>
  </si>
  <si>
    <t>Eugene Byrne</t>
  </si>
  <si>
    <t>James Bolton</t>
  </si>
  <si>
    <t>Patrick J. Carlyle</t>
  </si>
  <si>
    <t>Jeremiah Corcoran</t>
  </si>
  <si>
    <t>Peter Henry</t>
  </si>
  <si>
    <t>Michael McDermott</t>
  </si>
  <si>
    <t>Patrick Muldowney</t>
  </si>
  <si>
    <t>John Murray</t>
  </si>
  <si>
    <t>Patrick Rogan</t>
  </si>
  <si>
    <t>Edward J. Colton</t>
  </si>
  <si>
    <t>William H. Milner</t>
  </si>
  <si>
    <t>Edward J. Colton*</t>
  </si>
  <si>
    <t>William H. Milner*</t>
  </si>
  <si>
    <t>Tullamore (6 seats) Total Electorate:  Total Poll:  Valid Poll: 5,763 Quota: 824</t>
  </si>
  <si>
    <t>Joseph Kearney</t>
  </si>
  <si>
    <t>Michael Pettit</t>
  </si>
  <si>
    <t>William Keegan</t>
  </si>
  <si>
    <t>Michael Lawlor</t>
  </si>
  <si>
    <t>Fintan McDonald</t>
  </si>
  <si>
    <t>Michael Guinan</t>
  </si>
  <si>
    <t>John Condron</t>
  </si>
  <si>
    <t>James Kelly</t>
  </si>
  <si>
    <t>Christopher Grogan</t>
  </si>
  <si>
    <t>Patrick O'Meara</t>
  </si>
  <si>
    <t>Unopposed</t>
  </si>
  <si>
    <t xml:space="preserve">Ferbane (5 seats) Total Electorate:  Total Poll:  Valid Poll:  Quota: </t>
  </si>
  <si>
    <t>Peter Kenny</t>
  </si>
  <si>
    <t>Ratep</t>
  </si>
  <si>
    <t>1942 (19 August) - Birr (5 seats) Total Electorate:  Total Poll:  Valid Poll: 3,300 Quota: 551</t>
  </si>
  <si>
    <t>John Meagher</t>
  </si>
  <si>
    <t>Michael O'Brien*</t>
  </si>
  <si>
    <t>Edenderry (5 seats) Total Electorate:  Total Poll:  Valid Poll: 3,895 Quota: 650</t>
  </si>
  <si>
    <t>Matt Moore</t>
  </si>
  <si>
    <t>James Bergin</t>
  </si>
  <si>
    <t>Donald Dunne</t>
  </si>
  <si>
    <t>John McCann</t>
  </si>
  <si>
    <t>Michael Donegan</t>
  </si>
  <si>
    <t>Thomas Dunne</t>
  </si>
  <si>
    <t>P.J. Kelly</t>
  </si>
  <si>
    <t>George O'Connell*</t>
  </si>
  <si>
    <t>Eugene Byrne*</t>
  </si>
  <si>
    <t>Tullamore (6 seats) Total Electorate:  Total Poll:  Valid Poll: 3,365 Quota: 481</t>
  </si>
  <si>
    <t>Joseph Boyle</t>
  </si>
  <si>
    <t>James Shiel</t>
  </si>
  <si>
    <t>James Ennis</t>
  </si>
  <si>
    <t>Francis J. Egan</t>
  </si>
  <si>
    <t>John Condron*</t>
  </si>
  <si>
    <t>Michael Morris*</t>
  </si>
</sst>
</file>

<file path=xl/styles.xml><?xml version="1.0" encoding="utf-8"?>
<styleSheet xmlns="http://schemas.openxmlformats.org/spreadsheetml/2006/main">
  <numFmts count="1">
    <numFmt numFmtId="164" formatCode="0.000"/>
  </numFmts>
  <fonts count="45">
    <font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Arial"/>
      <family val="2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1"/>
      <color indexed="12"/>
      <name val="Times New Roman"/>
      <family val="1"/>
    </font>
    <font>
      <b/>
      <sz val="11"/>
      <color indexed="17"/>
      <name val="Times New Roman"/>
      <family val="1"/>
    </font>
    <font>
      <b/>
      <sz val="11"/>
      <name val="Arial"/>
      <family val="2"/>
    </font>
    <font>
      <b/>
      <sz val="11"/>
      <color indexed="8"/>
      <name val="Times New Roman"/>
      <family val="1"/>
    </font>
    <font>
      <b/>
      <sz val="11"/>
      <color indexed="17"/>
      <name val="Arial"/>
      <family val="2"/>
    </font>
    <font>
      <sz val="11"/>
      <color indexed="17"/>
      <name val="Times New Roman"/>
      <family val="1"/>
    </font>
    <font>
      <b/>
      <sz val="11"/>
      <color indexed="12"/>
      <name val="Arial"/>
      <family val="2"/>
    </font>
    <font>
      <b/>
      <sz val="11"/>
      <color indexed="10"/>
      <name val="Arial"/>
      <family val="2"/>
    </font>
    <font>
      <sz val="11"/>
      <color indexed="10"/>
      <name val="Times New Roman"/>
      <family val="1"/>
    </font>
    <font>
      <sz val="11"/>
      <color indexed="8"/>
      <name val="Times New Roman"/>
      <family val="1"/>
    </font>
    <font>
      <b/>
      <sz val="11"/>
      <color indexed="50"/>
      <name val="Arial"/>
      <family val="2"/>
    </font>
    <font>
      <sz val="11"/>
      <color indexed="50"/>
      <name val="Times New Roman"/>
      <family val="1"/>
    </font>
    <font>
      <sz val="11"/>
      <color indexed="12"/>
      <name val="Times New Roman"/>
      <family val="1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17"/>
      <name val="Arial"/>
      <family val="2"/>
    </font>
    <font>
      <b/>
      <sz val="10"/>
      <color indexed="12"/>
      <name val="Arial"/>
      <family val="2"/>
    </font>
    <font>
      <b/>
      <sz val="10"/>
      <color indexed="10"/>
      <name val="Arial"/>
      <family val="2"/>
    </font>
    <font>
      <b/>
      <sz val="10"/>
      <color indexed="50"/>
      <name val="Arial"/>
      <family val="2"/>
    </font>
    <font>
      <b/>
      <sz val="10"/>
      <color indexed="19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12"/>
      <name val="Times New Roman"/>
      <family val="1"/>
    </font>
    <font>
      <sz val="12"/>
      <color indexed="17"/>
      <name val="Times New Roman"/>
      <family val="1"/>
    </font>
    <font>
      <sz val="12"/>
      <color indexed="8"/>
      <name val="Times New Roman"/>
      <family val="1"/>
    </font>
    <font>
      <sz val="12"/>
      <color indexed="50"/>
      <name val="Times New Roman"/>
      <family val="1"/>
    </font>
    <font>
      <b/>
      <sz val="10"/>
      <color indexed="60"/>
      <name val="Arial"/>
      <family val="2"/>
    </font>
    <font>
      <b/>
      <sz val="10"/>
      <color indexed="40"/>
      <name val="Arial"/>
      <family val="2"/>
    </font>
    <font>
      <b/>
      <sz val="10"/>
      <color indexed="51"/>
      <name val="Arial"/>
      <family val="2"/>
    </font>
    <font>
      <sz val="11"/>
      <color indexed="52"/>
      <name val="Times New Roman"/>
      <family val="1"/>
    </font>
    <font>
      <b/>
      <sz val="11"/>
      <color indexed="52"/>
      <name val="Arial"/>
      <family val="2"/>
    </font>
    <font>
      <sz val="11"/>
      <color indexed="19"/>
      <name val="Times New Roman"/>
      <family val="1"/>
    </font>
    <font>
      <b/>
      <sz val="11"/>
      <color indexed="19"/>
      <name val="Arial"/>
      <family val="2"/>
    </font>
    <font>
      <b/>
      <sz val="11"/>
      <color indexed="52"/>
      <name val="Times New Roman"/>
      <family val="1"/>
    </font>
    <font>
      <b/>
      <sz val="10"/>
      <color indexed="52"/>
      <name val="Arial"/>
      <family val="2"/>
    </font>
    <font>
      <b/>
      <sz val="11"/>
      <color indexed="10"/>
      <name val="Times New Roman"/>
      <family val="1"/>
    </font>
    <font>
      <b/>
      <sz val="11"/>
      <color indexed="60"/>
      <name val="Arial"/>
      <family val="2"/>
    </font>
    <font>
      <sz val="11"/>
      <color indexed="60"/>
      <name val="Times New Roman"/>
      <family val="1"/>
    </font>
    <font>
      <b/>
      <sz val="11"/>
      <color indexed="6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3" fontId="2" fillId="0" borderId="4" xfId="0" applyNumberFormat="1" applyFont="1" applyBorder="1" applyAlignment="1">
      <alignment vertical="top" wrapText="1"/>
    </xf>
    <xf numFmtId="3" fontId="4" fillId="0" borderId="4" xfId="0" applyNumberFormat="1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8" fillId="0" borderId="0" xfId="0" applyFont="1"/>
    <xf numFmtId="10" fontId="3" fillId="0" borderId="0" xfId="1" applyNumberFormat="1" applyFont="1"/>
    <xf numFmtId="0" fontId="9" fillId="0" borderId="4" xfId="0" applyFont="1" applyBorder="1" applyAlignment="1">
      <alignment vertical="top" wrapText="1"/>
    </xf>
    <xf numFmtId="0" fontId="10" fillId="0" borderId="0" xfId="0" applyFont="1"/>
    <xf numFmtId="3" fontId="3" fillId="0" borderId="0" xfId="0" applyNumberFormat="1" applyFont="1"/>
    <xf numFmtId="0" fontId="4" fillId="0" borderId="3" xfId="0" applyFont="1" applyBorder="1" applyAlignment="1">
      <alignment vertical="top" wrapText="1"/>
    </xf>
    <xf numFmtId="0" fontId="11" fillId="0" borderId="4" xfId="0" applyFont="1" applyBorder="1" applyAlignment="1">
      <alignment vertical="top" wrapText="1"/>
    </xf>
    <xf numFmtId="0" fontId="12" fillId="0" borderId="0" xfId="0" applyFont="1"/>
    <xf numFmtId="0" fontId="13" fillId="0" borderId="0" xfId="0" applyFont="1"/>
    <xf numFmtId="0" fontId="14" fillId="0" borderId="4" xfId="0" applyFont="1" applyBorder="1" applyAlignment="1">
      <alignment vertical="top" wrapText="1"/>
    </xf>
    <xf numFmtId="0" fontId="15" fillId="0" borderId="4" xfId="0" applyFont="1" applyBorder="1" applyAlignment="1">
      <alignment vertical="top" wrapText="1"/>
    </xf>
    <xf numFmtId="3" fontId="8" fillId="0" borderId="0" xfId="0" applyNumberFormat="1" applyFont="1"/>
    <xf numFmtId="0" fontId="4" fillId="0" borderId="4" xfId="0" applyFont="1" applyBorder="1" applyAlignment="1">
      <alignment vertical="top" wrapText="1"/>
    </xf>
    <xf numFmtId="0" fontId="16" fillId="0" borderId="0" xfId="0" applyFont="1"/>
    <xf numFmtId="0" fontId="17" fillId="0" borderId="4" xfId="0" applyFont="1" applyBorder="1" applyAlignment="1">
      <alignment vertical="top" wrapText="1"/>
    </xf>
    <xf numFmtId="0" fontId="18" fillId="0" borderId="4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18" fillId="0" borderId="0" xfId="0" applyFont="1" applyBorder="1" applyAlignment="1">
      <alignment vertical="top" wrapText="1"/>
    </xf>
    <xf numFmtId="0" fontId="0" fillId="0" borderId="0" xfId="0" applyFont="1"/>
    <xf numFmtId="0" fontId="19" fillId="0" borderId="0" xfId="0" applyFont="1"/>
    <xf numFmtId="3" fontId="0" fillId="0" borderId="0" xfId="0" applyNumberFormat="1" applyFont="1"/>
    <xf numFmtId="10" fontId="0" fillId="0" borderId="0" xfId="1" applyNumberFormat="1" applyFont="1"/>
    <xf numFmtId="0" fontId="20" fillId="0" borderId="0" xfId="0" applyFont="1"/>
    <xf numFmtId="3" fontId="20" fillId="0" borderId="0" xfId="0" applyNumberFormat="1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10" fontId="20" fillId="0" borderId="0" xfId="1" applyNumberFormat="1" applyFont="1"/>
    <xf numFmtId="3" fontId="3" fillId="0" borderId="0" xfId="1" applyNumberFormat="1" applyFont="1"/>
    <xf numFmtId="3" fontId="4" fillId="0" borderId="0" xfId="0" applyNumberFormat="1" applyFont="1" applyBorder="1" applyAlignment="1">
      <alignment vertical="top" wrapText="1"/>
    </xf>
    <xf numFmtId="3" fontId="0" fillId="0" borderId="0" xfId="0" applyNumberFormat="1"/>
    <xf numFmtId="0" fontId="25" fillId="0" borderId="0" xfId="0" applyFont="1"/>
    <xf numFmtId="3" fontId="26" fillId="0" borderId="0" xfId="0" applyNumberFormat="1" applyFont="1"/>
    <xf numFmtId="0" fontId="27" fillId="0" borderId="0" xfId="0" applyFont="1"/>
    <xf numFmtId="0" fontId="26" fillId="0" borderId="0" xfId="0" applyFont="1"/>
    <xf numFmtId="3" fontId="27" fillId="0" borderId="0" xfId="0" applyNumberFormat="1" applyFont="1"/>
    <xf numFmtId="2" fontId="27" fillId="0" borderId="0" xfId="0" applyNumberFormat="1" applyFont="1" applyAlignment="1">
      <alignment horizontal="center"/>
    </xf>
    <xf numFmtId="3" fontId="26" fillId="0" borderId="1" xfId="0" applyNumberFormat="1" applyFont="1" applyBorder="1" applyAlignment="1">
      <alignment vertical="top" wrapText="1"/>
    </xf>
    <xf numFmtId="0" fontId="26" fillId="0" borderId="2" xfId="0" applyFont="1" applyBorder="1" applyAlignment="1">
      <alignment vertical="top" wrapText="1"/>
    </xf>
    <xf numFmtId="3" fontId="26" fillId="0" borderId="2" xfId="0" applyNumberFormat="1" applyFont="1" applyBorder="1" applyAlignment="1">
      <alignment vertical="top" wrapText="1"/>
    </xf>
    <xf numFmtId="2" fontId="26" fillId="0" borderId="2" xfId="0" applyNumberFormat="1" applyFont="1" applyBorder="1" applyAlignment="1">
      <alignment horizontal="center" vertical="top" wrapText="1"/>
    </xf>
    <xf numFmtId="3" fontId="26" fillId="0" borderId="3" xfId="0" applyNumberFormat="1" applyFont="1" applyBorder="1" applyAlignment="1">
      <alignment vertical="top" wrapText="1"/>
    </xf>
    <xf numFmtId="0" fontId="27" fillId="0" borderId="4" xfId="0" applyFont="1" applyBorder="1" applyAlignment="1">
      <alignment vertical="top" wrapText="1"/>
    </xf>
    <xf numFmtId="0" fontId="28" fillId="0" borderId="4" xfId="0" applyFont="1" applyBorder="1" applyAlignment="1">
      <alignment vertical="top" wrapText="1"/>
    </xf>
    <xf numFmtId="0" fontId="26" fillId="0" borderId="4" xfId="0" applyFont="1" applyBorder="1" applyAlignment="1">
      <alignment vertical="top" wrapText="1"/>
    </xf>
    <xf numFmtId="3" fontId="27" fillId="0" borderId="4" xfId="0" applyNumberFormat="1" applyFont="1" applyBorder="1" applyAlignment="1">
      <alignment vertical="top" wrapText="1"/>
    </xf>
    <xf numFmtId="0" fontId="29" fillId="0" borderId="4" xfId="0" applyFont="1" applyBorder="1" applyAlignment="1">
      <alignment vertical="top" wrapText="1"/>
    </xf>
    <xf numFmtId="0" fontId="30" fillId="0" borderId="4" xfId="0" applyFont="1" applyBorder="1" applyAlignment="1">
      <alignment vertical="top" wrapText="1"/>
    </xf>
    <xf numFmtId="0" fontId="31" fillId="0" borderId="4" xfId="0" applyFont="1" applyBorder="1" applyAlignment="1">
      <alignment vertical="top" wrapText="1"/>
    </xf>
    <xf numFmtId="164" fontId="26" fillId="0" borderId="2" xfId="0" applyNumberFormat="1" applyFont="1" applyBorder="1" applyAlignment="1">
      <alignment horizontal="center" vertical="top" wrapText="1"/>
    </xf>
    <xf numFmtId="2" fontId="0" fillId="0" borderId="0" xfId="0" applyNumberFormat="1" applyAlignment="1">
      <alignment horizontal="center"/>
    </xf>
    <xf numFmtId="0" fontId="32" fillId="0" borderId="0" xfId="0" applyFont="1"/>
    <xf numFmtId="0" fontId="33" fillId="0" borderId="0" xfId="0" applyFont="1"/>
    <xf numFmtId="0" fontId="34" fillId="0" borderId="0" xfId="0" applyFont="1"/>
    <xf numFmtId="10" fontId="32" fillId="0" borderId="0" xfId="0" applyNumberFormat="1" applyFont="1"/>
    <xf numFmtId="10" fontId="1" fillId="0" borderId="0" xfId="0" applyNumberFormat="1" applyFont="1"/>
    <xf numFmtId="10" fontId="0" fillId="0" borderId="0" xfId="0" applyNumberFormat="1"/>
    <xf numFmtId="0" fontId="35" fillId="0" borderId="4" xfId="0" applyFont="1" applyBorder="1" applyAlignment="1">
      <alignment vertical="top" wrapText="1"/>
    </xf>
    <xf numFmtId="0" fontId="36" fillId="0" borderId="0" xfId="0" applyFont="1"/>
    <xf numFmtId="0" fontId="37" fillId="0" borderId="4" xfId="0" applyFont="1" applyBorder="1" applyAlignment="1">
      <alignment vertical="top" wrapText="1"/>
    </xf>
    <xf numFmtId="10" fontId="3" fillId="0" borderId="0" xfId="2" applyNumberFormat="1" applyFont="1"/>
    <xf numFmtId="0" fontId="38" fillId="0" borderId="0" xfId="0" applyFont="1"/>
    <xf numFmtId="0" fontId="39" fillId="0" borderId="4" xfId="0" applyFont="1" applyBorder="1" applyAlignment="1">
      <alignment vertical="top" wrapText="1"/>
    </xf>
    <xf numFmtId="0" fontId="40" fillId="0" borderId="0" xfId="0" applyFont="1"/>
    <xf numFmtId="0" fontId="41" fillId="0" borderId="4" xfId="0" applyFont="1" applyBorder="1" applyAlignment="1">
      <alignment vertical="top" wrapText="1"/>
    </xf>
    <xf numFmtId="0" fontId="42" fillId="0" borderId="0" xfId="0" applyFont="1"/>
    <xf numFmtId="0" fontId="43" fillId="0" borderId="4" xfId="0" applyFont="1" applyBorder="1" applyAlignment="1">
      <alignment vertical="top" wrapText="1"/>
    </xf>
    <xf numFmtId="3" fontId="44" fillId="0" borderId="4" xfId="0" applyNumberFormat="1" applyFont="1" applyBorder="1" applyAlignment="1">
      <alignment vertical="top" wrapText="1"/>
    </xf>
    <xf numFmtId="3" fontId="43" fillId="0" borderId="4" xfId="0" applyNumberFormat="1" applyFont="1" applyBorder="1" applyAlignment="1">
      <alignment vertical="top" wrapText="1"/>
    </xf>
    <xf numFmtId="3" fontId="2" fillId="0" borderId="4" xfId="0" applyNumberFormat="1" applyFont="1" applyBorder="1" applyAlignment="1">
      <alignment vertical="top"/>
    </xf>
  </cellXfs>
  <cellStyles count="3">
    <cellStyle name="Normal" xfId="0" builtinId="0"/>
    <cellStyle name="Percent" xfId="1" builtinId="5"/>
    <cellStyle name="Percent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54"/>
  <sheetViews>
    <sheetView workbookViewId="0">
      <selection activeCell="P1" sqref="P1"/>
    </sheetView>
  </sheetViews>
  <sheetFormatPr defaultRowHeight="12.75"/>
  <cols>
    <col min="1" max="1" width="29.42578125" customWidth="1"/>
    <col min="2" max="2" width="8.42578125" customWidth="1"/>
    <col min="3" max="3" width="9.7109375" customWidth="1"/>
    <col min="4" max="16" width="8.5703125" customWidth="1"/>
    <col min="17" max="17" width="9.42578125" bestFit="1" customWidth="1"/>
  </cols>
  <sheetData>
    <row r="1" spans="1:12" s="2" customFormat="1" ht="16.5" customHeight="1">
      <c r="A1" s="1" t="s">
        <v>436</v>
      </c>
    </row>
    <row r="2" spans="1:12" s="2" customFormat="1" ht="9.75" customHeight="1" thickBot="1">
      <c r="A2" s="3"/>
    </row>
    <row r="3" spans="1:12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6"/>
      <c r="I3" s="13" t="s">
        <v>9</v>
      </c>
      <c r="J3" s="14"/>
    </row>
    <row r="4" spans="1:12" s="2" customFormat="1" ht="16.5" customHeight="1" thickBot="1">
      <c r="A4" s="7" t="s">
        <v>394</v>
      </c>
      <c r="B4" s="12" t="s">
        <v>5</v>
      </c>
      <c r="C4" s="9">
        <v>962</v>
      </c>
      <c r="D4" s="10"/>
      <c r="E4" s="10"/>
      <c r="F4" s="10"/>
      <c r="G4" s="10"/>
      <c r="H4" s="11" t="s">
        <v>4</v>
      </c>
      <c r="J4" s="13" t="s">
        <v>11</v>
      </c>
      <c r="K4" s="13" t="s">
        <v>12</v>
      </c>
      <c r="L4" s="13" t="s">
        <v>13</v>
      </c>
    </row>
    <row r="5" spans="1:12" s="2" customFormat="1" ht="16.5" customHeight="1" thickBot="1">
      <c r="A5" s="7" t="s">
        <v>393</v>
      </c>
      <c r="B5" s="8" t="s">
        <v>435</v>
      </c>
      <c r="C5" s="9">
        <v>793</v>
      </c>
      <c r="D5" s="10"/>
      <c r="E5" s="10"/>
      <c r="F5" s="10"/>
      <c r="G5" s="10"/>
      <c r="H5" s="11" t="s">
        <v>8</v>
      </c>
      <c r="I5" s="16" t="s">
        <v>5</v>
      </c>
      <c r="J5" s="17">
        <f>(C4+C9+C8)</f>
        <v>1560</v>
      </c>
      <c r="K5" s="14">
        <f>SUM(J5/J8)</f>
        <v>0.47272727272727272</v>
      </c>
      <c r="L5" s="2">
        <v>2</v>
      </c>
    </row>
    <row r="6" spans="1:12" s="2" customFormat="1" ht="16.5" customHeight="1" thickBot="1">
      <c r="A6" s="7" t="s">
        <v>273</v>
      </c>
      <c r="B6" s="8" t="s">
        <v>435</v>
      </c>
      <c r="C6" s="10">
        <v>467</v>
      </c>
      <c r="D6" s="10">
        <v>519</v>
      </c>
      <c r="E6" s="9">
        <v>576</v>
      </c>
      <c r="F6" s="10"/>
      <c r="G6" s="10"/>
      <c r="H6" s="11" t="s">
        <v>7</v>
      </c>
      <c r="I6" s="20" t="s">
        <v>435</v>
      </c>
      <c r="J6" s="17">
        <f>(C6+C5+C10)</f>
        <v>1391</v>
      </c>
      <c r="K6" s="14">
        <f>SUM(J6/J8)</f>
        <v>0.42151515151515151</v>
      </c>
      <c r="L6" s="2">
        <v>2</v>
      </c>
    </row>
    <row r="7" spans="1:12" s="2" customFormat="1" ht="16.5" customHeight="1" thickBot="1">
      <c r="A7" s="7" t="s">
        <v>356</v>
      </c>
      <c r="B7" s="15" t="s">
        <v>14</v>
      </c>
      <c r="C7" s="10">
        <v>349</v>
      </c>
      <c r="D7" s="10">
        <v>405</v>
      </c>
      <c r="E7" s="10">
        <v>427</v>
      </c>
      <c r="F7" s="10">
        <v>429</v>
      </c>
      <c r="G7" s="9">
        <v>521</v>
      </c>
      <c r="H7" s="11" t="s">
        <v>10</v>
      </c>
      <c r="I7" s="13" t="s">
        <v>17</v>
      </c>
      <c r="J7" s="17">
        <v>349</v>
      </c>
      <c r="K7" s="14">
        <f>SUM(J7/J8)</f>
        <v>0.10575757575757576</v>
      </c>
      <c r="L7" s="2">
        <v>1</v>
      </c>
    </row>
    <row r="8" spans="1:12" s="2" customFormat="1" ht="16.5" customHeight="1" thickBot="1">
      <c r="A8" s="7" t="s">
        <v>186</v>
      </c>
      <c r="B8" s="12" t="s">
        <v>5</v>
      </c>
      <c r="C8" s="10">
        <v>312</v>
      </c>
      <c r="D8" s="10">
        <v>465</v>
      </c>
      <c r="E8" s="10">
        <v>539</v>
      </c>
      <c r="F8" s="10">
        <v>544</v>
      </c>
      <c r="G8" s="9">
        <v>564</v>
      </c>
      <c r="H8" s="11" t="s">
        <v>6</v>
      </c>
      <c r="J8" s="24">
        <v>3300</v>
      </c>
    </row>
    <row r="9" spans="1:12" s="2" customFormat="1" ht="16.5" customHeight="1" thickBot="1">
      <c r="A9" s="18" t="s">
        <v>322</v>
      </c>
      <c r="B9" s="19" t="s">
        <v>5</v>
      </c>
      <c r="C9" s="10">
        <v>286</v>
      </c>
      <c r="D9" s="10">
        <v>398</v>
      </c>
      <c r="E9" s="10">
        <v>443</v>
      </c>
      <c r="F9" s="10">
        <v>449</v>
      </c>
      <c r="G9" s="10">
        <v>480</v>
      </c>
      <c r="H9" s="9"/>
    </row>
    <row r="10" spans="1:12" s="2" customFormat="1" ht="16.5" customHeight="1" thickBot="1">
      <c r="A10" s="18" t="s">
        <v>437</v>
      </c>
      <c r="B10" s="28" t="s">
        <v>435</v>
      </c>
      <c r="C10" s="10">
        <v>131</v>
      </c>
      <c r="D10" s="10">
        <v>169</v>
      </c>
      <c r="E10" s="10">
        <v>213</v>
      </c>
      <c r="F10" s="10">
        <v>225</v>
      </c>
      <c r="G10" s="10" t="s">
        <v>21</v>
      </c>
    </row>
    <row r="11" spans="1:12" s="2" customFormat="1" ht="10.5" customHeight="1">
      <c r="A11" s="1"/>
      <c r="C11" s="17"/>
      <c r="D11" s="17"/>
      <c r="E11" s="17"/>
      <c r="F11" s="17"/>
      <c r="G11" s="17"/>
      <c r="H11" s="17"/>
      <c r="I11" s="17"/>
      <c r="J11" s="17"/>
      <c r="K11" s="17"/>
    </row>
    <row r="12" spans="1:12" s="2" customFormat="1" ht="17.45" customHeight="1">
      <c r="A12" s="1" t="s">
        <v>433</v>
      </c>
    </row>
    <row r="13" spans="1:12" s="2" customFormat="1" ht="10.5" customHeight="1" thickBot="1">
      <c r="A13" s="1"/>
    </row>
    <row r="14" spans="1:12" s="2" customFormat="1" ht="16.5" customHeight="1" thickBot="1">
      <c r="A14" s="4" t="s">
        <v>0</v>
      </c>
      <c r="B14" s="5" t="s">
        <v>1</v>
      </c>
      <c r="C14" s="5" t="s">
        <v>2</v>
      </c>
      <c r="D14" s="6"/>
      <c r="E14" s="13" t="s">
        <v>9</v>
      </c>
      <c r="F14" s="14"/>
    </row>
    <row r="15" spans="1:12" s="2" customFormat="1" ht="16.5" customHeight="1" thickBot="1">
      <c r="A15" s="7" t="s">
        <v>364</v>
      </c>
      <c r="B15" s="12" t="s">
        <v>5</v>
      </c>
      <c r="C15" s="83" t="s">
        <v>432</v>
      </c>
      <c r="D15" s="11"/>
      <c r="F15" s="13" t="s">
        <v>11</v>
      </c>
      <c r="G15" s="13" t="s">
        <v>12</v>
      </c>
      <c r="H15" s="13" t="s">
        <v>13</v>
      </c>
    </row>
    <row r="16" spans="1:12" s="2" customFormat="1" ht="16.5" customHeight="1" thickBot="1">
      <c r="A16" s="7" t="s">
        <v>398</v>
      </c>
      <c r="B16" s="12" t="s">
        <v>5</v>
      </c>
      <c r="C16" s="83" t="s">
        <v>432</v>
      </c>
      <c r="D16" s="11"/>
      <c r="E16" s="16" t="s">
        <v>5</v>
      </c>
      <c r="F16" s="17">
        <v>0</v>
      </c>
      <c r="G16" s="14" t="e">
        <f>SUM(F16/F19)</f>
        <v>#DIV/0!</v>
      </c>
      <c r="H16" s="2">
        <v>3</v>
      </c>
    </row>
    <row r="17" spans="1:18" s="2" customFormat="1" ht="16.5" customHeight="1" thickBot="1">
      <c r="A17" s="7" t="s">
        <v>399</v>
      </c>
      <c r="B17" s="8" t="s">
        <v>435</v>
      </c>
      <c r="C17" s="83" t="s">
        <v>432</v>
      </c>
      <c r="D17" s="11"/>
      <c r="E17" s="20" t="s">
        <v>435</v>
      </c>
      <c r="F17" s="17">
        <v>0</v>
      </c>
      <c r="G17" s="14" t="e">
        <f>SUM(F17/F19)</f>
        <v>#DIV/0!</v>
      </c>
      <c r="H17" s="2">
        <v>1</v>
      </c>
    </row>
    <row r="18" spans="1:18" s="2" customFormat="1" ht="16.5" customHeight="1" thickBot="1">
      <c r="A18" s="7" t="s">
        <v>363</v>
      </c>
      <c r="B18" s="15" t="s">
        <v>14</v>
      </c>
      <c r="C18" s="83" t="s">
        <v>432</v>
      </c>
      <c r="D18" s="11"/>
      <c r="E18" s="13" t="s">
        <v>17</v>
      </c>
      <c r="F18" s="17">
        <v>0</v>
      </c>
      <c r="G18" s="14" t="e">
        <f>SUM(F18/F19)</f>
        <v>#DIV/0!</v>
      </c>
      <c r="H18" s="2">
        <v>1</v>
      </c>
    </row>
    <row r="19" spans="1:18" s="2" customFormat="1" ht="16.5" customHeight="1" thickBot="1">
      <c r="A19" s="7" t="s">
        <v>434</v>
      </c>
      <c r="B19" s="12" t="s">
        <v>5</v>
      </c>
      <c r="C19" s="83" t="s">
        <v>432</v>
      </c>
      <c r="D19" s="11"/>
      <c r="E19" s="13"/>
      <c r="F19" s="24">
        <v>0</v>
      </c>
      <c r="G19" s="14"/>
    </row>
    <row r="20" spans="1:18" s="2" customFormat="1" ht="11.25" customHeight="1">
      <c r="A20" s="29"/>
      <c r="B20" s="30"/>
      <c r="C20" s="43"/>
      <c r="D20" s="43"/>
      <c r="E20" s="43"/>
      <c r="F20" s="17"/>
      <c r="G20" s="17"/>
      <c r="H20" s="17"/>
      <c r="I20" s="17"/>
      <c r="J20" s="17"/>
      <c r="K20" s="17"/>
      <c r="L20" s="17"/>
      <c r="M20" s="17"/>
      <c r="N20" s="42"/>
    </row>
    <row r="21" spans="1:18" s="2" customFormat="1" ht="17.45" customHeight="1">
      <c r="A21" s="1" t="s">
        <v>439</v>
      </c>
    </row>
    <row r="22" spans="1:18" s="2" customFormat="1" ht="10.5" customHeight="1" thickBot="1">
      <c r="A22" s="1"/>
    </row>
    <row r="23" spans="1:18" s="2" customFormat="1" ht="16.5" customHeight="1" thickBot="1">
      <c r="A23" s="4" t="s">
        <v>0</v>
      </c>
      <c r="B23" s="5" t="s">
        <v>1</v>
      </c>
      <c r="C23" s="5" t="s">
        <v>2</v>
      </c>
      <c r="D23" s="5">
        <v>2</v>
      </c>
      <c r="E23" s="5">
        <v>3</v>
      </c>
      <c r="F23" s="5">
        <v>4</v>
      </c>
      <c r="G23" s="5">
        <v>5</v>
      </c>
      <c r="H23" s="5">
        <v>6</v>
      </c>
      <c r="I23" s="5">
        <v>7</v>
      </c>
      <c r="J23" s="5">
        <v>8</v>
      </c>
      <c r="K23" s="5">
        <v>9</v>
      </c>
      <c r="L23" s="5">
        <v>10</v>
      </c>
      <c r="M23" s="5">
        <v>11</v>
      </c>
      <c r="N23" s="6"/>
      <c r="O23" s="13" t="s">
        <v>9</v>
      </c>
      <c r="P23" s="14"/>
    </row>
    <row r="24" spans="1:18" s="2" customFormat="1" ht="16.5" customHeight="1" thickBot="1">
      <c r="A24" s="7" t="s">
        <v>406</v>
      </c>
      <c r="B24" s="12" t="s">
        <v>5</v>
      </c>
      <c r="C24" s="9">
        <v>1334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1" t="s">
        <v>4</v>
      </c>
      <c r="P24" s="13" t="s">
        <v>11</v>
      </c>
      <c r="Q24" s="13" t="s">
        <v>12</v>
      </c>
      <c r="R24" s="13" t="s">
        <v>13</v>
      </c>
    </row>
    <row r="25" spans="1:18" s="2" customFormat="1" ht="16.5" customHeight="1" thickBot="1">
      <c r="A25" s="7" t="s">
        <v>404</v>
      </c>
      <c r="B25" s="12" t="s">
        <v>5</v>
      </c>
      <c r="C25" s="10">
        <v>436</v>
      </c>
      <c r="D25" s="10">
        <v>528</v>
      </c>
      <c r="E25" s="10">
        <v>537</v>
      </c>
      <c r="F25" s="10">
        <v>537</v>
      </c>
      <c r="G25" s="10">
        <v>586</v>
      </c>
      <c r="H25" s="10">
        <v>594</v>
      </c>
      <c r="I25" s="10">
        <v>596</v>
      </c>
      <c r="J25" s="10">
        <v>598</v>
      </c>
      <c r="K25" s="9">
        <v>741</v>
      </c>
      <c r="L25" s="10"/>
      <c r="M25" s="10"/>
      <c r="N25" s="11" t="s">
        <v>7</v>
      </c>
      <c r="O25" s="16" t="s">
        <v>5</v>
      </c>
      <c r="P25" s="17">
        <f>(C24+C25+C33+C36)</f>
        <v>1999</v>
      </c>
      <c r="Q25" s="14">
        <f>SUM(P25/P28)</f>
        <v>0.51322207958921695</v>
      </c>
      <c r="R25" s="2">
        <v>2</v>
      </c>
    </row>
    <row r="26" spans="1:18" s="2" customFormat="1" ht="16.5" customHeight="1" thickBot="1">
      <c r="A26" s="7" t="s">
        <v>443</v>
      </c>
      <c r="B26" s="15" t="s">
        <v>14</v>
      </c>
      <c r="C26" s="10">
        <v>396</v>
      </c>
      <c r="D26" s="10">
        <v>470</v>
      </c>
      <c r="E26" s="10">
        <v>478</v>
      </c>
      <c r="F26" s="10">
        <v>480</v>
      </c>
      <c r="G26" s="10">
        <v>503</v>
      </c>
      <c r="H26" s="10">
        <v>505</v>
      </c>
      <c r="I26" s="10">
        <v>533</v>
      </c>
      <c r="J26" s="10">
        <v>535</v>
      </c>
      <c r="K26" s="10">
        <v>541</v>
      </c>
      <c r="L26" s="10">
        <v>542</v>
      </c>
      <c r="M26" s="9">
        <v>558</v>
      </c>
      <c r="N26" s="11" t="s">
        <v>6</v>
      </c>
      <c r="O26" s="20" t="s">
        <v>435</v>
      </c>
      <c r="P26" s="17">
        <f>(C28+C30+C32+C34)</f>
        <v>723</v>
      </c>
      <c r="Q26" s="14">
        <f>SUM(P26/P28)</f>
        <v>0.18562259306803594</v>
      </c>
      <c r="R26" s="2">
        <v>1</v>
      </c>
    </row>
    <row r="27" spans="1:18" s="2" customFormat="1" ht="16.5" customHeight="1" thickBot="1">
      <c r="A27" s="18" t="s">
        <v>379</v>
      </c>
      <c r="B27" s="23" t="s">
        <v>14</v>
      </c>
      <c r="C27" s="10">
        <v>302</v>
      </c>
      <c r="D27" s="10">
        <v>323</v>
      </c>
      <c r="E27" s="10">
        <v>324</v>
      </c>
      <c r="F27" s="10">
        <v>325</v>
      </c>
      <c r="G27" s="10">
        <v>334</v>
      </c>
      <c r="H27" s="10">
        <v>337</v>
      </c>
      <c r="I27" s="10">
        <v>400</v>
      </c>
      <c r="J27" s="10">
        <v>403</v>
      </c>
      <c r="K27" s="10">
        <v>412</v>
      </c>
      <c r="L27" s="10">
        <v>414</v>
      </c>
      <c r="M27" s="10">
        <v>433</v>
      </c>
      <c r="N27" s="11"/>
      <c r="O27" s="13" t="s">
        <v>17</v>
      </c>
      <c r="P27" s="17">
        <f>(C26+C27+C29+C31+C35)</f>
        <v>1173</v>
      </c>
      <c r="Q27" s="14">
        <f>SUM(P27/P28)</f>
        <v>0.30115532734274714</v>
      </c>
      <c r="R27" s="2">
        <v>2</v>
      </c>
    </row>
    <row r="28" spans="1:18" s="2" customFormat="1" ht="16.5" customHeight="1" thickBot="1">
      <c r="A28" s="7" t="s">
        <v>408</v>
      </c>
      <c r="B28" s="8" t="s">
        <v>435</v>
      </c>
      <c r="C28" s="10">
        <v>272</v>
      </c>
      <c r="D28" s="10">
        <v>496</v>
      </c>
      <c r="E28" s="10">
        <v>500</v>
      </c>
      <c r="F28" s="10">
        <v>582</v>
      </c>
      <c r="G28" s="10">
        <v>585</v>
      </c>
      <c r="H28" s="9">
        <v>678</v>
      </c>
      <c r="I28" s="10"/>
      <c r="J28" s="10"/>
      <c r="K28" s="10"/>
      <c r="L28" s="10"/>
      <c r="M28" s="10"/>
      <c r="N28" s="11" t="s">
        <v>8</v>
      </c>
      <c r="P28" s="24">
        <v>3895</v>
      </c>
    </row>
    <row r="29" spans="1:18" s="2" customFormat="1" ht="16.5" customHeight="1" thickBot="1">
      <c r="A29" s="7" t="s">
        <v>418</v>
      </c>
      <c r="B29" s="15" t="s">
        <v>359</v>
      </c>
      <c r="C29" s="10">
        <v>225</v>
      </c>
      <c r="D29" s="10">
        <v>253</v>
      </c>
      <c r="E29" s="10">
        <v>277</v>
      </c>
      <c r="F29" s="10">
        <v>283</v>
      </c>
      <c r="G29" s="10">
        <v>294</v>
      </c>
      <c r="H29" s="10">
        <v>304</v>
      </c>
      <c r="I29" s="10">
        <v>326</v>
      </c>
      <c r="J29" s="10">
        <v>333</v>
      </c>
      <c r="K29" s="10">
        <v>351</v>
      </c>
      <c r="L29" s="10">
        <v>368</v>
      </c>
      <c r="M29" s="9">
        <v>450</v>
      </c>
      <c r="N29" s="9" t="s">
        <v>10</v>
      </c>
    </row>
    <row r="30" spans="1:18" s="2" customFormat="1" ht="16.5" customHeight="1" thickBot="1">
      <c r="A30" s="18" t="s">
        <v>442</v>
      </c>
      <c r="B30" s="28" t="s">
        <v>435</v>
      </c>
      <c r="C30" s="10">
        <v>205</v>
      </c>
      <c r="D30" s="10">
        <v>246</v>
      </c>
      <c r="E30" s="10">
        <v>277</v>
      </c>
      <c r="F30" s="10">
        <v>278</v>
      </c>
      <c r="G30" s="10">
        <v>281</v>
      </c>
      <c r="H30" s="10">
        <v>292</v>
      </c>
      <c r="I30" s="10">
        <v>297</v>
      </c>
      <c r="J30" s="10">
        <v>306</v>
      </c>
      <c r="K30" s="10">
        <v>336</v>
      </c>
      <c r="L30" s="10">
        <v>344</v>
      </c>
      <c r="M30" s="10" t="s">
        <v>21</v>
      </c>
    </row>
    <row r="31" spans="1:18" s="2" customFormat="1" ht="16.5" customHeight="1" thickBot="1">
      <c r="A31" s="18" t="s">
        <v>440</v>
      </c>
      <c r="B31" s="23" t="s">
        <v>14</v>
      </c>
      <c r="C31" s="10">
        <v>159</v>
      </c>
      <c r="D31" s="10">
        <v>179</v>
      </c>
      <c r="E31" s="10">
        <v>182</v>
      </c>
      <c r="F31" s="10">
        <v>188</v>
      </c>
      <c r="G31" s="10">
        <v>190</v>
      </c>
      <c r="H31" s="10">
        <v>197</v>
      </c>
      <c r="I31" s="10" t="s">
        <v>21</v>
      </c>
    </row>
    <row r="32" spans="1:18" s="2" customFormat="1" ht="16.5" customHeight="1" thickBot="1">
      <c r="A32" s="18" t="s">
        <v>377</v>
      </c>
      <c r="B32" s="28" t="s">
        <v>435</v>
      </c>
      <c r="C32" s="10">
        <v>147</v>
      </c>
      <c r="D32" s="10">
        <v>159</v>
      </c>
      <c r="E32" s="10">
        <v>159</v>
      </c>
      <c r="F32" s="10">
        <v>164</v>
      </c>
      <c r="G32" s="10">
        <v>167</v>
      </c>
      <c r="H32" s="10" t="s">
        <v>21</v>
      </c>
      <c r="K32" s="17"/>
    </row>
    <row r="33" spans="1:14" s="2" customFormat="1" ht="16.5" customHeight="1" thickBot="1">
      <c r="A33" s="18" t="s">
        <v>444</v>
      </c>
      <c r="B33" s="19" t="s">
        <v>5</v>
      </c>
      <c r="C33" s="10">
        <v>144</v>
      </c>
      <c r="D33" s="10">
        <v>243</v>
      </c>
      <c r="E33" s="10">
        <v>247</v>
      </c>
      <c r="F33" s="10">
        <v>253</v>
      </c>
      <c r="G33" s="10">
        <v>259</v>
      </c>
      <c r="H33" s="10">
        <v>282</v>
      </c>
      <c r="I33" s="10">
        <v>291</v>
      </c>
      <c r="J33" s="10">
        <v>296</v>
      </c>
      <c r="K33" s="10" t="s">
        <v>21</v>
      </c>
    </row>
    <row r="34" spans="1:14" s="2" customFormat="1" ht="16.5" customHeight="1" thickBot="1">
      <c r="A34" s="18" t="s">
        <v>441</v>
      </c>
      <c r="B34" s="28" t="s">
        <v>435</v>
      </c>
      <c r="C34" s="10">
        <v>99</v>
      </c>
      <c r="D34" s="10">
        <v>119</v>
      </c>
      <c r="E34" s="10">
        <v>119</v>
      </c>
      <c r="F34" s="10" t="s">
        <v>21</v>
      </c>
      <c r="K34" s="17"/>
    </row>
    <row r="35" spans="1:14" s="2" customFormat="1" ht="16.5" customHeight="1" thickBot="1">
      <c r="A35" s="18" t="s">
        <v>446</v>
      </c>
      <c r="B35" s="23" t="s">
        <v>14</v>
      </c>
      <c r="C35" s="10">
        <v>91</v>
      </c>
      <c r="D35" s="10">
        <v>102</v>
      </c>
      <c r="E35" s="10" t="s">
        <v>21</v>
      </c>
    </row>
    <row r="36" spans="1:14" s="2" customFormat="1" ht="16.5" customHeight="1" thickBot="1">
      <c r="A36" s="18" t="s">
        <v>445</v>
      </c>
      <c r="B36" s="19" t="s">
        <v>5</v>
      </c>
      <c r="C36" s="10">
        <v>85</v>
      </c>
      <c r="D36" s="10">
        <v>127</v>
      </c>
      <c r="E36" s="10">
        <v>132</v>
      </c>
      <c r="F36" s="10">
        <v>133</v>
      </c>
      <c r="G36" s="10" t="s">
        <v>21</v>
      </c>
    </row>
    <row r="37" spans="1:14" s="2" customFormat="1" ht="11.25" customHeight="1">
      <c r="A37" s="29"/>
      <c r="B37" s="30"/>
      <c r="C37" s="43"/>
      <c r="D37" s="29"/>
      <c r="E37" s="29"/>
      <c r="N37" s="14"/>
    </row>
    <row r="38" spans="1:14" s="2" customFormat="1" ht="17.45" customHeight="1">
      <c r="A38" s="1" t="s">
        <v>449</v>
      </c>
    </row>
    <row r="39" spans="1:14" s="2" customFormat="1" ht="8.25" customHeight="1" thickBot="1">
      <c r="A39" s="1"/>
    </row>
    <row r="40" spans="1:14" s="2" customFormat="1" ht="17.45" customHeight="1" thickBot="1">
      <c r="A40" s="4" t="s">
        <v>0</v>
      </c>
      <c r="B40" s="5" t="s">
        <v>1</v>
      </c>
      <c r="C40" s="5" t="s">
        <v>2</v>
      </c>
      <c r="D40" s="5">
        <v>2</v>
      </c>
      <c r="E40" s="5">
        <v>3</v>
      </c>
      <c r="F40" s="5">
        <v>4</v>
      </c>
      <c r="G40" s="5">
        <v>5</v>
      </c>
      <c r="H40" s="5">
        <v>6</v>
      </c>
      <c r="I40" s="5"/>
      <c r="J40" s="13" t="s">
        <v>9</v>
      </c>
      <c r="K40" s="14"/>
    </row>
    <row r="41" spans="1:14" s="2" customFormat="1" ht="17.45" customHeight="1" thickBot="1">
      <c r="A41" s="7" t="s">
        <v>381</v>
      </c>
      <c r="B41" s="12" t="s">
        <v>5</v>
      </c>
      <c r="C41" s="9">
        <v>805</v>
      </c>
      <c r="D41" s="10"/>
      <c r="E41" s="10"/>
      <c r="F41" s="10"/>
      <c r="G41" s="10"/>
      <c r="H41" s="10"/>
      <c r="I41" s="11" t="s">
        <v>4</v>
      </c>
      <c r="K41" s="13" t="s">
        <v>11</v>
      </c>
      <c r="L41" s="13" t="s">
        <v>12</v>
      </c>
      <c r="M41" s="13" t="s">
        <v>13</v>
      </c>
      <c r="N41" s="13"/>
    </row>
    <row r="42" spans="1:14" s="2" customFormat="1" ht="17.45" customHeight="1" thickBot="1">
      <c r="A42" s="7" t="s">
        <v>428</v>
      </c>
      <c r="B42" s="78" t="s">
        <v>16</v>
      </c>
      <c r="C42" s="9">
        <v>549</v>
      </c>
      <c r="D42" s="10"/>
      <c r="E42" s="10"/>
      <c r="F42" s="10"/>
      <c r="G42" s="10"/>
      <c r="H42" s="10"/>
      <c r="I42" s="11" t="s">
        <v>8</v>
      </c>
      <c r="J42" s="16" t="s">
        <v>5</v>
      </c>
      <c r="K42" s="17">
        <f>(C41+C43+C46+C48)</f>
        <v>1702</v>
      </c>
      <c r="L42" s="14">
        <f>SUM(K42/K46)</f>
        <v>0.50579494799405644</v>
      </c>
      <c r="M42" s="2">
        <v>3</v>
      </c>
    </row>
    <row r="43" spans="1:14" s="2" customFormat="1" ht="17.45" customHeight="1" thickBot="1">
      <c r="A43" s="7" t="s">
        <v>450</v>
      </c>
      <c r="B43" s="12" t="s">
        <v>5</v>
      </c>
      <c r="C43" s="10">
        <v>430</v>
      </c>
      <c r="D43" s="9">
        <v>635</v>
      </c>
      <c r="E43" s="10"/>
      <c r="F43" s="10"/>
      <c r="G43" s="10"/>
      <c r="H43" s="10"/>
      <c r="I43" s="11" t="s">
        <v>7</v>
      </c>
      <c r="J43" s="20" t="s">
        <v>435</v>
      </c>
      <c r="K43" s="17">
        <f>(C45+C47+C49)</f>
        <v>689</v>
      </c>
      <c r="L43" s="14">
        <f>SUM(K43/K46)</f>
        <v>0.20475482912332837</v>
      </c>
      <c r="M43" s="2">
        <v>1</v>
      </c>
    </row>
    <row r="44" spans="1:14" s="2" customFormat="1" ht="17.45" customHeight="1" thickBot="1">
      <c r="A44" s="7" t="s">
        <v>319</v>
      </c>
      <c r="B44" s="15" t="s">
        <v>14</v>
      </c>
      <c r="C44" s="10">
        <v>425</v>
      </c>
      <c r="D44" s="10">
        <v>435</v>
      </c>
      <c r="E44" s="10">
        <v>437</v>
      </c>
      <c r="F44" s="10">
        <v>440</v>
      </c>
      <c r="G44" s="10">
        <v>454</v>
      </c>
      <c r="H44" s="9">
        <v>512</v>
      </c>
      <c r="I44" s="11" t="s">
        <v>6</v>
      </c>
      <c r="J44" s="21" t="s">
        <v>16</v>
      </c>
      <c r="K44" s="17">
        <v>549</v>
      </c>
      <c r="L44" s="14">
        <f>SUM(K44/K46)</f>
        <v>0.16315007429420506</v>
      </c>
      <c r="M44" s="2">
        <v>1</v>
      </c>
    </row>
    <row r="45" spans="1:14" s="2" customFormat="1" ht="17.45" customHeight="1" thickBot="1">
      <c r="A45" s="7" t="s">
        <v>422</v>
      </c>
      <c r="B45" s="8" t="s">
        <v>435</v>
      </c>
      <c r="C45" s="10">
        <v>259</v>
      </c>
      <c r="D45" s="10">
        <v>276</v>
      </c>
      <c r="E45" s="10">
        <v>295</v>
      </c>
      <c r="F45" s="10">
        <v>302</v>
      </c>
      <c r="G45" s="10">
        <v>425</v>
      </c>
      <c r="H45" s="9">
        <v>492</v>
      </c>
      <c r="I45" s="11" t="s">
        <v>10</v>
      </c>
      <c r="J45" s="13" t="s">
        <v>17</v>
      </c>
      <c r="K45" s="17">
        <v>425</v>
      </c>
      <c r="L45" s="14">
        <f>SUM(K45/K46)</f>
        <v>0.1263001485884101</v>
      </c>
      <c r="M45" s="2">
        <v>1</v>
      </c>
    </row>
    <row r="46" spans="1:14" s="2" customFormat="1" ht="17.45" customHeight="1" thickBot="1">
      <c r="A46" s="18" t="s">
        <v>387</v>
      </c>
      <c r="B46" s="19" t="s">
        <v>5</v>
      </c>
      <c r="C46" s="10">
        <v>247</v>
      </c>
      <c r="D46" s="10">
        <v>270</v>
      </c>
      <c r="E46" s="10">
        <v>292</v>
      </c>
      <c r="F46" s="10">
        <v>327</v>
      </c>
      <c r="G46" s="10">
        <v>344</v>
      </c>
      <c r="H46" s="10">
        <v>367</v>
      </c>
      <c r="I46" s="11"/>
      <c r="K46" s="24">
        <v>3365</v>
      </c>
      <c r="N46" s="14"/>
    </row>
    <row r="47" spans="1:14" s="2" customFormat="1" ht="17.45" customHeight="1" thickBot="1">
      <c r="A47" s="18" t="s">
        <v>451</v>
      </c>
      <c r="B47" s="28" t="s">
        <v>435</v>
      </c>
      <c r="C47" s="10">
        <v>229</v>
      </c>
      <c r="D47" s="10">
        <v>252</v>
      </c>
      <c r="E47" s="10">
        <v>255</v>
      </c>
      <c r="F47" s="10">
        <v>269</v>
      </c>
      <c r="G47" s="10">
        <v>286</v>
      </c>
      <c r="H47" s="10" t="s">
        <v>21</v>
      </c>
    </row>
    <row r="48" spans="1:14" s="2" customFormat="1" ht="17.45" customHeight="1" thickBot="1">
      <c r="A48" s="7" t="s">
        <v>452</v>
      </c>
      <c r="B48" s="12" t="s">
        <v>5</v>
      </c>
      <c r="C48" s="10">
        <v>220</v>
      </c>
      <c r="D48" s="10">
        <v>249</v>
      </c>
      <c r="E48" s="10">
        <v>261</v>
      </c>
      <c r="F48" s="10">
        <v>333</v>
      </c>
      <c r="G48" s="10">
        <v>383</v>
      </c>
      <c r="H48" s="9">
        <v>415</v>
      </c>
      <c r="I48" s="11" t="s">
        <v>15</v>
      </c>
    </row>
    <row r="49" spans="1:24" s="2" customFormat="1" ht="17.45" customHeight="1" thickBot="1">
      <c r="A49" s="18" t="s">
        <v>453</v>
      </c>
      <c r="B49" s="28" t="s">
        <v>435</v>
      </c>
      <c r="C49" s="10">
        <v>201</v>
      </c>
      <c r="D49" s="10">
        <v>218</v>
      </c>
      <c r="E49" s="10">
        <v>228</v>
      </c>
      <c r="F49" s="10">
        <v>251</v>
      </c>
      <c r="G49" s="10" t="s">
        <v>21</v>
      </c>
    </row>
    <row r="50" spans="1:24">
      <c r="C50" s="44"/>
      <c r="D50" s="44"/>
    </row>
    <row r="51" spans="1:24" s="31" customFormat="1" ht="15" customHeight="1">
      <c r="B51" s="35" t="s">
        <v>20</v>
      </c>
      <c r="C51" s="37" t="s">
        <v>5</v>
      </c>
      <c r="D51" s="38" t="s">
        <v>435</v>
      </c>
      <c r="E51" s="39" t="s">
        <v>16</v>
      </c>
      <c r="F51" s="35" t="s">
        <v>17</v>
      </c>
      <c r="J51" s="45"/>
      <c r="L51" s="45"/>
      <c r="V51" s="32"/>
      <c r="W51" s="33"/>
      <c r="X51" s="34"/>
    </row>
    <row r="52" spans="1:24" s="31" customFormat="1" ht="15" customHeight="1">
      <c r="A52" s="31" t="s">
        <v>11</v>
      </c>
      <c r="B52" s="36">
        <f>SUM(J8+P28+K46+F19)</f>
        <v>10560</v>
      </c>
      <c r="C52" s="33">
        <f>SUM(K42+P25+F16+J5)</f>
        <v>5261</v>
      </c>
      <c r="D52" s="33">
        <f>SUM(K43+P26+F17+J6)</f>
        <v>2803</v>
      </c>
      <c r="E52" s="33">
        <v>549</v>
      </c>
      <c r="F52" s="33">
        <f>SUM(K45+P27+J7+F18)</f>
        <v>1947</v>
      </c>
      <c r="J52" s="33"/>
      <c r="K52" s="33"/>
      <c r="L52" s="33"/>
      <c r="V52" s="35"/>
      <c r="W52" s="36"/>
      <c r="X52" s="34"/>
    </row>
    <row r="53" spans="1:24" s="31" customFormat="1" ht="15" customHeight="1">
      <c r="A53" s="31" t="s">
        <v>12</v>
      </c>
      <c r="B53" s="41">
        <v>1</v>
      </c>
      <c r="C53" s="34">
        <f t="shared" ref="C53:E53" si="0">SUM(C52/$B$52)</f>
        <v>0.4982007575757576</v>
      </c>
      <c r="D53" s="34">
        <f t="shared" si="0"/>
        <v>0.26543560606060607</v>
      </c>
      <c r="E53" s="34">
        <f t="shared" si="0"/>
        <v>5.1988636363636362E-2</v>
      </c>
      <c r="F53" s="34">
        <f>SUM(F52/$B$52)</f>
        <v>0.18437500000000001</v>
      </c>
      <c r="J53" s="34"/>
      <c r="K53" s="33"/>
      <c r="L53" s="34"/>
    </row>
    <row r="54" spans="1:24" s="31" customFormat="1" ht="15" customHeight="1">
      <c r="A54" s="31" t="s">
        <v>13</v>
      </c>
      <c r="B54" s="35">
        <v>21</v>
      </c>
      <c r="C54" s="31">
        <v>10</v>
      </c>
      <c r="D54" s="31">
        <v>5</v>
      </c>
      <c r="E54" s="31">
        <v>1</v>
      </c>
      <c r="F54" s="31">
        <v>5</v>
      </c>
    </row>
  </sheetData>
  <sortState ref="A41:C49">
    <sortCondition descending="1" ref="C41:C49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X69"/>
  <sheetViews>
    <sheetView workbookViewId="0">
      <selection activeCell="N1" sqref="N1"/>
    </sheetView>
  </sheetViews>
  <sheetFormatPr defaultRowHeight="12.75"/>
  <cols>
    <col min="1" max="1" width="29.42578125" customWidth="1"/>
    <col min="2" max="2" width="8.42578125" customWidth="1"/>
    <col min="3" max="3" width="9.7109375" customWidth="1"/>
    <col min="4" max="16" width="8.5703125" customWidth="1"/>
    <col min="17" max="17" width="9.42578125" bestFit="1" customWidth="1"/>
  </cols>
  <sheetData>
    <row r="1" spans="1:16" s="2" customFormat="1" ht="16.5" customHeight="1">
      <c r="A1" s="1" t="s">
        <v>390</v>
      </c>
    </row>
    <row r="2" spans="1:16" s="2" customFormat="1" ht="9.75" customHeight="1" thickBot="1">
      <c r="A2" s="3"/>
    </row>
    <row r="3" spans="1:16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6"/>
      <c r="M3" s="13" t="s">
        <v>9</v>
      </c>
      <c r="N3" s="14"/>
    </row>
    <row r="4" spans="1:16" s="2" customFormat="1" ht="16.5" customHeight="1" thickBot="1">
      <c r="A4" s="7" t="s">
        <v>214</v>
      </c>
      <c r="B4" s="12" t="s">
        <v>5</v>
      </c>
      <c r="C4" s="9">
        <v>925</v>
      </c>
      <c r="D4" s="10"/>
      <c r="E4" s="10"/>
      <c r="F4" s="10"/>
      <c r="G4" s="10"/>
      <c r="H4" s="10"/>
      <c r="I4" s="10"/>
      <c r="J4" s="10"/>
      <c r="K4" s="10"/>
      <c r="L4" s="11" t="s">
        <v>4</v>
      </c>
      <c r="N4" s="13" t="s">
        <v>11</v>
      </c>
      <c r="O4" s="13" t="s">
        <v>12</v>
      </c>
      <c r="P4" s="13" t="s">
        <v>13</v>
      </c>
    </row>
    <row r="5" spans="1:16" s="2" customFormat="1" ht="16.5" customHeight="1" thickBot="1">
      <c r="A5" s="7" t="s">
        <v>438</v>
      </c>
      <c r="B5" s="8" t="s">
        <v>3</v>
      </c>
      <c r="C5" s="9">
        <v>813</v>
      </c>
      <c r="D5" s="10"/>
      <c r="E5" s="10"/>
      <c r="F5" s="10"/>
      <c r="G5" s="10"/>
      <c r="H5" s="10"/>
      <c r="I5" s="10"/>
      <c r="J5" s="10"/>
      <c r="K5" s="10"/>
      <c r="L5" s="11" t="s">
        <v>8</v>
      </c>
      <c r="M5" s="16" t="s">
        <v>5</v>
      </c>
      <c r="N5" s="17">
        <f>(C4+C6+C10+C12)</f>
        <v>2075</v>
      </c>
      <c r="O5" s="14">
        <f>SUM(N5/N9)</f>
        <v>0.44102019128586611</v>
      </c>
      <c r="P5" s="2">
        <v>2</v>
      </c>
    </row>
    <row r="6" spans="1:16" s="2" customFormat="1" ht="16.5" customHeight="1" thickBot="1">
      <c r="A6" s="7" t="s">
        <v>217</v>
      </c>
      <c r="B6" s="12" t="s">
        <v>5</v>
      </c>
      <c r="C6" s="10">
        <v>539</v>
      </c>
      <c r="D6" s="10">
        <v>561</v>
      </c>
      <c r="E6" s="10">
        <v>564</v>
      </c>
      <c r="F6" s="10">
        <v>568</v>
      </c>
      <c r="G6" s="10">
        <v>571</v>
      </c>
      <c r="H6" s="10">
        <v>640</v>
      </c>
      <c r="I6" s="10">
        <v>752</v>
      </c>
      <c r="J6" s="9">
        <v>1050</v>
      </c>
      <c r="K6" s="10"/>
      <c r="L6" s="11" t="s">
        <v>7</v>
      </c>
      <c r="M6" s="20" t="s">
        <v>3</v>
      </c>
      <c r="N6" s="17">
        <f>(C5+C8)</f>
        <v>1252</v>
      </c>
      <c r="O6" s="14">
        <f>SUM(N6/N9)</f>
        <v>0.26609989373007437</v>
      </c>
      <c r="P6" s="2">
        <v>2</v>
      </c>
    </row>
    <row r="7" spans="1:16" s="2" customFormat="1" ht="16.5" customHeight="1" thickBot="1">
      <c r="A7" s="7" t="s">
        <v>355</v>
      </c>
      <c r="B7" s="78" t="s">
        <v>16</v>
      </c>
      <c r="C7" s="10">
        <v>514</v>
      </c>
      <c r="D7" s="10">
        <v>516</v>
      </c>
      <c r="E7" s="10">
        <v>522</v>
      </c>
      <c r="F7" s="10">
        <v>526</v>
      </c>
      <c r="G7" s="10">
        <v>529</v>
      </c>
      <c r="H7" s="10">
        <v>575</v>
      </c>
      <c r="I7" s="10">
        <v>587</v>
      </c>
      <c r="J7" s="10">
        <v>653</v>
      </c>
      <c r="K7" s="9">
        <v>678</v>
      </c>
      <c r="L7" s="11" t="s">
        <v>6</v>
      </c>
      <c r="M7" s="21" t="s">
        <v>16</v>
      </c>
      <c r="N7" s="17">
        <v>514</v>
      </c>
      <c r="O7" s="14">
        <f>SUM(N7/N9)</f>
        <v>0.10924548352816153</v>
      </c>
      <c r="P7" s="2">
        <v>1</v>
      </c>
    </row>
    <row r="8" spans="1:16" s="2" customFormat="1" ht="16.5" customHeight="1" thickBot="1">
      <c r="A8" s="7" t="s">
        <v>216</v>
      </c>
      <c r="B8" s="8" t="s">
        <v>3</v>
      </c>
      <c r="C8" s="10">
        <v>439</v>
      </c>
      <c r="D8" s="10">
        <v>448</v>
      </c>
      <c r="E8" s="10">
        <v>456</v>
      </c>
      <c r="F8" s="10">
        <v>487</v>
      </c>
      <c r="G8" s="10">
        <v>518</v>
      </c>
      <c r="H8" s="10">
        <v>554</v>
      </c>
      <c r="I8" s="10">
        <v>596</v>
      </c>
      <c r="J8" s="10">
        <v>612</v>
      </c>
      <c r="K8" s="9">
        <v>622</v>
      </c>
      <c r="L8" s="11" t="s">
        <v>10</v>
      </c>
      <c r="M8" s="13" t="s">
        <v>17</v>
      </c>
      <c r="N8" s="17">
        <f>(C9+C11+C13+C14)</f>
        <v>864</v>
      </c>
      <c r="O8" s="14">
        <f>SUM(N8/N9)</f>
        <v>0.18363443145589797</v>
      </c>
    </row>
    <row r="9" spans="1:16" s="2" customFormat="1" ht="16.5" customHeight="1" thickBot="1">
      <c r="A9" s="18" t="s">
        <v>299</v>
      </c>
      <c r="B9" s="23" t="s">
        <v>14</v>
      </c>
      <c r="C9" s="10">
        <v>436</v>
      </c>
      <c r="D9" s="10">
        <v>452</v>
      </c>
      <c r="E9" s="10">
        <v>454</v>
      </c>
      <c r="F9" s="10">
        <v>455</v>
      </c>
      <c r="G9" s="10">
        <v>464</v>
      </c>
      <c r="H9" s="10">
        <v>494</v>
      </c>
      <c r="I9" s="10">
        <v>513</v>
      </c>
      <c r="J9" s="10">
        <v>533</v>
      </c>
      <c r="K9" s="10">
        <v>546</v>
      </c>
      <c r="L9" s="9"/>
      <c r="N9" s="24">
        <v>4705</v>
      </c>
    </row>
    <row r="10" spans="1:16" s="2" customFormat="1" ht="16.5" customHeight="1" thickBot="1">
      <c r="A10" s="18" t="s">
        <v>392</v>
      </c>
      <c r="B10" s="19" t="s">
        <v>5</v>
      </c>
      <c r="C10" s="10">
        <v>372</v>
      </c>
      <c r="D10" s="10">
        <v>396</v>
      </c>
      <c r="E10" s="10">
        <v>400</v>
      </c>
      <c r="F10" s="10">
        <v>402</v>
      </c>
      <c r="G10" s="10">
        <v>405</v>
      </c>
      <c r="H10" s="10">
        <v>415</v>
      </c>
      <c r="I10" s="10">
        <v>491</v>
      </c>
      <c r="J10" s="10" t="s">
        <v>21</v>
      </c>
    </row>
    <row r="11" spans="1:16" s="2" customFormat="1" ht="16.5" customHeight="1" thickBot="1">
      <c r="A11" s="18" t="s">
        <v>360</v>
      </c>
      <c r="B11" s="23" t="s">
        <v>14</v>
      </c>
      <c r="C11" s="10">
        <v>249</v>
      </c>
      <c r="D11" s="10">
        <v>253</v>
      </c>
      <c r="E11" s="10">
        <v>255</v>
      </c>
      <c r="F11" s="10">
        <v>271</v>
      </c>
      <c r="G11" s="10">
        <v>286</v>
      </c>
      <c r="H11" s="10" t="s">
        <v>21</v>
      </c>
      <c r="K11" s="20"/>
      <c r="L11" s="17"/>
      <c r="M11" s="14"/>
    </row>
    <row r="12" spans="1:16" s="2" customFormat="1" ht="16.5" customHeight="1" thickBot="1">
      <c r="A12" s="18" t="s">
        <v>395</v>
      </c>
      <c r="B12" s="19" t="s">
        <v>5</v>
      </c>
      <c r="C12" s="10">
        <v>239</v>
      </c>
      <c r="D12" s="10">
        <v>297</v>
      </c>
      <c r="E12" s="10">
        <v>298</v>
      </c>
      <c r="F12" s="10">
        <v>313</v>
      </c>
      <c r="G12" s="10">
        <v>314</v>
      </c>
      <c r="H12" s="10">
        <v>330</v>
      </c>
      <c r="I12" s="10" t="s">
        <v>21</v>
      </c>
      <c r="K12" s="21"/>
      <c r="L12" s="17"/>
      <c r="M12" s="14"/>
    </row>
    <row r="13" spans="1:16" s="2" customFormat="1" ht="16.5" customHeight="1" thickBot="1">
      <c r="A13" s="18" t="s">
        <v>391</v>
      </c>
      <c r="B13" s="23" t="s">
        <v>14</v>
      </c>
      <c r="C13" s="10">
        <v>96</v>
      </c>
      <c r="D13" s="10">
        <v>98</v>
      </c>
      <c r="E13" s="10">
        <v>100</v>
      </c>
      <c r="F13" s="10">
        <v>101</v>
      </c>
      <c r="G13" s="10" t="s">
        <v>21</v>
      </c>
      <c r="L13" s="24"/>
    </row>
    <row r="14" spans="1:16" s="2" customFormat="1" ht="16.5" customHeight="1" thickBot="1">
      <c r="A14" s="18" t="s">
        <v>327</v>
      </c>
      <c r="B14" s="23" t="s">
        <v>359</v>
      </c>
      <c r="C14" s="10">
        <v>83</v>
      </c>
      <c r="D14" s="10">
        <v>86</v>
      </c>
      <c r="E14" s="10">
        <v>86</v>
      </c>
      <c r="F14" s="10" t="s">
        <v>21</v>
      </c>
      <c r="L14" s="24"/>
    </row>
    <row r="15" spans="1:16" s="2" customFormat="1" ht="10.5" customHeight="1">
      <c r="A15" s="1"/>
      <c r="C15" s="17"/>
      <c r="D15" s="17"/>
      <c r="E15" s="17"/>
      <c r="F15" s="17"/>
      <c r="G15" s="17"/>
      <c r="H15" s="17"/>
      <c r="I15" s="17"/>
      <c r="J15" s="17"/>
      <c r="K15" s="17"/>
    </row>
    <row r="16" spans="1:16" s="2" customFormat="1" ht="17.45" customHeight="1">
      <c r="A16" s="1" t="s">
        <v>396</v>
      </c>
    </row>
    <row r="17" spans="1:15" s="2" customFormat="1" ht="10.5" customHeight="1" thickBot="1">
      <c r="A17" s="1"/>
    </row>
    <row r="18" spans="1:15" s="2" customFormat="1" ht="16.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6"/>
      <c r="J18" s="13" t="s">
        <v>9</v>
      </c>
      <c r="K18" s="14"/>
    </row>
    <row r="19" spans="1:15" s="2" customFormat="1" ht="16.5" customHeight="1" thickBot="1">
      <c r="A19" s="7" t="s">
        <v>368</v>
      </c>
      <c r="B19" s="15" t="s">
        <v>14</v>
      </c>
      <c r="C19" s="9">
        <v>792</v>
      </c>
      <c r="D19" s="10"/>
      <c r="E19" s="10"/>
      <c r="F19" s="10"/>
      <c r="G19" s="10"/>
      <c r="H19" s="10"/>
      <c r="I19" s="11" t="s">
        <v>4</v>
      </c>
      <c r="K19" s="13" t="s">
        <v>11</v>
      </c>
      <c r="L19" s="13" t="s">
        <v>12</v>
      </c>
      <c r="M19" s="13" t="s">
        <v>13</v>
      </c>
    </row>
    <row r="20" spans="1:15" s="2" customFormat="1" ht="16.5" customHeight="1" thickBot="1">
      <c r="A20" s="7" t="s">
        <v>330</v>
      </c>
      <c r="B20" s="12" t="s">
        <v>5</v>
      </c>
      <c r="C20" s="10">
        <v>633</v>
      </c>
      <c r="D20" s="10">
        <v>642</v>
      </c>
      <c r="E20" s="10">
        <v>669</v>
      </c>
      <c r="F20" s="10">
        <v>680</v>
      </c>
      <c r="G20" s="10">
        <v>711</v>
      </c>
      <c r="H20" s="9">
        <v>730</v>
      </c>
      <c r="I20" s="11" t="s">
        <v>7</v>
      </c>
      <c r="J20" s="16" t="s">
        <v>5</v>
      </c>
      <c r="K20" s="17">
        <f>(C20+C23+C24+C25)</f>
        <v>1848</v>
      </c>
      <c r="L20" s="14">
        <f>SUM(K20/K24)</f>
        <v>0.41649763353617308</v>
      </c>
      <c r="M20" s="2">
        <v>2</v>
      </c>
    </row>
    <row r="21" spans="1:15" s="2" customFormat="1" ht="16.5" customHeight="1" thickBot="1">
      <c r="A21" s="7" t="s">
        <v>304</v>
      </c>
      <c r="B21" s="8" t="s">
        <v>3</v>
      </c>
      <c r="C21" s="10">
        <v>548</v>
      </c>
      <c r="D21" s="10">
        <v>550</v>
      </c>
      <c r="E21" s="10">
        <v>564</v>
      </c>
      <c r="F21" s="10">
        <v>580</v>
      </c>
      <c r="G21" s="10">
        <v>590</v>
      </c>
      <c r="H21" s="9">
        <v>634</v>
      </c>
      <c r="I21" s="11" t="s">
        <v>10</v>
      </c>
      <c r="J21" s="20" t="s">
        <v>3</v>
      </c>
      <c r="K21" s="17">
        <v>548</v>
      </c>
      <c r="L21" s="14">
        <f>SUM(K21/K24)</f>
        <v>0.12350687401397341</v>
      </c>
      <c r="M21" s="2">
        <v>1</v>
      </c>
    </row>
    <row r="22" spans="1:15" s="2" customFormat="1" ht="16.5" customHeight="1" thickBot="1">
      <c r="A22" s="7" t="s">
        <v>369</v>
      </c>
      <c r="B22" s="15" t="s">
        <v>14</v>
      </c>
      <c r="C22" s="10">
        <v>517</v>
      </c>
      <c r="D22" s="10">
        <v>521</v>
      </c>
      <c r="E22" s="10">
        <v>550</v>
      </c>
      <c r="F22" s="10">
        <v>666</v>
      </c>
      <c r="G22" s="10">
        <v>696</v>
      </c>
      <c r="H22" s="9">
        <v>752</v>
      </c>
      <c r="I22" s="11" t="s">
        <v>8</v>
      </c>
      <c r="J22" s="21" t="s">
        <v>16</v>
      </c>
      <c r="K22" s="17">
        <v>262</v>
      </c>
      <c r="L22" s="14">
        <f>SUM(K22/K24)</f>
        <v>5.9048906919089476E-2</v>
      </c>
    </row>
    <row r="23" spans="1:15" s="2" customFormat="1" ht="16.5" customHeight="1" thickBot="1">
      <c r="A23" s="7" t="s">
        <v>397</v>
      </c>
      <c r="B23" s="12" t="s">
        <v>5</v>
      </c>
      <c r="C23" s="10">
        <v>461</v>
      </c>
      <c r="D23" s="10">
        <v>477</v>
      </c>
      <c r="E23" s="10">
        <v>483</v>
      </c>
      <c r="F23" s="10">
        <v>509</v>
      </c>
      <c r="G23" s="10">
        <v>648</v>
      </c>
      <c r="H23" s="9">
        <v>675</v>
      </c>
      <c r="I23" s="11" t="s">
        <v>6</v>
      </c>
      <c r="J23" s="13" t="s">
        <v>17</v>
      </c>
      <c r="K23" s="17">
        <f>(C19+C22+C26+C28)</f>
        <v>1779</v>
      </c>
      <c r="L23" s="14">
        <f>SUM(K23/K24)</f>
        <v>0.40094658553076401</v>
      </c>
      <c r="M23" s="2">
        <v>2</v>
      </c>
    </row>
    <row r="24" spans="1:15" s="2" customFormat="1" ht="16.5" customHeight="1" thickBot="1">
      <c r="A24" s="18" t="s">
        <v>400</v>
      </c>
      <c r="B24" s="19" t="s">
        <v>5</v>
      </c>
      <c r="C24" s="10">
        <v>427</v>
      </c>
      <c r="D24" s="10">
        <v>432</v>
      </c>
      <c r="E24" s="10">
        <v>446</v>
      </c>
      <c r="F24" s="10">
        <v>469</v>
      </c>
      <c r="G24" s="10">
        <v>541</v>
      </c>
      <c r="H24" s="10">
        <v>579</v>
      </c>
      <c r="I24" s="11"/>
      <c r="J24" s="13"/>
      <c r="K24" s="24">
        <v>4437</v>
      </c>
      <c r="L24" s="14"/>
    </row>
    <row r="25" spans="1:15" s="2" customFormat="1" ht="16.5" customHeight="1" thickBot="1">
      <c r="A25" s="18" t="s">
        <v>401</v>
      </c>
      <c r="B25" s="19" t="s">
        <v>5</v>
      </c>
      <c r="C25" s="10">
        <v>327</v>
      </c>
      <c r="D25" s="10">
        <v>333</v>
      </c>
      <c r="E25" s="10">
        <v>337</v>
      </c>
      <c r="F25" s="10">
        <v>352</v>
      </c>
      <c r="G25" s="10" t="s">
        <v>21</v>
      </c>
    </row>
    <row r="26" spans="1:15" s="2" customFormat="1" ht="16.5" customHeight="1" thickBot="1">
      <c r="A26" s="18" t="s">
        <v>402</v>
      </c>
      <c r="B26" s="23" t="s">
        <v>359</v>
      </c>
      <c r="C26" s="10">
        <v>271</v>
      </c>
      <c r="D26" s="10">
        <v>274</v>
      </c>
      <c r="E26" s="10">
        <v>320</v>
      </c>
      <c r="F26" s="25">
        <v>353</v>
      </c>
      <c r="G26" s="10">
        <v>366</v>
      </c>
      <c r="H26" s="10" t="s">
        <v>21</v>
      </c>
    </row>
    <row r="27" spans="1:15" s="2" customFormat="1" ht="16.5" customHeight="1" thickBot="1">
      <c r="A27" s="18" t="s">
        <v>328</v>
      </c>
      <c r="B27" s="22" t="s">
        <v>16</v>
      </c>
      <c r="C27" s="10">
        <v>262</v>
      </c>
      <c r="D27" s="10">
        <v>268</v>
      </c>
      <c r="E27" s="25">
        <v>296</v>
      </c>
      <c r="F27" s="25" t="s">
        <v>21</v>
      </c>
    </row>
    <row r="28" spans="1:15" s="2" customFormat="1" ht="16.5" customHeight="1" thickBot="1">
      <c r="A28" s="18" t="s">
        <v>403</v>
      </c>
      <c r="B28" s="23" t="s">
        <v>359</v>
      </c>
      <c r="C28" s="10">
        <v>199</v>
      </c>
      <c r="D28" s="10">
        <v>200</v>
      </c>
      <c r="E28" s="25" t="s">
        <v>21</v>
      </c>
    </row>
    <row r="29" spans="1:15" s="2" customFormat="1" ht="11.25" customHeight="1">
      <c r="A29" s="29"/>
      <c r="B29" s="30"/>
      <c r="C29" s="43"/>
      <c r="D29" s="43"/>
      <c r="E29" s="43"/>
      <c r="F29" s="17"/>
      <c r="G29" s="17"/>
      <c r="H29" s="17"/>
      <c r="I29" s="17"/>
      <c r="J29" s="17"/>
      <c r="K29" s="17"/>
      <c r="L29" s="17"/>
      <c r="M29" s="17"/>
      <c r="N29" s="42"/>
    </row>
    <row r="30" spans="1:15" s="2" customFormat="1" ht="17.45" customHeight="1">
      <c r="A30" s="1" t="s">
        <v>405</v>
      </c>
    </row>
    <row r="31" spans="1:15" s="2" customFormat="1" ht="10.5" customHeight="1" thickBot="1">
      <c r="A31" s="1"/>
    </row>
    <row r="32" spans="1:15" s="2" customFormat="1" ht="16.5" customHeight="1" thickBot="1">
      <c r="A32" s="4" t="s">
        <v>0</v>
      </c>
      <c r="B32" s="5" t="s">
        <v>1</v>
      </c>
      <c r="C32" s="5" t="s">
        <v>2</v>
      </c>
      <c r="D32" s="5">
        <v>2</v>
      </c>
      <c r="E32" s="5">
        <v>3</v>
      </c>
      <c r="F32" s="5">
        <v>4</v>
      </c>
      <c r="G32" s="5">
        <v>5</v>
      </c>
      <c r="H32" s="5">
        <v>6</v>
      </c>
      <c r="I32" s="5">
        <v>7</v>
      </c>
      <c r="J32" s="5">
        <v>8</v>
      </c>
      <c r="K32" s="5">
        <v>9</v>
      </c>
      <c r="L32" s="5">
        <v>10</v>
      </c>
      <c r="M32" s="6"/>
      <c r="N32" s="13" t="s">
        <v>9</v>
      </c>
      <c r="O32" s="14"/>
    </row>
    <row r="33" spans="1:17" s="2" customFormat="1" ht="16.5" customHeight="1" thickBot="1">
      <c r="A33" s="7" t="s">
        <v>447</v>
      </c>
      <c r="B33" s="12" t="s">
        <v>5</v>
      </c>
      <c r="C33" s="9">
        <v>1241</v>
      </c>
      <c r="D33" s="10"/>
      <c r="E33" s="10"/>
      <c r="F33" s="10"/>
      <c r="G33" s="10"/>
      <c r="H33" s="10"/>
      <c r="I33" s="10"/>
      <c r="J33" s="10"/>
      <c r="K33" s="10"/>
      <c r="L33" s="10"/>
      <c r="M33" s="11" t="s">
        <v>4</v>
      </c>
      <c r="O33" s="13" t="s">
        <v>11</v>
      </c>
      <c r="P33" s="13" t="s">
        <v>12</v>
      </c>
      <c r="Q33" s="13" t="s">
        <v>13</v>
      </c>
    </row>
    <row r="34" spans="1:17" s="2" customFormat="1" ht="16.5" customHeight="1" thickBot="1">
      <c r="A34" s="7" t="s">
        <v>307</v>
      </c>
      <c r="B34" s="12" t="s">
        <v>5</v>
      </c>
      <c r="C34" s="10">
        <v>636</v>
      </c>
      <c r="D34" s="10">
        <v>711</v>
      </c>
      <c r="E34" s="10">
        <v>720</v>
      </c>
      <c r="F34" s="10">
        <v>727</v>
      </c>
      <c r="G34" s="10">
        <v>728</v>
      </c>
      <c r="H34" s="10">
        <v>778</v>
      </c>
      <c r="I34" s="10">
        <v>796</v>
      </c>
      <c r="J34" s="10">
        <v>803</v>
      </c>
      <c r="K34" s="9">
        <v>825</v>
      </c>
      <c r="L34" s="10"/>
      <c r="M34" s="11" t="s">
        <v>8</v>
      </c>
      <c r="N34" s="16" t="s">
        <v>5</v>
      </c>
      <c r="O34" s="17">
        <v>0</v>
      </c>
      <c r="P34" s="14">
        <f>SUM(O34/O39)</f>
        <v>0</v>
      </c>
      <c r="Q34" s="2">
        <v>2</v>
      </c>
    </row>
    <row r="35" spans="1:17" s="2" customFormat="1" ht="16.5" customHeight="1" thickBot="1">
      <c r="A35" s="7" t="s">
        <v>417</v>
      </c>
      <c r="B35" s="81" t="s">
        <v>407</v>
      </c>
      <c r="C35" s="10">
        <v>551</v>
      </c>
      <c r="D35" s="10">
        <v>557</v>
      </c>
      <c r="E35" s="10">
        <v>560</v>
      </c>
      <c r="F35" s="10">
        <v>573</v>
      </c>
      <c r="G35" s="10">
        <v>575</v>
      </c>
      <c r="H35" s="10">
        <v>577</v>
      </c>
      <c r="I35" s="10">
        <v>596</v>
      </c>
      <c r="J35" s="10">
        <v>608</v>
      </c>
      <c r="K35" s="10">
        <v>612</v>
      </c>
      <c r="L35" s="9">
        <v>677</v>
      </c>
      <c r="M35" s="11" t="s">
        <v>6</v>
      </c>
      <c r="N35" s="20" t="s">
        <v>3</v>
      </c>
      <c r="O35" s="17">
        <v>0</v>
      </c>
      <c r="P35" s="14">
        <f>SUM(O35/O39)</f>
        <v>0</v>
      </c>
    </row>
    <row r="36" spans="1:17" s="2" customFormat="1" ht="16.5" customHeight="1" thickBot="1">
      <c r="A36" s="7" t="s">
        <v>448</v>
      </c>
      <c r="B36" s="81" t="s">
        <v>407</v>
      </c>
      <c r="C36" s="10">
        <v>478</v>
      </c>
      <c r="D36" s="10">
        <v>585</v>
      </c>
      <c r="E36" s="10">
        <v>585</v>
      </c>
      <c r="F36" s="10">
        <v>588</v>
      </c>
      <c r="G36" s="10">
        <v>604</v>
      </c>
      <c r="H36" s="10">
        <v>608</v>
      </c>
      <c r="I36" s="10">
        <v>644</v>
      </c>
      <c r="J36" s="10">
        <v>644</v>
      </c>
      <c r="K36" s="10">
        <v>714</v>
      </c>
      <c r="L36" s="9">
        <v>736</v>
      </c>
      <c r="M36" s="11" t="s">
        <v>7</v>
      </c>
      <c r="N36" s="21" t="s">
        <v>16</v>
      </c>
      <c r="O36" s="17">
        <v>0</v>
      </c>
      <c r="P36" s="14">
        <f>SUM(O36/O39)</f>
        <v>0</v>
      </c>
    </row>
    <row r="37" spans="1:17" s="2" customFormat="1" ht="16.5" customHeight="1" thickBot="1">
      <c r="A37" s="18" t="s">
        <v>410</v>
      </c>
      <c r="B37" s="23"/>
      <c r="C37" s="10">
        <v>404</v>
      </c>
      <c r="D37" s="10">
        <v>476</v>
      </c>
      <c r="E37" s="10">
        <v>477</v>
      </c>
      <c r="F37" s="10">
        <v>482</v>
      </c>
      <c r="G37" s="10">
        <v>483</v>
      </c>
      <c r="H37" s="10">
        <v>502</v>
      </c>
      <c r="I37" s="10">
        <v>517</v>
      </c>
      <c r="J37" s="10">
        <v>536</v>
      </c>
      <c r="K37" s="10">
        <v>539</v>
      </c>
      <c r="L37" s="10">
        <v>583</v>
      </c>
      <c r="M37" s="11"/>
      <c r="N37" s="79" t="s">
        <v>407</v>
      </c>
      <c r="O37" s="17">
        <v>0</v>
      </c>
      <c r="P37" s="14">
        <f>SUM(O37/O39)</f>
        <v>0</v>
      </c>
      <c r="Q37" s="2">
        <v>2</v>
      </c>
    </row>
    <row r="38" spans="1:17" s="2" customFormat="1" ht="16.5" customHeight="1" thickBot="1">
      <c r="A38" s="7" t="s">
        <v>420</v>
      </c>
      <c r="B38" s="15" t="s">
        <v>359</v>
      </c>
      <c r="C38" s="10">
        <v>381</v>
      </c>
      <c r="D38" s="10">
        <v>402</v>
      </c>
      <c r="E38" s="10">
        <v>409</v>
      </c>
      <c r="F38" s="10">
        <v>415</v>
      </c>
      <c r="G38" s="10">
        <v>421</v>
      </c>
      <c r="H38" s="10">
        <v>439</v>
      </c>
      <c r="I38" s="10">
        <v>455</v>
      </c>
      <c r="J38" s="10">
        <v>480</v>
      </c>
      <c r="K38" s="10">
        <v>531</v>
      </c>
      <c r="L38" s="9">
        <v>612</v>
      </c>
      <c r="M38" s="9" t="s">
        <v>10</v>
      </c>
      <c r="N38" s="13" t="s">
        <v>17</v>
      </c>
      <c r="O38" s="17">
        <v>0</v>
      </c>
      <c r="P38" s="14">
        <f>SUM(O38/O39)</f>
        <v>0</v>
      </c>
      <c r="Q38" s="2">
        <v>1</v>
      </c>
    </row>
    <row r="39" spans="1:17" s="2" customFormat="1" ht="16.5" customHeight="1" thickBot="1">
      <c r="A39" s="18" t="s">
        <v>414</v>
      </c>
      <c r="B39" s="22"/>
      <c r="C39" s="10">
        <v>328</v>
      </c>
      <c r="D39" s="10">
        <v>348</v>
      </c>
      <c r="E39" s="10">
        <v>355</v>
      </c>
      <c r="F39" s="10">
        <v>368</v>
      </c>
      <c r="G39" s="10">
        <v>381</v>
      </c>
      <c r="H39" s="10">
        <v>385</v>
      </c>
      <c r="I39" s="10">
        <v>388</v>
      </c>
      <c r="J39" s="10">
        <v>441</v>
      </c>
      <c r="K39" s="10">
        <v>498</v>
      </c>
      <c r="L39" s="10" t="s">
        <v>21</v>
      </c>
      <c r="O39" s="24">
        <v>4914</v>
      </c>
    </row>
    <row r="40" spans="1:17" s="2" customFormat="1" ht="16.5" customHeight="1" thickBot="1">
      <c r="A40" s="18" t="s">
        <v>416</v>
      </c>
      <c r="B40" s="22"/>
      <c r="C40" s="10">
        <v>202</v>
      </c>
      <c r="D40" s="10">
        <v>216</v>
      </c>
      <c r="E40" s="10">
        <v>216</v>
      </c>
      <c r="F40" s="10">
        <v>220</v>
      </c>
      <c r="G40" s="10">
        <v>223</v>
      </c>
      <c r="H40" s="10">
        <v>225</v>
      </c>
      <c r="I40" s="10">
        <v>275</v>
      </c>
      <c r="J40" s="10" t="s">
        <v>21</v>
      </c>
    </row>
    <row r="41" spans="1:17" s="2" customFormat="1" ht="16.5" customHeight="1" thickBot="1">
      <c r="A41" s="18" t="s">
        <v>409</v>
      </c>
      <c r="B41" s="19"/>
      <c r="C41" s="10">
        <v>179</v>
      </c>
      <c r="D41" s="10">
        <v>187</v>
      </c>
      <c r="E41" s="10">
        <v>190</v>
      </c>
      <c r="F41" s="10">
        <v>205</v>
      </c>
      <c r="G41" s="10">
        <v>206</v>
      </c>
      <c r="H41" s="10">
        <v>212</v>
      </c>
      <c r="I41" s="10" t="s">
        <v>21</v>
      </c>
      <c r="K41" s="17"/>
    </row>
    <row r="42" spans="1:17" s="2" customFormat="1" ht="16.5" customHeight="1" thickBot="1">
      <c r="A42" s="18" t="s">
        <v>281</v>
      </c>
      <c r="B42" s="28"/>
      <c r="C42" s="10">
        <v>165</v>
      </c>
      <c r="D42" s="10">
        <v>216</v>
      </c>
      <c r="E42" s="10">
        <v>227</v>
      </c>
      <c r="F42" s="10">
        <v>232</v>
      </c>
      <c r="G42" s="10">
        <v>265</v>
      </c>
      <c r="H42" s="10">
        <v>273</v>
      </c>
      <c r="I42" s="10">
        <v>286</v>
      </c>
      <c r="J42" s="10">
        <v>315</v>
      </c>
      <c r="K42" s="10" t="s">
        <v>21</v>
      </c>
    </row>
    <row r="43" spans="1:17" s="2" customFormat="1" ht="16.5" customHeight="1" thickBot="1">
      <c r="A43" s="18" t="s">
        <v>413</v>
      </c>
      <c r="B43" s="23"/>
      <c r="C43" s="10">
        <v>141</v>
      </c>
      <c r="D43" s="10">
        <v>155</v>
      </c>
      <c r="E43" s="10">
        <v>159</v>
      </c>
      <c r="F43" s="10">
        <v>161</v>
      </c>
      <c r="G43" s="10">
        <v>163</v>
      </c>
      <c r="H43" s="10" t="s">
        <v>21</v>
      </c>
      <c r="K43" s="17"/>
    </row>
    <row r="44" spans="1:17" s="2" customFormat="1" ht="16.5" customHeight="1" thickBot="1">
      <c r="A44" s="18" t="s">
        <v>412</v>
      </c>
      <c r="B44" s="28"/>
      <c r="C44" s="10">
        <v>83</v>
      </c>
      <c r="D44" s="10">
        <v>85</v>
      </c>
      <c r="E44" s="10">
        <v>86</v>
      </c>
      <c r="F44" s="10" t="s">
        <v>21</v>
      </c>
    </row>
    <row r="45" spans="1:17" s="2" customFormat="1" ht="16.5" customHeight="1" thickBot="1">
      <c r="A45" s="18" t="s">
        <v>415</v>
      </c>
      <c r="B45" s="23"/>
      <c r="C45" s="10">
        <v>69</v>
      </c>
      <c r="D45" s="10">
        <v>94</v>
      </c>
      <c r="E45" s="10">
        <v>94</v>
      </c>
      <c r="F45" s="10"/>
      <c r="G45" s="10" t="s">
        <v>21</v>
      </c>
    </row>
    <row r="46" spans="1:17" s="2" customFormat="1" ht="16.5" customHeight="1" thickBot="1">
      <c r="A46" s="18" t="s">
        <v>411</v>
      </c>
      <c r="B46" s="28"/>
      <c r="C46" s="10">
        <v>56</v>
      </c>
      <c r="D46" s="10">
        <v>62</v>
      </c>
      <c r="E46" s="10" t="s">
        <v>21</v>
      </c>
    </row>
    <row r="47" spans="1:17" s="2" customFormat="1" ht="11.25" customHeight="1">
      <c r="A47" s="29"/>
      <c r="B47" s="30"/>
      <c r="C47" s="43"/>
      <c r="D47" s="29"/>
      <c r="E47" s="29"/>
      <c r="N47" s="14"/>
    </row>
    <row r="48" spans="1:17" s="2" customFormat="1" ht="17.45" customHeight="1">
      <c r="A48" s="1" t="s">
        <v>421</v>
      </c>
    </row>
    <row r="49" spans="1:18" s="2" customFormat="1" ht="8.25" customHeight="1" thickBot="1">
      <c r="A49" s="1"/>
    </row>
    <row r="50" spans="1:18" s="2" customFormat="1" ht="17.45" customHeight="1" thickBot="1">
      <c r="A50" s="4" t="s">
        <v>0</v>
      </c>
      <c r="B50" s="5" t="s">
        <v>1</v>
      </c>
      <c r="C50" s="5" t="s">
        <v>2</v>
      </c>
      <c r="D50" s="5">
        <v>2</v>
      </c>
      <c r="E50" s="5">
        <v>3</v>
      </c>
      <c r="F50" s="5">
        <v>4</v>
      </c>
      <c r="G50" s="5">
        <v>5</v>
      </c>
      <c r="H50" s="5">
        <v>6</v>
      </c>
      <c r="I50" s="5">
        <v>7</v>
      </c>
      <c r="J50" s="5">
        <v>8</v>
      </c>
      <c r="K50" s="5">
        <v>9</v>
      </c>
      <c r="L50" s="5">
        <v>10</v>
      </c>
      <c r="M50" s="5"/>
      <c r="N50" s="13" t="s">
        <v>9</v>
      </c>
      <c r="O50" s="14"/>
    </row>
    <row r="51" spans="1:18" s="2" customFormat="1" ht="17.45" customHeight="1" thickBot="1">
      <c r="A51" s="7" t="s">
        <v>386</v>
      </c>
      <c r="B51" s="12" t="s">
        <v>5</v>
      </c>
      <c r="C51" s="9">
        <v>1338</v>
      </c>
      <c r="D51" s="10"/>
      <c r="E51" s="10"/>
      <c r="F51" s="10"/>
      <c r="G51" s="10"/>
      <c r="H51" s="10"/>
      <c r="I51" s="10"/>
      <c r="J51" s="10"/>
      <c r="K51" s="10"/>
      <c r="L51" s="10"/>
      <c r="M51" s="11" t="s">
        <v>4</v>
      </c>
      <c r="O51" s="13" t="s">
        <v>11</v>
      </c>
      <c r="P51" s="13" t="s">
        <v>12</v>
      </c>
      <c r="Q51" s="13" t="s">
        <v>13</v>
      </c>
      <c r="R51" s="13"/>
    </row>
    <row r="52" spans="1:18" s="2" customFormat="1" ht="17.45" customHeight="1" thickBot="1">
      <c r="A52" s="7" t="s">
        <v>423</v>
      </c>
      <c r="B52" s="15" t="s">
        <v>14</v>
      </c>
      <c r="C52" s="10">
        <v>609</v>
      </c>
      <c r="D52" s="10">
        <v>649</v>
      </c>
      <c r="E52" s="10">
        <v>651</v>
      </c>
      <c r="F52" s="10">
        <v>652</v>
      </c>
      <c r="G52" s="10">
        <v>660</v>
      </c>
      <c r="H52" s="10">
        <v>691</v>
      </c>
      <c r="I52" s="10">
        <v>710</v>
      </c>
      <c r="J52" s="9">
        <v>848</v>
      </c>
      <c r="K52" s="10"/>
      <c r="L52" s="10"/>
      <c r="M52" s="11" t="s">
        <v>7</v>
      </c>
      <c r="N52" s="16" t="s">
        <v>5</v>
      </c>
      <c r="O52" s="17">
        <f>(C51+C54+C57+C56+C59)</f>
        <v>2932</v>
      </c>
      <c r="P52" s="14">
        <f>SUM(O52/O57)</f>
        <v>0.50876279715425998</v>
      </c>
      <c r="Q52" s="2">
        <v>3</v>
      </c>
    </row>
    <row r="53" spans="1:18" s="2" customFormat="1" ht="17.45" customHeight="1" thickBot="1">
      <c r="A53" s="7" t="s">
        <v>454</v>
      </c>
      <c r="B53" s="78" t="s">
        <v>16</v>
      </c>
      <c r="C53" s="10">
        <v>607</v>
      </c>
      <c r="D53" s="10">
        <v>693</v>
      </c>
      <c r="E53" s="10">
        <v>693</v>
      </c>
      <c r="F53" s="10">
        <v>697</v>
      </c>
      <c r="G53" s="10">
        <v>726</v>
      </c>
      <c r="H53" s="10">
        <v>748</v>
      </c>
      <c r="I53" s="9">
        <v>843</v>
      </c>
      <c r="J53" s="10"/>
      <c r="K53" s="10"/>
      <c r="L53" s="10"/>
      <c r="M53" s="11" t="s">
        <v>8</v>
      </c>
      <c r="N53" s="20" t="s">
        <v>3</v>
      </c>
      <c r="O53" s="17">
        <v>470</v>
      </c>
      <c r="P53" s="14">
        <f>SUM(O53/O57)</f>
        <v>8.1554745792122157E-2</v>
      </c>
      <c r="Q53" s="2">
        <v>1</v>
      </c>
    </row>
    <row r="54" spans="1:18" s="2" customFormat="1" ht="17.45" customHeight="1" thickBot="1">
      <c r="A54" s="7" t="s">
        <v>388</v>
      </c>
      <c r="B54" s="12" t="s">
        <v>5</v>
      </c>
      <c r="C54" s="10">
        <v>478</v>
      </c>
      <c r="D54" s="10">
        <v>661</v>
      </c>
      <c r="E54" s="10">
        <v>661</v>
      </c>
      <c r="F54" s="10">
        <v>662</v>
      </c>
      <c r="G54" s="10">
        <v>664</v>
      </c>
      <c r="H54" s="10">
        <v>665</v>
      </c>
      <c r="I54" s="10">
        <v>692</v>
      </c>
      <c r="J54" s="10">
        <v>743</v>
      </c>
      <c r="K54" s="10">
        <v>752</v>
      </c>
      <c r="L54" s="9">
        <v>764</v>
      </c>
      <c r="M54" s="11" t="s">
        <v>10</v>
      </c>
      <c r="N54" s="21" t="s">
        <v>16</v>
      </c>
      <c r="O54" s="17">
        <v>607</v>
      </c>
      <c r="P54" s="14">
        <f>SUM(O54/O57)</f>
        <v>0.10532708658684713</v>
      </c>
      <c r="Q54" s="2">
        <v>1</v>
      </c>
    </row>
    <row r="55" spans="1:18" s="2" customFormat="1" ht="17.45" customHeight="1" thickBot="1">
      <c r="A55" s="7" t="s">
        <v>318</v>
      </c>
      <c r="B55" s="8" t="s">
        <v>3</v>
      </c>
      <c r="C55" s="10">
        <v>470</v>
      </c>
      <c r="D55" s="10">
        <v>501</v>
      </c>
      <c r="E55" s="10">
        <v>503</v>
      </c>
      <c r="F55" s="10">
        <v>504</v>
      </c>
      <c r="G55" s="10">
        <v>516</v>
      </c>
      <c r="H55" s="10">
        <v>622</v>
      </c>
      <c r="I55" s="10">
        <v>651</v>
      </c>
      <c r="J55" s="10">
        <v>658</v>
      </c>
      <c r="K55" s="10">
        <v>661</v>
      </c>
      <c r="L55" s="9">
        <v>781</v>
      </c>
      <c r="M55" s="11" t="s">
        <v>6</v>
      </c>
      <c r="N55" s="79" t="s">
        <v>407</v>
      </c>
      <c r="O55" s="17">
        <f>(C60+C61)</f>
        <v>559</v>
      </c>
      <c r="P55" s="14">
        <f>SUM(O55/O57)</f>
        <v>9.6998091271906992E-2</v>
      </c>
    </row>
    <row r="56" spans="1:18" s="2" customFormat="1" ht="17.45" customHeight="1" thickBot="1">
      <c r="A56" s="7" t="s">
        <v>429</v>
      </c>
      <c r="B56" s="12" t="s">
        <v>5</v>
      </c>
      <c r="C56" s="10">
        <v>414</v>
      </c>
      <c r="D56" s="10">
        <v>473</v>
      </c>
      <c r="E56" s="10">
        <v>475</v>
      </c>
      <c r="F56" s="10">
        <v>478</v>
      </c>
      <c r="G56" s="10">
        <v>490</v>
      </c>
      <c r="H56" s="10">
        <v>523</v>
      </c>
      <c r="I56" s="10">
        <v>662</v>
      </c>
      <c r="J56" s="10">
        <v>675</v>
      </c>
      <c r="K56" s="10">
        <v>681</v>
      </c>
      <c r="L56" s="9">
        <v>735</v>
      </c>
      <c r="M56" s="11" t="s">
        <v>15</v>
      </c>
      <c r="N56" s="13" t="s">
        <v>17</v>
      </c>
      <c r="O56" s="17">
        <f>(C52+C58+C62+C63+C64)</f>
        <v>1195</v>
      </c>
      <c r="P56" s="14">
        <f>SUM(O56/O57)</f>
        <v>0.2073572791948638</v>
      </c>
      <c r="Q56" s="2">
        <v>1</v>
      </c>
      <c r="R56" s="14"/>
    </row>
    <row r="57" spans="1:18" s="2" customFormat="1" ht="17.45" customHeight="1" thickBot="1">
      <c r="A57" s="18" t="s">
        <v>427</v>
      </c>
      <c r="B57" s="19" t="s">
        <v>5</v>
      </c>
      <c r="C57" s="10">
        <v>385</v>
      </c>
      <c r="D57" s="10">
        <v>416</v>
      </c>
      <c r="E57" s="10">
        <v>420</v>
      </c>
      <c r="F57" s="10">
        <v>421</v>
      </c>
      <c r="G57" s="10">
        <v>432</v>
      </c>
      <c r="H57" s="10">
        <v>443</v>
      </c>
      <c r="I57" s="10">
        <v>458</v>
      </c>
      <c r="J57" s="10">
        <v>463</v>
      </c>
      <c r="K57" s="10">
        <v>464</v>
      </c>
      <c r="L57" s="10">
        <v>497</v>
      </c>
      <c r="M57" s="11"/>
      <c r="O57" s="24">
        <v>5763</v>
      </c>
    </row>
    <row r="58" spans="1:18" s="2" customFormat="1" ht="17.45" customHeight="1" thickBot="1">
      <c r="A58" s="18" t="s">
        <v>431</v>
      </c>
      <c r="B58" s="23" t="s">
        <v>359</v>
      </c>
      <c r="C58" s="10">
        <v>343</v>
      </c>
      <c r="D58" s="10">
        <v>347</v>
      </c>
      <c r="E58" s="10">
        <v>351</v>
      </c>
      <c r="F58" s="10">
        <v>363</v>
      </c>
      <c r="G58" s="10">
        <v>392</v>
      </c>
      <c r="H58" s="10">
        <v>393</v>
      </c>
      <c r="I58" s="10">
        <v>396</v>
      </c>
      <c r="J58" s="10" t="s">
        <v>21</v>
      </c>
    </row>
    <row r="59" spans="1:18" s="2" customFormat="1" ht="17.45" customHeight="1" thickBot="1">
      <c r="A59" s="18" t="s">
        <v>387</v>
      </c>
      <c r="B59" s="19" t="s">
        <v>5</v>
      </c>
      <c r="C59" s="10">
        <v>317</v>
      </c>
      <c r="D59" s="10">
        <v>353</v>
      </c>
      <c r="E59" s="10">
        <v>359</v>
      </c>
      <c r="F59" s="10">
        <v>367</v>
      </c>
      <c r="G59" s="10">
        <v>372</v>
      </c>
      <c r="H59" s="10">
        <v>375</v>
      </c>
      <c r="I59" s="10" t="s">
        <v>21</v>
      </c>
    </row>
    <row r="60" spans="1:18" s="2" customFormat="1" ht="17.45" customHeight="1" thickBot="1">
      <c r="A60" s="18" t="s">
        <v>455</v>
      </c>
      <c r="B60" s="82" t="s">
        <v>407</v>
      </c>
      <c r="C60" s="10">
        <v>282</v>
      </c>
      <c r="D60" s="10">
        <v>289</v>
      </c>
      <c r="E60" s="10">
        <v>311</v>
      </c>
      <c r="F60" s="10">
        <v>346</v>
      </c>
      <c r="G60" s="10">
        <v>348</v>
      </c>
      <c r="H60" s="10">
        <v>403</v>
      </c>
      <c r="I60" s="10">
        <v>417</v>
      </c>
      <c r="J60" s="10">
        <v>431</v>
      </c>
      <c r="K60" s="10">
        <v>433</v>
      </c>
      <c r="L60" s="10" t="s">
        <v>21</v>
      </c>
    </row>
    <row r="61" spans="1:18" s="2" customFormat="1" ht="17.45" customHeight="1" thickBot="1">
      <c r="A61" s="18" t="s">
        <v>424</v>
      </c>
      <c r="B61" s="82" t="s">
        <v>407</v>
      </c>
      <c r="C61" s="10">
        <v>277</v>
      </c>
      <c r="D61" s="10">
        <v>296</v>
      </c>
      <c r="E61" s="10">
        <v>297</v>
      </c>
      <c r="F61" s="10">
        <v>298</v>
      </c>
      <c r="G61" s="10">
        <v>301</v>
      </c>
      <c r="H61" s="10" t="s">
        <v>21</v>
      </c>
    </row>
    <row r="62" spans="1:18" s="2" customFormat="1" ht="17.45" customHeight="1" thickBot="1">
      <c r="A62" s="18" t="s">
        <v>430</v>
      </c>
      <c r="B62" s="23" t="s">
        <v>359</v>
      </c>
      <c r="C62" s="10">
        <v>121</v>
      </c>
      <c r="D62" s="10">
        <v>129</v>
      </c>
      <c r="E62" s="10">
        <v>135</v>
      </c>
      <c r="F62" s="10">
        <v>140</v>
      </c>
      <c r="G62" s="10" t="s">
        <v>21</v>
      </c>
    </row>
    <row r="63" spans="1:18" s="2" customFormat="1" ht="17.45" customHeight="1" thickBot="1">
      <c r="A63" s="18" t="s">
        <v>425</v>
      </c>
      <c r="B63" s="23" t="s">
        <v>359</v>
      </c>
      <c r="C63" s="10">
        <v>72</v>
      </c>
      <c r="D63" s="10">
        <v>75</v>
      </c>
      <c r="E63" s="10">
        <v>78</v>
      </c>
      <c r="F63" s="10" t="s">
        <v>21</v>
      </c>
    </row>
    <row r="64" spans="1:18" s="2" customFormat="1" ht="17.45" customHeight="1" thickBot="1">
      <c r="A64" s="18" t="s">
        <v>426</v>
      </c>
      <c r="B64" s="23" t="s">
        <v>359</v>
      </c>
      <c r="C64" s="10">
        <v>50</v>
      </c>
      <c r="D64" s="10">
        <v>52</v>
      </c>
      <c r="E64" s="10" t="s">
        <v>21</v>
      </c>
    </row>
    <row r="65" spans="1:24">
      <c r="C65" s="44"/>
      <c r="D65" s="44"/>
    </row>
    <row r="66" spans="1:24" s="31" customFormat="1" ht="15" customHeight="1">
      <c r="B66" s="35" t="s">
        <v>20</v>
      </c>
      <c r="C66" s="37" t="s">
        <v>5</v>
      </c>
      <c r="D66" s="38" t="s">
        <v>3</v>
      </c>
      <c r="E66" s="39" t="s">
        <v>16</v>
      </c>
      <c r="F66" s="65" t="s">
        <v>407</v>
      </c>
      <c r="G66" s="35" t="s">
        <v>17</v>
      </c>
      <c r="J66" s="45"/>
      <c r="L66" s="45"/>
      <c r="V66" s="32"/>
      <c r="W66" s="33"/>
      <c r="X66" s="34"/>
    </row>
    <row r="67" spans="1:24" s="31" customFormat="1" ht="15" customHeight="1">
      <c r="A67" s="31" t="s">
        <v>11</v>
      </c>
      <c r="B67" s="36">
        <f>SUM(N9+O39+O57+K24)</f>
        <v>19819</v>
      </c>
      <c r="C67" s="33">
        <f>SUM(O52+O34+K20+N5)</f>
        <v>6855</v>
      </c>
      <c r="D67" s="33">
        <f>SUM(O53+O35+K21+N6)</f>
        <v>2270</v>
      </c>
      <c r="E67" s="33">
        <f>(O54+K22+O36+N7)</f>
        <v>1383</v>
      </c>
      <c r="F67" s="33">
        <f>(O55+O37)</f>
        <v>559</v>
      </c>
      <c r="G67" s="33">
        <f>SUM(O56+O38+N8+K23)</f>
        <v>3838</v>
      </c>
      <c r="J67" s="33"/>
      <c r="K67" s="33"/>
      <c r="L67" s="33"/>
      <c r="V67" s="35"/>
      <c r="W67" s="36"/>
      <c r="X67" s="34"/>
    </row>
    <row r="68" spans="1:24" s="31" customFormat="1" ht="15" customHeight="1">
      <c r="A68" s="31" t="s">
        <v>12</v>
      </c>
      <c r="B68" s="41">
        <v>1</v>
      </c>
      <c r="C68" s="34">
        <f t="shared" ref="C68:E68" si="0">SUM(C67/$B$67)</f>
        <v>0.34588021595438723</v>
      </c>
      <c r="D68" s="34">
        <f t="shared" si="0"/>
        <v>0.11453655583026388</v>
      </c>
      <c r="E68" s="34">
        <f t="shared" si="0"/>
        <v>6.9781522781169586E-2</v>
      </c>
      <c r="F68" s="34">
        <f t="shared" ref="F68" si="1">SUM(F67/$B$67)</f>
        <v>2.8205257581109037E-2</v>
      </c>
      <c r="G68" s="34">
        <f>SUM(G67/$B$67)</f>
        <v>0.19365255562843736</v>
      </c>
      <c r="J68" s="34"/>
      <c r="K68" s="33"/>
      <c r="L68" s="34"/>
    </row>
    <row r="69" spans="1:24" s="31" customFormat="1" ht="15" customHeight="1">
      <c r="A69" s="31" t="s">
        <v>13</v>
      </c>
      <c r="B69" s="35">
        <v>21</v>
      </c>
      <c r="C69" s="31">
        <v>9</v>
      </c>
      <c r="D69" s="31">
        <v>4</v>
      </c>
      <c r="E69" s="31">
        <v>2</v>
      </c>
      <c r="F69" s="31">
        <v>2</v>
      </c>
      <c r="G69" s="31">
        <v>4</v>
      </c>
    </row>
  </sheetData>
  <sortState ref="A51:C64">
    <sortCondition descending="1" ref="C51:C64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W67"/>
  <sheetViews>
    <sheetView workbookViewId="0">
      <selection activeCell="P1" sqref="P1"/>
    </sheetView>
  </sheetViews>
  <sheetFormatPr defaultRowHeight="12.75"/>
  <cols>
    <col min="1" max="1" width="29.42578125" customWidth="1"/>
    <col min="2" max="2" width="8.42578125" customWidth="1"/>
    <col min="3" max="3" width="9.7109375" customWidth="1"/>
    <col min="4" max="16" width="8.5703125" customWidth="1"/>
    <col min="17" max="17" width="9.42578125" bestFit="1" customWidth="1"/>
  </cols>
  <sheetData>
    <row r="1" spans="1:15" s="2" customFormat="1" ht="16.5" customHeight="1">
      <c r="A1" s="1" t="s">
        <v>354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6"/>
      <c r="L3" s="13" t="s">
        <v>9</v>
      </c>
      <c r="M3" s="14">
        <f>(4008/6986)</f>
        <v>0.57371886630403668</v>
      </c>
    </row>
    <row r="4" spans="1:15" s="2" customFormat="1" ht="16.5" customHeight="1" thickBot="1">
      <c r="A4" s="7" t="s">
        <v>214</v>
      </c>
      <c r="B4" s="12" t="s">
        <v>5</v>
      </c>
      <c r="C4" s="9">
        <v>719</v>
      </c>
      <c r="D4" s="10"/>
      <c r="E4" s="10"/>
      <c r="F4" s="10"/>
      <c r="G4" s="10"/>
      <c r="H4" s="10"/>
      <c r="I4" s="10"/>
      <c r="J4" s="10"/>
      <c r="K4" s="11" t="s">
        <v>4</v>
      </c>
      <c r="M4" s="13" t="s">
        <v>11</v>
      </c>
      <c r="N4" s="13" t="s">
        <v>12</v>
      </c>
      <c r="O4" s="13" t="s">
        <v>13</v>
      </c>
    </row>
    <row r="5" spans="1:15" s="2" customFormat="1" ht="16.5" customHeight="1" thickBot="1">
      <c r="A5" s="7" t="s">
        <v>300</v>
      </c>
      <c r="B5" s="78" t="s">
        <v>16</v>
      </c>
      <c r="C5" s="9">
        <v>711</v>
      </c>
      <c r="D5" s="10"/>
      <c r="E5" s="10"/>
      <c r="F5" s="10"/>
      <c r="G5" s="10"/>
      <c r="H5" s="10"/>
      <c r="I5" s="10"/>
      <c r="J5" s="10"/>
      <c r="K5" s="11" t="s">
        <v>8</v>
      </c>
      <c r="L5" s="16" t="s">
        <v>5</v>
      </c>
      <c r="M5" s="17">
        <f>(C4+C8+C10)</f>
        <v>1458</v>
      </c>
      <c r="N5" s="14">
        <f>SUM(M5/M9)</f>
        <v>0.37327188940092165</v>
      </c>
      <c r="O5" s="2">
        <v>2</v>
      </c>
    </row>
    <row r="6" spans="1:15" s="2" customFormat="1" ht="16.5" customHeight="1" thickBot="1">
      <c r="A6" s="7" t="s">
        <v>216</v>
      </c>
      <c r="B6" s="8" t="s">
        <v>3</v>
      </c>
      <c r="C6" s="10">
        <v>485</v>
      </c>
      <c r="D6" s="10">
        <v>489</v>
      </c>
      <c r="E6" s="10">
        <v>494</v>
      </c>
      <c r="F6" s="10">
        <v>538</v>
      </c>
      <c r="G6" s="9">
        <v>678</v>
      </c>
      <c r="H6" s="10"/>
      <c r="I6" s="10"/>
      <c r="J6" s="10"/>
      <c r="K6" s="11" t="s">
        <v>7</v>
      </c>
      <c r="L6" s="20" t="s">
        <v>3</v>
      </c>
      <c r="M6" s="17">
        <f>(C6+C7+C11)</f>
        <v>1227</v>
      </c>
      <c r="N6" s="14">
        <f>SUM(M6/M9)</f>
        <v>0.31413210445468509</v>
      </c>
      <c r="O6" s="2">
        <v>2</v>
      </c>
    </row>
    <row r="7" spans="1:15" s="2" customFormat="1" ht="16.5" customHeight="1" thickBot="1">
      <c r="A7" s="7" t="s">
        <v>299</v>
      </c>
      <c r="B7" s="8" t="s">
        <v>3</v>
      </c>
      <c r="C7" s="10">
        <v>479</v>
      </c>
      <c r="D7" s="10">
        <v>487</v>
      </c>
      <c r="E7" s="10">
        <v>493</v>
      </c>
      <c r="F7" s="10">
        <v>510</v>
      </c>
      <c r="G7" s="10">
        <v>548</v>
      </c>
      <c r="H7" s="10">
        <v>561</v>
      </c>
      <c r="I7" s="10">
        <v>582</v>
      </c>
      <c r="J7" s="9">
        <v>592</v>
      </c>
      <c r="K7" s="11" t="s">
        <v>10</v>
      </c>
      <c r="L7" s="21" t="s">
        <v>16</v>
      </c>
      <c r="M7" s="17">
        <v>711</v>
      </c>
      <c r="N7" s="14">
        <f>SUM(M7/M9)</f>
        <v>0.18202764976958524</v>
      </c>
      <c r="O7" s="2">
        <v>1</v>
      </c>
    </row>
    <row r="8" spans="1:15" s="2" customFormat="1" ht="16.5" customHeight="1" thickBot="1">
      <c r="A8" s="7" t="s">
        <v>217</v>
      </c>
      <c r="B8" s="12" t="s">
        <v>5</v>
      </c>
      <c r="C8" s="10">
        <v>448</v>
      </c>
      <c r="D8" s="10">
        <v>478</v>
      </c>
      <c r="E8" s="10">
        <v>488</v>
      </c>
      <c r="F8" s="10">
        <v>515</v>
      </c>
      <c r="G8" s="10">
        <v>557</v>
      </c>
      <c r="H8" s="10">
        <v>561</v>
      </c>
      <c r="I8" s="9">
        <v>768</v>
      </c>
      <c r="J8" s="10"/>
      <c r="K8" s="11" t="s">
        <v>6</v>
      </c>
      <c r="L8" s="13" t="s">
        <v>17</v>
      </c>
      <c r="M8" s="17">
        <f>(C9+C12+C13)</f>
        <v>510</v>
      </c>
      <c r="N8" s="14">
        <f>SUM(M8/M9)</f>
        <v>0.13056835637480799</v>
      </c>
    </row>
    <row r="9" spans="1:15" s="2" customFormat="1" ht="16.5" customHeight="1" thickBot="1">
      <c r="A9" s="18" t="s">
        <v>326</v>
      </c>
      <c r="B9" s="23" t="s">
        <v>14</v>
      </c>
      <c r="C9" s="10">
        <v>339</v>
      </c>
      <c r="D9" s="10">
        <v>340</v>
      </c>
      <c r="E9" s="10">
        <v>366</v>
      </c>
      <c r="F9" s="10">
        <v>381</v>
      </c>
      <c r="G9" s="10">
        <v>409</v>
      </c>
      <c r="H9" s="10">
        <v>416</v>
      </c>
      <c r="I9" s="10">
        <v>480</v>
      </c>
      <c r="J9" s="10">
        <v>515</v>
      </c>
      <c r="K9" s="9"/>
      <c r="M9" s="24">
        <v>3906</v>
      </c>
    </row>
    <row r="10" spans="1:15" s="2" customFormat="1" ht="16.5" customHeight="1" thickBot="1">
      <c r="A10" s="18" t="s">
        <v>322</v>
      </c>
      <c r="B10" s="19" t="s">
        <v>5</v>
      </c>
      <c r="C10" s="10">
        <v>291</v>
      </c>
      <c r="D10" s="10">
        <v>311</v>
      </c>
      <c r="E10" s="10">
        <v>314</v>
      </c>
      <c r="F10" s="10">
        <v>326</v>
      </c>
      <c r="G10" s="10">
        <v>337</v>
      </c>
      <c r="H10" s="10">
        <v>339</v>
      </c>
      <c r="I10" s="10" t="s">
        <v>21</v>
      </c>
    </row>
    <row r="11" spans="1:15" s="2" customFormat="1" ht="16.5" customHeight="1" thickBot="1">
      <c r="A11" s="18" t="s">
        <v>361</v>
      </c>
      <c r="B11" s="28" t="s">
        <v>3</v>
      </c>
      <c r="C11" s="10">
        <v>263</v>
      </c>
      <c r="D11" s="10">
        <v>264</v>
      </c>
      <c r="E11" s="10">
        <v>267</v>
      </c>
      <c r="F11" s="10">
        <v>296</v>
      </c>
      <c r="G11" s="10" t="s">
        <v>21</v>
      </c>
      <c r="K11" s="20"/>
      <c r="L11" s="17"/>
      <c r="M11" s="14"/>
    </row>
    <row r="12" spans="1:15" s="2" customFormat="1" ht="16.5" customHeight="1" thickBot="1">
      <c r="A12" s="18" t="s">
        <v>360</v>
      </c>
      <c r="B12" s="23" t="s">
        <v>14</v>
      </c>
      <c r="C12" s="10">
        <v>108</v>
      </c>
      <c r="D12" s="10">
        <v>109</v>
      </c>
      <c r="E12" s="10">
        <v>112</v>
      </c>
      <c r="F12" s="10" t="s">
        <v>21</v>
      </c>
      <c r="K12" s="21"/>
      <c r="L12" s="17"/>
      <c r="M12" s="14"/>
    </row>
    <row r="13" spans="1:15" s="2" customFormat="1" ht="16.5" customHeight="1" thickBot="1">
      <c r="A13" s="18" t="s">
        <v>327</v>
      </c>
      <c r="B13" s="23" t="s">
        <v>14</v>
      </c>
      <c r="C13" s="10">
        <v>63</v>
      </c>
      <c r="D13" s="10">
        <v>65</v>
      </c>
      <c r="E13" s="10">
        <v>68</v>
      </c>
      <c r="F13" s="10" t="s">
        <v>21</v>
      </c>
      <c r="L13" s="24"/>
    </row>
    <row r="14" spans="1:15" s="2" customFormat="1" ht="10.5" customHeight="1">
      <c r="A14" s="1"/>
      <c r="C14" s="17"/>
      <c r="D14" s="17"/>
      <c r="E14" s="17"/>
      <c r="F14" s="17"/>
      <c r="G14" s="17"/>
      <c r="H14" s="17"/>
      <c r="I14" s="17"/>
      <c r="J14" s="17"/>
      <c r="K14" s="17"/>
    </row>
    <row r="15" spans="1:15" s="2" customFormat="1" ht="17.45" customHeight="1">
      <c r="A15" s="1" t="s">
        <v>357</v>
      </c>
    </row>
    <row r="16" spans="1:15" s="2" customFormat="1" ht="10.5" customHeight="1" thickBot="1">
      <c r="A16" s="1"/>
    </row>
    <row r="17" spans="1:17" s="2" customFormat="1" ht="16.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>
        <v>5</v>
      </c>
      <c r="H17" s="5">
        <v>6</v>
      </c>
      <c r="I17" s="5">
        <v>7</v>
      </c>
      <c r="J17" s="5">
        <v>8</v>
      </c>
      <c r="K17" s="5">
        <v>9</v>
      </c>
      <c r="L17" s="5">
        <v>10</v>
      </c>
      <c r="M17" s="6"/>
      <c r="N17" s="13" t="s">
        <v>9</v>
      </c>
      <c r="O17" s="14">
        <f>(4045/7336)</f>
        <v>0.55139040348964008</v>
      </c>
    </row>
    <row r="18" spans="1:17" s="2" customFormat="1" ht="16.5" customHeight="1" thickBot="1">
      <c r="A18" s="7" t="s">
        <v>247</v>
      </c>
      <c r="B18" s="12" t="s">
        <v>5</v>
      </c>
      <c r="C18" s="10">
        <v>483</v>
      </c>
      <c r="D18" s="10">
        <v>497</v>
      </c>
      <c r="E18" s="10"/>
      <c r="F18" s="10"/>
      <c r="G18" s="10"/>
      <c r="H18" s="9">
        <v>688</v>
      </c>
      <c r="I18" s="10"/>
      <c r="J18" s="10"/>
      <c r="K18" s="10"/>
      <c r="L18" s="10"/>
      <c r="M18" s="11"/>
      <c r="O18" s="13" t="s">
        <v>11</v>
      </c>
      <c r="P18" s="13" t="s">
        <v>12</v>
      </c>
      <c r="Q18" s="13" t="s">
        <v>13</v>
      </c>
    </row>
    <row r="19" spans="1:17" s="2" customFormat="1" ht="16.5" customHeight="1" thickBot="1">
      <c r="A19" s="7" t="s">
        <v>330</v>
      </c>
      <c r="B19" s="12" t="s">
        <v>5</v>
      </c>
      <c r="C19" s="10">
        <v>480</v>
      </c>
      <c r="D19" s="10"/>
      <c r="E19" s="10"/>
      <c r="F19" s="10"/>
      <c r="G19" s="10"/>
      <c r="H19" s="10">
        <v>597</v>
      </c>
      <c r="I19" s="10"/>
      <c r="J19" s="9">
        <v>708</v>
      </c>
      <c r="K19" s="10"/>
      <c r="L19" s="10"/>
      <c r="M19" s="11"/>
      <c r="N19" s="16" t="s">
        <v>5</v>
      </c>
      <c r="O19" s="17">
        <f>(C18+C19+C20+C25)</f>
        <v>1774</v>
      </c>
      <c r="P19" s="14">
        <f>SUM(O19/O23)</f>
        <v>0.44405506883604506</v>
      </c>
      <c r="Q19" s="2">
        <v>3</v>
      </c>
    </row>
    <row r="20" spans="1:17" s="2" customFormat="1" ht="16.5" customHeight="1" thickBot="1">
      <c r="A20" s="7" t="s">
        <v>367</v>
      </c>
      <c r="B20" s="12" t="s">
        <v>5</v>
      </c>
      <c r="C20" s="10">
        <v>467</v>
      </c>
      <c r="D20" s="10">
        <v>479</v>
      </c>
      <c r="E20" s="10"/>
      <c r="F20" s="10"/>
      <c r="G20" s="10"/>
      <c r="H20" s="10">
        <v>589</v>
      </c>
      <c r="I20" s="10"/>
      <c r="J20" s="10"/>
      <c r="K20" s="10"/>
      <c r="L20" s="9" t="s">
        <v>295</v>
      </c>
      <c r="M20" s="11"/>
      <c r="N20" s="20" t="s">
        <v>3</v>
      </c>
      <c r="O20" s="17">
        <f>(C22+C23+C24)</f>
        <v>1170</v>
      </c>
      <c r="P20" s="14">
        <f>SUM(O20/O23)</f>
        <v>0.29286608260325409</v>
      </c>
      <c r="Q20" s="2">
        <v>2</v>
      </c>
    </row>
    <row r="21" spans="1:17" s="2" customFormat="1" ht="16.5" customHeight="1" thickBot="1">
      <c r="A21" s="18" t="s">
        <v>328</v>
      </c>
      <c r="B21" s="22" t="s">
        <v>16</v>
      </c>
      <c r="C21" s="10">
        <v>450</v>
      </c>
      <c r="D21" s="10">
        <v>462</v>
      </c>
      <c r="E21" s="10"/>
      <c r="F21" s="10"/>
      <c r="G21" s="10"/>
      <c r="H21" s="10">
        <v>558</v>
      </c>
      <c r="I21" s="10"/>
      <c r="J21" s="10"/>
      <c r="K21" s="10">
        <v>576</v>
      </c>
      <c r="L21" s="10" t="s">
        <v>21</v>
      </c>
      <c r="N21" s="21" t="s">
        <v>16</v>
      </c>
      <c r="O21" s="17">
        <v>450</v>
      </c>
      <c r="P21" s="14">
        <f>SUM(O21/O23)</f>
        <v>0.11264080100125157</v>
      </c>
    </row>
    <row r="22" spans="1:17" s="2" customFormat="1" ht="16.5" customHeight="1" thickBot="1">
      <c r="A22" s="7" t="s">
        <v>304</v>
      </c>
      <c r="B22" s="8" t="s">
        <v>3</v>
      </c>
      <c r="C22" s="10">
        <v>403</v>
      </c>
      <c r="D22" s="10"/>
      <c r="E22" s="10"/>
      <c r="F22" s="10"/>
      <c r="G22" s="10"/>
      <c r="H22" s="10">
        <v>531</v>
      </c>
      <c r="I22" s="10"/>
      <c r="J22" s="10"/>
      <c r="K22" s="10"/>
      <c r="L22" s="9" t="s">
        <v>295</v>
      </c>
      <c r="M22" s="11"/>
      <c r="N22" s="13" t="s">
        <v>17</v>
      </c>
      <c r="O22" s="17">
        <f>(C26+C27+C28+C29)</f>
        <v>601</v>
      </c>
      <c r="P22" s="14">
        <f>SUM(O22/O23)</f>
        <v>0.15043804755944931</v>
      </c>
    </row>
    <row r="23" spans="1:17" s="2" customFormat="1" ht="16.5" customHeight="1" thickBot="1">
      <c r="A23" s="18" t="s">
        <v>329</v>
      </c>
      <c r="B23" s="28" t="s">
        <v>3</v>
      </c>
      <c r="C23" s="10">
        <v>386</v>
      </c>
      <c r="D23" s="10"/>
      <c r="E23" s="10"/>
      <c r="F23" s="10"/>
      <c r="G23" s="10"/>
      <c r="H23" s="10">
        <v>446</v>
      </c>
      <c r="I23" s="10"/>
      <c r="J23" s="10" t="s">
        <v>21</v>
      </c>
      <c r="N23" s="13"/>
      <c r="O23" s="24">
        <v>3995</v>
      </c>
      <c r="P23" s="14"/>
    </row>
    <row r="24" spans="1:17" s="2" customFormat="1" ht="16.5" customHeight="1" thickBot="1">
      <c r="A24" s="7" t="s">
        <v>362</v>
      </c>
      <c r="B24" s="8" t="s">
        <v>3</v>
      </c>
      <c r="C24" s="10">
        <v>381</v>
      </c>
      <c r="D24" s="10"/>
      <c r="E24" s="10"/>
      <c r="F24" s="10"/>
      <c r="G24" s="10"/>
      <c r="H24" s="10">
        <v>455</v>
      </c>
      <c r="I24" s="10"/>
      <c r="J24" s="10"/>
      <c r="K24" s="10"/>
      <c r="L24" s="9" t="s">
        <v>295</v>
      </c>
      <c r="M24" s="11"/>
    </row>
    <row r="25" spans="1:17" s="2" customFormat="1" ht="16.5" customHeight="1" thickBot="1">
      <c r="A25" s="18" t="s">
        <v>332</v>
      </c>
      <c r="B25" s="19" t="s">
        <v>5</v>
      </c>
      <c r="C25" s="10">
        <v>344</v>
      </c>
      <c r="D25" s="10"/>
      <c r="E25" s="10"/>
      <c r="F25" s="25"/>
      <c r="G25" s="10"/>
      <c r="H25" s="10" t="s">
        <v>21</v>
      </c>
      <c r="J25" s="14"/>
    </row>
    <row r="26" spans="1:17" s="2" customFormat="1" ht="16.5" customHeight="1" thickBot="1">
      <c r="A26" s="18" t="s">
        <v>369</v>
      </c>
      <c r="B26" s="23" t="s">
        <v>14</v>
      </c>
      <c r="C26" s="10">
        <v>207</v>
      </c>
      <c r="D26" s="10">
        <v>213</v>
      </c>
      <c r="E26" s="25"/>
      <c r="F26" s="25"/>
      <c r="G26" s="25" t="s">
        <v>21</v>
      </c>
    </row>
    <row r="27" spans="1:17" s="2" customFormat="1" ht="16.5" customHeight="1" thickBot="1">
      <c r="A27" s="18" t="s">
        <v>368</v>
      </c>
      <c r="B27" s="23" t="s">
        <v>358</v>
      </c>
      <c r="C27" s="10">
        <v>179</v>
      </c>
      <c r="D27" s="10">
        <v>182</v>
      </c>
      <c r="E27" s="25">
        <v>189</v>
      </c>
      <c r="F27" s="25" t="s">
        <v>21</v>
      </c>
    </row>
    <row r="28" spans="1:17" s="2" customFormat="1" ht="16.5" customHeight="1" thickBot="1">
      <c r="A28" s="18" t="s">
        <v>365</v>
      </c>
      <c r="B28" s="23" t="s">
        <v>359</v>
      </c>
      <c r="C28" s="10">
        <v>108</v>
      </c>
      <c r="D28" s="10">
        <v>135</v>
      </c>
      <c r="E28" s="25" t="s">
        <v>21</v>
      </c>
      <c r="J28" s="14"/>
    </row>
    <row r="29" spans="1:17" s="2" customFormat="1" ht="16.5" customHeight="1" thickBot="1">
      <c r="A29" s="18" t="s">
        <v>366</v>
      </c>
      <c r="B29" s="23" t="s">
        <v>359</v>
      </c>
      <c r="C29" s="10">
        <v>107</v>
      </c>
      <c r="D29" s="10" t="s">
        <v>21</v>
      </c>
    </row>
    <row r="30" spans="1:17" s="2" customFormat="1" ht="11.25" customHeight="1">
      <c r="A30" s="29"/>
      <c r="B30" s="30"/>
      <c r="C30" s="43"/>
      <c r="D30" s="43"/>
      <c r="E30" s="43"/>
      <c r="F30" s="17"/>
      <c r="G30" s="17"/>
      <c r="H30" s="17"/>
      <c r="I30" s="17"/>
      <c r="J30" s="17"/>
      <c r="K30" s="17"/>
      <c r="L30" s="17"/>
      <c r="M30" s="17"/>
      <c r="N30" s="42"/>
    </row>
    <row r="31" spans="1:17" s="2" customFormat="1" ht="17.45" customHeight="1">
      <c r="A31" s="1" t="s">
        <v>370</v>
      </c>
    </row>
    <row r="32" spans="1:17" s="2" customFormat="1" ht="10.5" customHeight="1" thickBot="1">
      <c r="A32" s="1"/>
    </row>
    <row r="33" spans="1:18" s="2" customFormat="1" ht="16.5" customHeight="1" thickBot="1">
      <c r="A33" s="4" t="s">
        <v>0</v>
      </c>
      <c r="B33" s="5" t="s">
        <v>1</v>
      </c>
      <c r="C33" s="5" t="s">
        <v>2</v>
      </c>
      <c r="D33" s="5">
        <v>2</v>
      </c>
      <c r="E33" s="5">
        <v>3</v>
      </c>
      <c r="F33" s="5">
        <v>4</v>
      </c>
      <c r="G33" s="5">
        <v>5</v>
      </c>
      <c r="H33" s="5">
        <v>6</v>
      </c>
      <c r="I33" s="5">
        <v>7</v>
      </c>
      <c r="J33" s="5">
        <v>8</v>
      </c>
      <c r="K33" s="5">
        <v>9</v>
      </c>
      <c r="L33" s="5">
        <v>10</v>
      </c>
      <c r="M33" s="5">
        <v>11</v>
      </c>
      <c r="N33" s="6"/>
      <c r="O33" s="13" t="s">
        <v>9</v>
      </c>
      <c r="P33" s="14">
        <f>(4470/8108)</f>
        <v>0.55130735076467685</v>
      </c>
    </row>
    <row r="34" spans="1:18" s="2" customFormat="1" ht="16.5" customHeight="1" thickBot="1">
      <c r="A34" s="7" t="s">
        <v>379</v>
      </c>
      <c r="B34" s="12" t="s">
        <v>5</v>
      </c>
      <c r="C34" s="10">
        <v>641</v>
      </c>
      <c r="D34" s="10"/>
      <c r="E34" s="10"/>
      <c r="F34" s="10"/>
      <c r="G34" s="10"/>
      <c r="H34" s="10"/>
      <c r="I34" s="9">
        <v>761</v>
      </c>
      <c r="J34" s="10"/>
      <c r="K34" s="10"/>
      <c r="L34" s="10"/>
      <c r="M34" s="10"/>
      <c r="N34" s="11" t="s">
        <v>4</v>
      </c>
      <c r="P34" s="13" t="s">
        <v>11</v>
      </c>
      <c r="Q34" s="13" t="s">
        <v>12</v>
      </c>
      <c r="R34" s="13" t="s">
        <v>13</v>
      </c>
    </row>
    <row r="35" spans="1:18" s="2" customFormat="1" ht="16.5" customHeight="1" thickBot="1">
      <c r="A35" s="7" t="s">
        <v>307</v>
      </c>
      <c r="B35" s="12" t="s">
        <v>5</v>
      </c>
      <c r="C35" s="10">
        <v>525</v>
      </c>
      <c r="D35" s="10"/>
      <c r="E35" s="10"/>
      <c r="F35" s="10"/>
      <c r="G35" s="10"/>
      <c r="H35" s="10"/>
      <c r="I35" s="10">
        <v>700</v>
      </c>
      <c r="J35" s="9">
        <v>721</v>
      </c>
      <c r="K35" s="10"/>
      <c r="L35" s="10"/>
      <c r="M35" s="10"/>
      <c r="N35" s="11" t="s">
        <v>8</v>
      </c>
      <c r="O35" s="16" t="s">
        <v>5</v>
      </c>
      <c r="P35" s="17">
        <f>(C34+C35+C36)</f>
        <v>1628</v>
      </c>
      <c r="Q35" s="14">
        <f>SUM(P35/P39)</f>
        <v>0.37746348249478323</v>
      </c>
      <c r="R35" s="2">
        <v>3</v>
      </c>
    </row>
    <row r="36" spans="1:18" s="2" customFormat="1" ht="16.5" customHeight="1" thickBot="1">
      <c r="A36" s="7" t="s">
        <v>308</v>
      </c>
      <c r="B36" s="12" t="s">
        <v>5</v>
      </c>
      <c r="C36" s="10">
        <v>462</v>
      </c>
      <c r="D36" s="10"/>
      <c r="E36" s="10"/>
      <c r="F36" s="10"/>
      <c r="G36" s="10"/>
      <c r="H36" s="10"/>
      <c r="I36" s="10">
        <v>580</v>
      </c>
      <c r="J36" s="10"/>
      <c r="K36" s="10"/>
      <c r="L36" s="9">
        <v>764</v>
      </c>
      <c r="M36" s="10"/>
      <c r="N36" s="11" t="s">
        <v>7</v>
      </c>
      <c r="O36" s="20" t="s">
        <v>3</v>
      </c>
      <c r="P36" s="17">
        <f>(C38+C39+C40)</f>
        <v>956</v>
      </c>
      <c r="Q36" s="14">
        <f>SUM(P36/P39)</f>
        <v>0.22165546023649432</v>
      </c>
      <c r="R36" s="2">
        <v>1</v>
      </c>
    </row>
    <row r="37" spans="1:18" s="2" customFormat="1" ht="16.5" customHeight="1" thickBot="1">
      <c r="A37" s="7" t="s">
        <v>378</v>
      </c>
      <c r="B37" s="15" t="s">
        <v>14</v>
      </c>
      <c r="C37" s="10">
        <v>389</v>
      </c>
      <c r="D37" s="10"/>
      <c r="E37" s="10"/>
      <c r="F37" s="10"/>
      <c r="G37" s="10"/>
      <c r="H37" s="10"/>
      <c r="I37" s="10">
        <v>473</v>
      </c>
      <c r="J37" s="10"/>
      <c r="K37" s="10"/>
      <c r="L37" s="10"/>
      <c r="M37" s="9">
        <v>560</v>
      </c>
      <c r="N37" s="11" t="s">
        <v>6</v>
      </c>
      <c r="O37" s="21" t="s">
        <v>16</v>
      </c>
      <c r="P37" s="17">
        <f>(C41+C45+C47)</f>
        <v>567</v>
      </c>
      <c r="Q37" s="14">
        <f>SUM(P37/P39)</f>
        <v>0.13146301878043126</v>
      </c>
    </row>
    <row r="38" spans="1:18" s="2" customFormat="1" ht="16.5" customHeight="1" thickBot="1">
      <c r="A38" s="18" t="s">
        <v>334</v>
      </c>
      <c r="B38" s="28" t="s">
        <v>3</v>
      </c>
      <c r="C38" s="10">
        <v>339</v>
      </c>
      <c r="D38" s="10"/>
      <c r="E38" s="10"/>
      <c r="F38" s="10"/>
      <c r="G38" s="10"/>
      <c r="H38" s="10"/>
      <c r="I38" s="10">
        <v>499</v>
      </c>
      <c r="J38" s="10"/>
      <c r="K38" s="10"/>
      <c r="L38" s="10"/>
      <c r="M38" s="10"/>
      <c r="N38" s="11"/>
      <c r="O38" s="13" t="s">
        <v>17</v>
      </c>
      <c r="P38" s="17">
        <f>(C37+C42+C43+C44+C46)</f>
        <v>1162</v>
      </c>
      <c r="Q38" s="14">
        <f>SUM(P38/P39)</f>
        <v>0.26941803848829121</v>
      </c>
      <c r="R38" s="2">
        <v>1</v>
      </c>
    </row>
    <row r="39" spans="1:18" s="2" customFormat="1" ht="16.5" customHeight="1" thickBot="1">
      <c r="A39" s="18" t="s">
        <v>372</v>
      </c>
      <c r="B39" s="28" t="s">
        <v>3</v>
      </c>
      <c r="C39" s="10">
        <v>311</v>
      </c>
      <c r="D39" s="10"/>
      <c r="E39" s="10"/>
      <c r="F39" s="10"/>
      <c r="G39" s="10"/>
      <c r="H39" s="10"/>
      <c r="I39" s="10">
        <v>347</v>
      </c>
      <c r="J39" s="10"/>
      <c r="K39" s="10" t="s">
        <v>21</v>
      </c>
      <c r="P39" s="24">
        <v>4313</v>
      </c>
    </row>
    <row r="40" spans="1:18" s="2" customFormat="1" ht="16.5" customHeight="1" thickBot="1">
      <c r="A40" s="7" t="s">
        <v>377</v>
      </c>
      <c r="B40" s="8" t="s">
        <v>3</v>
      </c>
      <c r="C40" s="10">
        <v>306</v>
      </c>
      <c r="D40" s="10"/>
      <c r="E40" s="10"/>
      <c r="F40" s="10"/>
      <c r="G40" s="10"/>
      <c r="H40" s="10"/>
      <c r="I40" s="10">
        <v>365</v>
      </c>
      <c r="J40" s="10"/>
      <c r="K40" s="10"/>
      <c r="L40" s="10"/>
      <c r="M40" s="9">
        <v>559</v>
      </c>
      <c r="N40" s="9" t="s">
        <v>10</v>
      </c>
    </row>
    <row r="41" spans="1:18" s="2" customFormat="1" ht="16.5" customHeight="1" thickBot="1">
      <c r="A41" s="18" t="s">
        <v>374</v>
      </c>
      <c r="B41" s="22" t="s">
        <v>16</v>
      </c>
      <c r="C41" s="10">
        <v>304</v>
      </c>
      <c r="D41" s="10"/>
      <c r="E41" s="10"/>
      <c r="F41" s="10"/>
      <c r="G41" s="10"/>
      <c r="H41" s="10"/>
      <c r="I41" s="10">
        <v>442</v>
      </c>
      <c r="J41" s="10"/>
      <c r="K41" s="9"/>
      <c r="L41" s="10" t="s">
        <v>21</v>
      </c>
    </row>
    <row r="42" spans="1:18" s="2" customFormat="1" ht="16.5" customHeight="1" thickBot="1">
      <c r="A42" s="18" t="s">
        <v>419</v>
      </c>
      <c r="B42" s="23" t="s">
        <v>14</v>
      </c>
      <c r="C42" s="10">
        <v>261</v>
      </c>
      <c r="D42" s="10"/>
      <c r="E42" s="10"/>
      <c r="F42" s="10"/>
      <c r="G42" s="10"/>
      <c r="H42" s="10"/>
      <c r="I42" s="10"/>
      <c r="K42" s="17"/>
    </row>
    <row r="43" spans="1:18" s="2" customFormat="1" ht="16.5" customHeight="1" thickBot="1">
      <c r="A43" s="18" t="s">
        <v>420</v>
      </c>
      <c r="B43" s="23" t="s">
        <v>359</v>
      </c>
      <c r="C43" s="10">
        <v>222</v>
      </c>
      <c r="D43" s="10"/>
      <c r="E43" s="10"/>
      <c r="F43" s="10"/>
      <c r="G43" s="10"/>
      <c r="H43" s="10"/>
      <c r="K43" s="17"/>
    </row>
    <row r="44" spans="1:18" s="2" customFormat="1" ht="16.5" customHeight="1" thickBot="1">
      <c r="A44" s="18" t="s">
        <v>376</v>
      </c>
      <c r="B44" s="23" t="s">
        <v>14</v>
      </c>
      <c r="C44" s="10">
        <v>187</v>
      </c>
      <c r="D44" s="10"/>
      <c r="E44" s="10"/>
      <c r="F44" s="10"/>
      <c r="G44" s="10"/>
      <c r="K44" s="17"/>
    </row>
    <row r="45" spans="1:18" s="2" customFormat="1" ht="16.5" customHeight="1" thickBot="1">
      <c r="A45" s="18" t="s">
        <v>373</v>
      </c>
      <c r="B45" s="22" t="s">
        <v>16</v>
      </c>
      <c r="C45" s="10">
        <v>181</v>
      </c>
      <c r="D45" s="10"/>
      <c r="E45" s="10"/>
      <c r="F45" s="10"/>
    </row>
    <row r="46" spans="1:18" s="2" customFormat="1" ht="16.5" customHeight="1" thickBot="1">
      <c r="A46" s="18" t="s">
        <v>375</v>
      </c>
      <c r="B46" s="23" t="s">
        <v>14</v>
      </c>
      <c r="C46" s="10">
        <v>103</v>
      </c>
      <c r="D46" s="10"/>
      <c r="E46" s="10" t="s">
        <v>21</v>
      </c>
    </row>
    <row r="47" spans="1:18" s="2" customFormat="1" ht="16.5" customHeight="1" thickBot="1">
      <c r="A47" s="18" t="s">
        <v>371</v>
      </c>
      <c r="B47" s="22" t="s">
        <v>16</v>
      </c>
      <c r="C47" s="10">
        <v>82</v>
      </c>
      <c r="D47" s="10" t="s">
        <v>21</v>
      </c>
    </row>
    <row r="48" spans="1:18" s="2" customFormat="1" ht="11.25" customHeight="1">
      <c r="A48" s="29"/>
      <c r="B48" s="30"/>
      <c r="C48" s="43"/>
      <c r="D48" s="29"/>
      <c r="E48" s="29"/>
      <c r="N48" s="14"/>
    </row>
    <row r="49" spans="1:23" s="2" customFormat="1" ht="17.45" customHeight="1">
      <c r="A49" s="1" t="s">
        <v>380</v>
      </c>
    </row>
    <row r="50" spans="1:23" s="2" customFormat="1" ht="8.25" customHeight="1" thickBot="1">
      <c r="A50" s="1"/>
    </row>
    <row r="51" spans="1:23" s="2" customFormat="1" ht="17.45" customHeight="1" thickBot="1">
      <c r="A51" s="4" t="s">
        <v>0</v>
      </c>
      <c r="B51" s="5" t="s">
        <v>1</v>
      </c>
      <c r="C51" s="5" t="s">
        <v>2</v>
      </c>
      <c r="D51" s="5">
        <v>2</v>
      </c>
      <c r="E51" s="5">
        <v>3</v>
      </c>
      <c r="F51" s="5">
        <v>4</v>
      </c>
      <c r="G51" s="5">
        <v>5</v>
      </c>
      <c r="H51" s="5">
        <v>6</v>
      </c>
      <c r="I51" s="5">
        <v>7</v>
      </c>
      <c r="J51" s="5">
        <v>8</v>
      </c>
      <c r="K51" s="5"/>
      <c r="L51" s="13" t="s">
        <v>9</v>
      </c>
      <c r="M51" s="14">
        <f>(4995/9688)</f>
        <v>0.51558629232039632</v>
      </c>
    </row>
    <row r="52" spans="1:23" s="2" customFormat="1" ht="17.45" customHeight="1" thickBot="1">
      <c r="A52" s="7" t="s">
        <v>386</v>
      </c>
      <c r="B52" s="12" t="s">
        <v>5</v>
      </c>
      <c r="C52" s="9">
        <v>915</v>
      </c>
      <c r="D52" s="10"/>
      <c r="E52" s="10"/>
      <c r="F52" s="10"/>
      <c r="G52" s="10"/>
      <c r="H52" s="10"/>
      <c r="I52" s="10"/>
      <c r="J52" s="10"/>
      <c r="K52" s="11" t="s">
        <v>4</v>
      </c>
      <c r="M52" s="13" t="s">
        <v>11</v>
      </c>
      <c r="N52" s="13" t="s">
        <v>12</v>
      </c>
      <c r="O52" s="13" t="s">
        <v>13</v>
      </c>
      <c r="P52" s="13"/>
    </row>
    <row r="53" spans="1:23" s="2" customFormat="1" ht="17.45" customHeight="1" thickBot="1">
      <c r="A53" s="7" t="s">
        <v>79</v>
      </c>
      <c r="B53" s="15" t="s">
        <v>359</v>
      </c>
      <c r="C53" s="9">
        <v>826</v>
      </c>
      <c r="D53" s="10"/>
      <c r="E53" s="10"/>
      <c r="F53" s="10"/>
      <c r="G53" s="10"/>
      <c r="H53" s="10"/>
      <c r="I53" s="10"/>
      <c r="J53" s="10"/>
      <c r="K53" s="11" t="s">
        <v>8</v>
      </c>
      <c r="L53" s="16" t="s">
        <v>5</v>
      </c>
      <c r="M53" s="17">
        <f>(C52+C55+C56+C58+C60)</f>
        <v>2372</v>
      </c>
      <c r="N53" s="14">
        <f>SUM(M53/M57)</f>
        <v>0.49028524183546918</v>
      </c>
      <c r="O53" s="2">
        <v>3</v>
      </c>
    </row>
    <row r="54" spans="1:23" s="2" customFormat="1" ht="17.45" customHeight="1" thickBot="1">
      <c r="A54" s="7" t="s">
        <v>318</v>
      </c>
      <c r="B54" s="8" t="s">
        <v>3</v>
      </c>
      <c r="C54" s="9">
        <v>692</v>
      </c>
      <c r="D54" s="10"/>
      <c r="E54" s="10"/>
      <c r="F54" s="10"/>
      <c r="G54" s="10"/>
      <c r="H54" s="10"/>
      <c r="I54" s="10"/>
      <c r="J54" s="10"/>
      <c r="K54" s="11" t="s">
        <v>7</v>
      </c>
      <c r="L54" s="20" t="s">
        <v>3</v>
      </c>
      <c r="M54" s="17">
        <f>(C54+C57+C61)</f>
        <v>1309</v>
      </c>
      <c r="N54" s="14">
        <f>SUM(M54/M57)</f>
        <v>0.2705663497312939</v>
      </c>
      <c r="O54" s="2">
        <v>2</v>
      </c>
    </row>
    <row r="55" spans="1:23" s="2" customFormat="1" ht="17.45" customHeight="1" thickBot="1">
      <c r="A55" s="7" t="s">
        <v>387</v>
      </c>
      <c r="B55" s="12" t="s">
        <v>5</v>
      </c>
      <c r="C55" s="10">
        <v>494</v>
      </c>
      <c r="D55" s="10"/>
      <c r="E55" s="10"/>
      <c r="F55" s="10"/>
      <c r="G55" s="10"/>
      <c r="H55" s="10"/>
      <c r="I55" s="9">
        <v>712</v>
      </c>
      <c r="J55" s="10"/>
      <c r="K55" s="11" t="s">
        <v>6</v>
      </c>
      <c r="L55" s="21" t="s">
        <v>16</v>
      </c>
      <c r="M55" s="17">
        <f>(C59+C62)</f>
        <v>331</v>
      </c>
      <c r="N55" s="14">
        <f>SUM(M55/M57)</f>
        <v>6.84167011161637E-2</v>
      </c>
    </row>
    <row r="56" spans="1:23" s="2" customFormat="1" ht="17.45" customHeight="1" thickBot="1">
      <c r="A56" s="7" t="s">
        <v>314</v>
      </c>
      <c r="B56" s="12" t="s">
        <v>5</v>
      </c>
      <c r="C56" s="10">
        <v>441</v>
      </c>
      <c r="D56" s="10"/>
      <c r="E56" s="10"/>
      <c r="F56" s="10"/>
      <c r="G56" s="10"/>
      <c r="H56" s="10"/>
      <c r="I56" s="10"/>
      <c r="J56" s="9">
        <v>695</v>
      </c>
      <c r="K56" s="11" t="s">
        <v>10</v>
      </c>
      <c r="L56" s="13" t="s">
        <v>17</v>
      </c>
      <c r="M56" s="17">
        <v>826</v>
      </c>
      <c r="N56" s="14">
        <f>SUM(M56/M57)</f>
        <v>0.17073170731707318</v>
      </c>
      <c r="O56" s="2">
        <v>1</v>
      </c>
    </row>
    <row r="57" spans="1:23" s="2" customFormat="1" ht="17.45" customHeight="1" thickBot="1">
      <c r="A57" s="7" t="s">
        <v>315</v>
      </c>
      <c r="B57" s="8" t="s">
        <v>3</v>
      </c>
      <c r="C57" s="10">
        <v>412</v>
      </c>
      <c r="D57" s="10"/>
      <c r="E57" s="10"/>
      <c r="F57" s="10"/>
      <c r="G57" s="10"/>
      <c r="H57" s="10"/>
      <c r="I57" s="10"/>
      <c r="J57" s="9">
        <v>595</v>
      </c>
      <c r="K57" s="11" t="s">
        <v>15</v>
      </c>
      <c r="M57" s="24">
        <v>4838</v>
      </c>
      <c r="P57" s="14"/>
    </row>
    <row r="58" spans="1:23" s="2" customFormat="1" ht="17.45" customHeight="1" thickBot="1">
      <c r="A58" s="18" t="s">
        <v>382</v>
      </c>
      <c r="B58" s="19" t="s">
        <v>5</v>
      </c>
      <c r="C58" s="10">
        <v>315</v>
      </c>
      <c r="D58" s="10"/>
      <c r="E58" s="10"/>
      <c r="F58" s="10"/>
      <c r="G58" s="10"/>
      <c r="H58" s="10"/>
      <c r="I58" s="10"/>
      <c r="J58" s="10">
        <v>403</v>
      </c>
      <c r="K58" s="11"/>
    </row>
    <row r="59" spans="1:23" s="2" customFormat="1" ht="17.45" customHeight="1" thickBot="1">
      <c r="A59" s="18" t="s">
        <v>389</v>
      </c>
      <c r="B59" s="22" t="s">
        <v>16</v>
      </c>
      <c r="C59" s="10">
        <v>276</v>
      </c>
      <c r="D59" s="10"/>
      <c r="E59" s="10"/>
      <c r="F59" s="10"/>
      <c r="G59" s="10"/>
      <c r="H59" s="10"/>
      <c r="I59" s="10" t="s">
        <v>21</v>
      </c>
    </row>
    <row r="60" spans="1:23" s="2" customFormat="1" ht="17.45" customHeight="1" thickBot="1">
      <c r="A60" s="18" t="s">
        <v>385</v>
      </c>
      <c r="B60" s="19" t="s">
        <v>5</v>
      </c>
      <c r="C60" s="10">
        <v>207</v>
      </c>
      <c r="D60" s="10"/>
      <c r="E60" s="10"/>
      <c r="F60" s="10"/>
      <c r="G60" s="10"/>
      <c r="H60" s="10" t="s">
        <v>21</v>
      </c>
    </row>
    <row r="61" spans="1:23" s="2" customFormat="1" ht="17.45" customHeight="1" thickBot="1">
      <c r="A61" s="18" t="s">
        <v>384</v>
      </c>
      <c r="B61" s="28" t="s">
        <v>3</v>
      </c>
      <c r="C61" s="10">
        <v>205</v>
      </c>
      <c r="D61" s="10"/>
      <c r="E61" s="10"/>
      <c r="F61" s="10"/>
      <c r="G61" s="10" t="s">
        <v>21</v>
      </c>
    </row>
    <row r="62" spans="1:23" s="2" customFormat="1" ht="17.45" customHeight="1" thickBot="1">
      <c r="A62" s="18" t="s">
        <v>383</v>
      </c>
      <c r="B62" s="22" t="s">
        <v>16</v>
      </c>
      <c r="C62" s="10">
        <v>55</v>
      </c>
      <c r="D62" s="10"/>
      <c r="E62" s="10"/>
      <c r="F62" s="10" t="s">
        <v>21</v>
      </c>
    </row>
    <row r="63" spans="1:23">
      <c r="C63" s="44"/>
      <c r="D63" s="44"/>
    </row>
    <row r="64" spans="1:23" s="31" customFormat="1" ht="15" customHeight="1">
      <c r="B64" s="35" t="s">
        <v>20</v>
      </c>
      <c r="C64" s="37" t="s">
        <v>5</v>
      </c>
      <c r="D64" s="38" t="s">
        <v>3</v>
      </c>
      <c r="E64" s="39" t="s">
        <v>16</v>
      </c>
      <c r="F64" s="35" t="s">
        <v>17</v>
      </c>
      <c r="I64" s="45"/>
      <c r="K64" s="45"/>
      <c r="U64" s="32"/>
      <c r="V64" s="33"/>
      <c r="W64" s="34"/>
    </row>
    <row r="65" spans="1:23" s="31" customFormat="1" ht="15" customHeight="1">
      <c r="A65" s="31" t="s">
        <v>11</v>
      </c>
      <c r="B65" s="36">
        <f>SUM(M9+P39+M57+O23)</f>
        <v>17052</v>
      </c>
      <c r="C65" s="33">
        <f>SUM(M53+P35+O19+M5)</f>
        <v>7232</v>
      </c>
      <c r="D65" s="33">
        <f>SUM(M54+P36+O20+M6)</f>
        <v>4662</v>
      </c>
      <c r="E65" s="33">
        <f>(M55+O21+P37+M7)</f>
        <v>2059</v>
      </c>
      <c r="F65" s="33">
        <f>SUM(M56+P38+M8+O22)</f>
        <v>3099</v>
      </c>
      <c r="I65" s="33"/>
      <c r="J65" s="33"/>
      <c r="K65" s="33"/>
      <c r="U65" s="35"/>
      <c r="V65" s="36"/>
      <c r="W65" s="34"/>
    </row>
    <row r="66" spans="1:23" s="31" customFormat="1" ht="15" customHeight="1">
      <c r="A66" s="31" t="s">
        <v>12</v>
      </c>
      <c r="B66" s="41">
        <v>1</v>
      </c>
      <c r="C66" s="34">
        <f t="shared" ref="C66:E66" si="0">SUM(C65/$B$65)</f>
        <v>0.42411447337555713</v>
      </c>
      <c r="D66" s="34">
        <f t="shared" si="0"/>
        <v>0.27339901477832512</v>
      </c>
      <c r="E66" s="34">
        <f t="shared" si="0"/>
        <v>0.12074829931972789</v>
      </c>
      <c r="F66" s="34">
        <f>SUM(F65/$B$65)</f>
        <v>0.18173821252638986</v>
      </c>
      <c r="I66" s="34"/>
      <c r="J66" s="33"/>
      <c r="K66" s="34"/>
    </row>
    <row r="67" spans="1:23" s="31" customFormat="1" ht="15" customHeight="1">
      <c r="A67" s="31" t="s">
        <v>13</v>
      </c>
      <c r="B67" s="35">
        <v>21</v>
      </c>
      <c r="C67" s="31">
        <v>11</v>
      </c>
      <c r="D67" s="31">
        <v>7</v>
      </c>
      <c r="E67" s="31">
        <v>1</v>
      </c>
      <c r="F67" s="31">
        <v>2</v>
      </c>
    </row>
  </sheetData>
  <sortState ref="A52:C62">
    <sortCondition descending="1" ref="C52:C62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W67"/>
  <sheetViews>
    <sheetView workbookViewId="0">
      <selection activeCell="O1" sqref="O1"/>
    </sheetView>
  </sheetViews>
  <sheetFormatPr defaultRowHeight="12.75"/>
  <cols>
    <col min="1" max="1" width="29.42578125" customWidth="1"/>
    <col min="2" max="2" width="8.42578125" customWidth="1"/>
    <col min="3" max="3" width="9.7109375" customWidth="1"/>
    <col min="4" max="16" width="8.5703125" customWidth="1"/>
    <col min="17" max="17" width="9.42578125" bestFit="1" customWidth="1"/>
  </cols>
  <sheetData>
    <row r="1" spans="1:14" s="2" customFormat="1" ht="16.5" customHeight="1">
      <c r="A1" s="1" t="s">
        <v>349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3" t="s">
        <v>9</v>
      </c>
      <c r="L3" s="14">
        <f>(4424/6717)</f>
        <v>0.65862736340628258</v>
      </c>
    </row>
    <row r="4" spans="1:14" s="2" customFormat="1" ht="16.5" customHeight="1" thickBot="1">
      <c r="A4" s="7" t="s">
        <v>214</v>
      </c>
      <c r="B4" s="12" t="s">
        <v>5</v>
      </c>
      <c r="C4" s="10">
        <v>737</v>
      </c>
      <c r="D4" s="9">
        <v>745</v>
      </c>
      <c r="E4" s="10"/>
      <c r="F4" s="9"/>
      <c r="G4" s="10"/>
      <c r="H4" s="9"/>
      <c r="I4" s="10"/>
      <c r="J4" s="11" t="s">
        <v>4</v>
      </c>
      <c r="L4" s="13" t="s">
        <v>11</v>
      </c>
      <c r="M4" s="13" t="s">
        <v>12</v>
      </c>
      <c r="N4" s="13" t="s">
        <v>13</v>
      </c>
    </row>
    <row r="5" spans="1:14" s="2" customFormat="1" ht="16.5" customHeight="1" thickBot="1">
      <c r="A5" s="7" t="s">
        <v>300</v>
      </c>
      <c r="B5" s="78" t="s">
        <v>16</v>
      </c>
      <c r="C5" s="10">
        <v>666</v>
      </c>
      <c r="D5" s="10">
        <v>667</v>
      </c>
      <c r="E5" s="10">
        <v>708</v>
      </c>
      <c r="F5" s="9">
        <v>777</v>
      </c>
      <c r="G5" s="10"/>
      <c r="H5" s="10"/>
      <c r="I5" s="9"/>
      <c r="J5" s="11" t="s">
        <v>8</v>
      </c>
      <c r="K5" s="16" t="s">
        <v>5</v>
      </c>
      <c r="L5" s="17">
        <f>(C4+C8+C9+C12)</f>
        <v>1818</v>
      </c>
      <c r="M5" s="14">
        <f>SUM(L5/L10)</f>
        <v>0.41094032549728754</v>
      </c>
      <c r="N5" s="2">
        <v>2</v>
      </c>
    </row>
    <row r="6" spans="1:14" s="2" customFormat="1" ht="16.5" customHeight="1" thickBot="1">
      <c r="A6" s="7" t="s">
        <v>299</v>
      </c>
      <c r="B6" s="8" t="s">
        <v>3</v>
      </c>
      <c r="C6" s="10">
        <v>521</v>
      </c>
      <c r="D6" s="10">
        <v>521</v>
      </c>
      <c r="E6" s="10">
        <v>526</v>
      </c>
      <c r="F6" s="10">
        <v>531</v>
      </c>
      <c r="G6" s="10">
        <v>533</v>
      </c>
      <c r="H6" s="10">
        <v>541</v>
      </c>
      <c r="I6" s="9">
        <v>619</v>
      </c>
      <c r="J6" s="11" t="s">
        <v>6</v>
      </c>
      <c r="K6" s="20" t="s">
        <v>3</v>
      </c>
      <c r="L6" s="17">
        <f>(C6+C7+C11+C10)</f>
        <v>1613</v>
      </c>
      <c r="M6" s="14">
        <f>SUM(L6/L10)</f>
        <v>0.3646021699819168</v>
      </c>
      <c r="N6" s="2">
        <v>2</v>
      </c>
    </row>
    <row r="7" spans="1:14" s="2" customFormat="1" ht="16.5" customHeight="1" thickBot="1">
      <c r="A7" s="7" t="s">
        <v>216</v>
      </c>
      <c r="B7" s="8" t="s">
        <v>3</v>
      </c>
      <c r="C7" s="10">
        <v>487</v>
      </c>
      <c r="D7" s="10">
        <v>499</v>
      </c>
      <c r="E7" s="10">
        <v>499</v>
      </c>
      <c r="F7" s="10">
        <v>500</v>
      </c>
      <c r="G7" s="10">
        <v>501</v>
      </c>
      <c r="H7" s="10">
        <v>512</v>
      </c>
      <c r="I7" s="9">
        <v>568</v>
      </c>
      <c r="J7" s="11" t="s">
        <v>10</v>
      </c>
      <c r="K7" s="21" t="s">
        <v>16</v>
      </c>
      <c r="L7" s="17">
        <f>(C5+C15)</f>
        <v>695</v>
      </c>
      <c r="M7" s="14">
        <f>SUM(L7/L10)</f>
        <v>0.15709764918625679</v>
      </c>
      <c r="N7" s="2">
        <v>1</v>
      </c>
    </row>
    <row r="8" spans="1:14" s="2" customFormat="1" ht="16.5" customHeight="1" thickBot="1">
      <c r="A8" s="7" t="s">
        <v>217</v>
      </c>
      <c r="B8" s="12" t="s">
        <v>5</v>
      </c>
      <c r="C8" s="10">
        <v>450</v>
      </c>
      <c r="D8" s="10">
        <v>452</v>
      </c>
      <c r="E8" s="10">
        <v>487</v>
      </c>
      <c r="F8" s="10">
        <v>513</v>
      </c>
      <c r="G8" s="10">
        <v>526</v>
      </c>
      <c r="H8" s="10">
        <v>640</v>
      </c>
      <c r="I8" s="9">
        <v>663</v>
      </c>
      <c r="J8" s="11" t="s">
        <v>7</v>
      </c>
      <c r="K8" s="26" t="s">
        <v>18</v>
      </c>
      <c r="L8" s="17">
        <v>142</v>
      </c>
      <c r="M8" s="14">
        <f>SUM(L8/L10)</f>
        <v>3.209764918625678E-2</v>
      </c>
    </row>
    <row r="9" spans="1:14" s="2" customFormat="1" ht="16.5" customHeight="1" thickBot="1">
      <c r="A9" s="18" t="s">
        <v>297</v>
      </c>
      <c r="B9" s="19" t="s">
        <v>5</v>
      </c>
      <c r="C9" s="10">
        <v>397</v>
      </c>
      <c r="D9" s="10">
        <v>397</v>
      </c>
      <c r="E9" s="10">
        <v>409</v>
      </c>
      <c r="F9" s="10">
        <v>426</v>
      </c>
      <c r="G9" s="10">
        <v>440</v>
      </c>
      <c r="H9" s="10">
        <v>516</v>
      </c>
      <c r="I9" s="10">
        <v>525</v>
      </c>
      <c r="J9" s="9"/>
      <c r="K9" s="13" t="s">
        <v>17</v>
      </c>
      <c r="L9" s="17">
        <v>156</v>
      </c>
      <c r="M9" s="14">
        <f>SUM(L9/L10)</f>
        <v>3.5262206148282099E-2</v>
      </c>
    </row>
    <row r="10" spans="1:14" s="2" customFormat="1" ht="16.5" customHeight="1" thickBot="1">
      <c r="A10" s="18" t="s">
        <v>323</v>
      </c>
      <c r="B10" s="28" t="s">
        <v>3</v>
      </c>
      <c r="C10" s="10">
        <v>319</v>
      </c>
      <c r="D10" s="10">
        <v>321</v>
      </c>
      <c r="E10" s="10">
        <v>326</v>
      </c>
      <c r="F10" s="10">
        <v>353</v>
      </c>
      <c r="G10" s="10">
        <v>365</v>
      </c>
      <c r="H10" s="10">
        <v>375</v>
      </c>
      <c r="I10" s="10" t="s">
        <v>21</v>
      </c>
      <c r="L10" s="24">
        <v>4424</v>
      </c>
    </row>
    <row r="11" spans="1:14" s="2" customFormat="1" ht="16.5" customHeight="1" thickBot="1">
      <c r="A11" s="18" t="s">
        <v>324</v>
      </c>
      <c r="B11" s="28" t="s">
        <v>3</v>
      </c>
      <c r="C11" s="10">
        <v>286</v>
      </c>
      <c r="D11" s="10">
        <v>286</v>
      </c>
      <c r="E11" s="10">
        <v>289</v>
      </c>
      <c r="F11" s="10">
        <v>295</v>
      </c>
      <c r="G11" s="10">
        <v>295</v>
      </c>
      <c r="H11" s="10" t="s">
        <v>21</v>
      </c>
      <c r="K11" s="20"/>
      <c r="L11" s="17"/>
      <c r="M11" s="14"/>
    </row>
    <row r="12" spans="1:14" s="2" customFormat="1" ht="16.5" customHeight="1" thickBot="1">
      <c r="A12" s="18" t="s">
        <v>322</v>
      </c>
      <c r="B12" s="19" t="s">
        <v>5</v>
      </c>
      <c r="C12" s="10">
        <v>234</v>
      </c>
      <c r="D12" s="10">
        <v>236</v>
      </c>
      <c r="E12" s="10">
        <v>256</v>
      </c>
      <c r="F12" s="10">
        <v>257</v>
      </c>
      <c r="G12" s="10" t="s">
        <v>21</v>
      </c>
      <c r="K12" s="21"/>
      <c r="L12" s="17"/>
      <c r="M12" s="14"/>
    </row>
    <row r="13" spans="1:14" s="2" customFormat="1" ht="16.5" customHeight="1" thickBot="1">
      <c r="A13" s="18" t="s">
        <v>326</v>
      </c>
      <c r="B13" s="23" t="s">
        <v>14</v>
      </c>
      <c r="C13" s="10">
        <v>156</v>
      </c>
      <c r="D13" s="10">
        <v>156</v>
      </c>
      <c r="E13" s="10">
        <v>169</v>
      </c>
      <c r="F13" s="9" t="s">
        <v>21</v>
      </c>
      <c r="L13" s="24"/>
    </row>
    <row r="14" spans="1:14" s="2" customFormat="1" ht="16.5" customHeight="1" thickBot="1">
      <c r="A14" s="18" t="s">
        <v>325</v>
      </c>
      <c r="B14" s="27" t="s">
        <v>18</v>
      </c>
      <c r="C14" s="10">
        <v>142</v>
      </c>
      <c r="D14" s="10">
        <v>142</v>
      </c>
      <c r="E14" s="10" t="s">
        <v>21</v>
      </c>
    </row>
    <row r="15" spans="1:14" s="2" customFormat="1" ht="16.5" customHeight="1" thickBot="1">
      <c r="A15" s="18" t="s">
        <v>327</v>
      </c>
      <c r="B15" s="22" t="s">
        <v>16</v>
      </c>
      <c r="C15" s="10">
        <v>29</v>
      </c>
      <c r="D15" s="10" t="s">
        <v>21</v>
      </c>
    </row>
    <row r="16" spans="1:14" s="2" customFormat="1" ht="10.5" customHeight="1">
      <c r="A16" s="1"/>
      <c r="C16" s="17"/>
      <c r="D16" s="17"/>
      <c r="E16" s="17"/>
      <c r="F16" s="17"/>
      <c r="G16" s="17"/>
      <c r="H16" s="17"/>
      <c r="I16" s="17"/>
      <c r="J16" s="17"/>
      <c r="K16" s="17"/>
    </row>
    <row r="17" spans="1:14" s="2" customFormat="1" ht="17.45" customHeight="1">
      <c r="A17" s="1" t="s">
        <v>350</v>
      </c>
    </row>
    <row r="18" spans="1:14" s="2" customFormat="1" ht="10.5" customHeight="1" thickBot="1">
      <c r="A18" s="1"/>
    </row>
    <row r="19" spans="1:14" s="2" customFormat="1" ht="16.5" customHeight="1" thickBot="1">
      <c r="A19" s="4" t="s">
        <v>0</v>
      </c>
      <c r="B19" s="5" t="s">
        <v>1</v>
      </c>
      <c r="C19" s="5" t="s">
        <v>2</v>
      </c>
      <c r="D19" s="5">
        <v>2</v>
      </c>
      <c r="E19" s="5">
        <v>3</v>
      </c>
      <c r="F19" s="5">
        <v>4</v>
      </c>
      <c r="G19" s="5">
        <v>5</v>
      </c>
      <c r="H19" s="5">
        <v>6</v>
      </c>
      <c r="I19" s="5">
        <v>7</v>
      </c>
      <c r="J19" s="6"/>
      <c r="K19" s="13" t="s">
        <v>9</v>
      </c>
      <c r="L19" s="14">
        <f>(4658/7203)</f>
        <v>0.64667499652922389</v>
      </c>
    </row>
    <row r="20" spans="1:14" s="2" customFormat="1" ht="16.5" customHeight="1" thickBot="1">
      <c r="A20" s="7" t="s">
        <v>157</v>
      </c>
      <c r="B20" s="12" t="s">
        <v>5</v>
      </c>
      <c r="C20" s="9">
        <v>842</v>
      </c>
      <c r="D20" s="10"/>
      <c r="E20" s="10"/>
      <c r="F20" s="10"/>
      <c r="G20" s="10"/>
      <c r="H20" s="10"/>
      <c r="I20" s="10"/>
      <c r="J20" s="11" t="s">
        <v>4</v>
      </c>
      <c r="L20" s="13" t="s">
        <v>11</v>
      </c>
      <c r="M20" s="13" t="s">
        <v>12</v>
      </c>
      <c r="N20" s="13" t="s">
        <v>13</v>
      </c>
    </row>
    <row r="21" spans="1:14" s="2" customFormat="1" ht="16.5" customHeight="1" thickBot="1">
      <c r="A21" s="7" t="s">
        <v>328</v>
      </c>
      <c r="B21" s="78" t="s">
        <v>16</v>
      </c>
      <c r="C21" s="10">
        <v>668</v>
      </c>
      <c r="D21" s="10">
        <v>705</v>
      </c>
      <c r="E21" s="10">
        <v>708</v>
      </c>
      <c r="F21" s="10">
        <v>716</v>
      </c>
      <c r="G21" s="9">
        <v>821</v>
      </c>
      <c r="H21" s="10"/>
      <c r="I21" s="10"/>
      <c r="J21" s="11" t="s">
        <v>7</v>
      </c>
      <c r="K21" s="16" t="s">
        <v>5</v>
      </c>
      <c r="L21" s="17">
        <f>(C20+C22+C25+C27)</f>
        <v>2300</v>
      </c>
      <c r="M21" s="14">
        <f>SUM(L21/L24)</f>
        <v>0.49377415199656505</v>
      </c>
      <c r="N21" s="2">
        <v>2</v>
      </c>
    </row>
    <row r="22" spans="1:14" s="2" customFormat="1" ht="16.5" customHeight="1" thickBot="1">
      <c r="A22" s="7" t="s">
        <v>247</v>
      </c>
      <c r="B22" s="12" t="s">
        <v>5</v>
      </c>
      <c r="C22" s="10">
        <v>647</v>
      </c>
      <c r="D22" s="10">
        <v>647</v>
      </c>
      <c r="E22" s="10">
        <v>674</v>
      </c>
      <c r="F22" s="9">
        <v>875</v>
      </c>
      <c r="G22" s="9"/>
      <c r="H22" s="10"/>
      <c r="I22" s="10"/>
      <c r="J22" s="11" t="s">
        <v>8</v>
      </c>
      <c r="K22" s="20" t="s">
        <v>3</v>
      </c>
      <c r="L22" s="17">
        <f>(C23+C24+C26)</f>
        <v>1625</v>
      </c>
      <c r="M22" s="14">
        <f>SUM(L22/L24)</f>
        <v>0.34886217260626878</v>
      </c>
      <c r="N22" s="2">
        <v>2</v>
      </c>
    </row>
    <row r="23" spans="1:14" s="2" customFormat="1" ht="16.5" customHeight="1" thickBot="1">
      <c r="A23" s="7" t="s">
        <v>329</v>
      </c>
      <c r="B23" s="8" t="s">
        <v>3</v>
      </c>
      <c r="C23" s="10">
        <v>613</v>
      </c>
      <c r="D23" s="10">
        <v>634</v>
      </c>
      <c r="E23" s="10">
        <v>635</v>
      </c>
      <c r="F23" s="10">
        <v>636</v>
      </c>
      <c r="G23" s="10">
        <v>693</v>
      </c>
      <c r="H23" s="10">
        <v>694</v>
      </c>
      <c r="I23" s="9">
        <v>729</v>
      </c>
      <c r="J23" s="11" t="s">
        <v>10</v>
      </c>
      <c r="K23" s="21" t="s">
        <v>16</v>
      </c>
      <c r="L23" s="17">
        <f>(C21+C28)</f>
        <v>751</v>
      </c>
      <c r="M23" s="14">
        <f>SUM(L23/L24)</f>
        <v>0.16122799484757408</v>
      </c>
      <c r="N23" s="2">
        <v>1</v>
      </c>
    </row>
    <row r="24" spans="1:14" s="2" customFormat="1" ht="16.5" customHeight="1" thickBot="1">
      <c r="A24" s="7" t="s">
        <v>304</v>
      </c>
      <c r="B24" s="8" t="s">
        <v>3</v>
      </c>
      <c r="C24" s="10">
        <v>608</v>
      </c>
      <c r="D24" s="10">
        <v>608</v>
      </c>
      <c r="E24" s="10">
        <v>610</v>
      </c>
      <c r="F24" s="10">
        <v>662</v>
      </c>
      <c r="G24" s="9">
        <v>808</v>
      </c>
      <c r="H24" s="9"/>
      <c r="I24" s="9"/>
      <c r="J24" s="11" t="s">
        <v>6</v>
      </c>
      <c r="K24" s="13"/>
      <c r="L24" s="24">
        <v>4658</v>
      </c>
      <c r="M24" s="14"/>
    </row>
    <row r="25" spans="1:14" s="2" customFormat="1" ht="16.5" customHeight="1" thickBot="1">
      <c r="A25" s="18" t="s">
        <v>330</v>
      </c>
      <c r="B25" s="19" t="s">
        <v>5</v>
      </c>
      <c r="C25" s="10">
        <v>434</v>
      </c>
      <c r="D25" s="10">
        <v>447</v>
      </c>
      <c r="E25" s="10">
        <v>454</v>
      </c>
      <c r="F25" s="10">
        <v>551</v>
      </c>
      <c r="G25" s="10">
        <v>573</v>
      </c>
      <c r="H25" s="10">
        <v>664</v>
      </c>
      <c r="I25" s="10">
        <v>670</v>
      </c>
      <c r="J25" s="11"/>
      <c r="K25" s="13"/>
      <c r="M25" s="14"/>
    </row>
    <row r="26" spans="1:14" s="2" customFormat="1" ht="16.5" customHeight="1" thickBot="1">
      <c r="A26" s="18" t="s">
        <v>331</v>
      </c>
      <c r="B26" s="28" t="s">
        <v>3</v>
      </c>
      <c r="C26" s="10">
        <v>404</v>
      </c>
      <c r="D26" s="10">
        <v>405</v>
      </c>
      <c r="E26" s="10">
        <v>405</v>
      </c>
      <c r="F26" s="10">
        <v>410</v>
      </c>
      <c r="G26" s="10" t="s">
        <v>21</v>
      </c>
    </row>
    <row r="27" spans="1:14" s="2" customFormat="1" ht="16.5" customHeight="1" thickBot="1">
      <c r="A27" s="18" t="s">
        <v>332</v>
      </c>
      <c r="B27" s="19" t="s">
        <v>5</v>
      </c>
      <c r="C27" s="10">
        <v>377</v>
      </c>
      <c r="D27" s="10">
        <v>383</v>
      </c>
      <c r="E27" s="25">
        <v>390</v>
      </c>
      <c r="F27" s="25" t="s">
        <v>21</v>
      </c>
      <c r="H27" s="13"/>
      <c r="J27" s="14"/>
    </row>
    <row r="28" spans="1:14" s="2" customFormat="1" ht="16.5" customHeight="1" thickBot="1">
      <c r="A28" s="18" t="s">
        <v>333</v>
      </c>
      <c r="B28" s="22" t="s">
        <v>16</v>
      </c>
      <c r="C28" s="10">
        <v>83</v>
      </c>
      <c r="D28" s="10" t="s">
        <v>21</v>
      </c>
    </row>
    <row r="29" spans="1:14" s="2" customFormat="1" ht="11.25" customHeight="1">
      <c r="A29" s="29"/>
      <c r="B29" s="30"/>
      <c r="C29" s="43"/>
      <c r="D29" s="43"/>
      <c r="E29" s="43"/>
      <c r="F29" s="17"/>
      <c r="G29" s="17"/>
      <c r="H29" s="17"/>
      <c r="I29" s="17"/>
      <c r="J29" s="17"/>
      <c r="K29" s="17"/>
      <c r="L29" s="17"/>
      <c r="M29" s="17"/>
      <c r="N29" s="42"/>
    </row>
    <row r="30" spans="1:14" s="2" customFormat="1" ht="17.45" customHeight="1">
      <c r="A30" s="1" t="s">
        <v>351</v>
      </c>
    </row>
    <row r="31" spans="1:14" s="2" customFormat="1" ht="10.5" customHeight="1" thickBot="1">
      <c r="A31" s="1"/>
    </row>
    <row r="32" spans="1:14" s="2" customFormat="1" ht="16.5" customHeight="1" thickBot="1">
      <c r="A32" s="4" t="s">
        <v>0</v>
      </c>
      <c r="B32" s="5" t="s">
        <v>1</v>
      </c>
      <c r="C32" s="5" t="s">
        <v>2</v>
      </c>
      <c r="D32" s="5">
        <v>2</v>
      </c>
      <c r="E32" s="5">
        <v>3</v>
      </c>
      <c r="F32" s="5">
        <v>4</v>
      </c>
      <c r="G32" s="5">
        <v>5</v>
      </c>
      <c r="H32" s="5">
        <v>6</v>
      </c>
      <c r="I32" s="5">
        <v>7</v>
      </c>
      <c r="J32" s="5">
        <v>8</v>
      </c>
      <c r="K32" s="6"/>
      <c r="L32" s="13" t="s">
        <v>9</v>
      </c>
      <c r="M32" s="14">
        <f>(5061/7971)</f>
        <v>0.63492660895747088</v>
      </c>
    </row>
    <row r="33" spans="1:15" s="2" customFormat="1" ht="16.5" customHeight="1" thickBot="1">
      <c r="A33" s="7" t="s">
        <v>283</v>
      </c>
      <c r="B33" s="12" t="s">
        <v>5</v>
      </c>
      <c r="C33" s="10">
        <v>742</v>
      </c>
      <c r="D33" s="10">
        <v>746</v>
      </c>
      <c r="E33" s="10">
        <v>780</v>
      </c>
      <c r="F33" s="10">
        <v>835</v>
      </c>
      <c r="G33" s="10">
        <v>841</v>
      </c>
      <c r="H33" s="9">
        <v>1101</v>
      </c>
      <c r="I33" s="9"/>
      <c r="J33" s="10"/>
      <c r="K33" s="11" t="s">
        <v>8</v>
      </c>
      <c r="M33" s="13" t="s">
        <v>11</v>
      </c>
      <c r="N33" s="13" t="s">
        <v>12</v>
      </c>
      <c r="O33" s="13" t="s">
        <v>13</v>
      </c>
    </row>
    <row r="34" spans="1:15" s="2" customFormat="1" ht="16.5" customHeight="1" thickBot="1">
      <c r="A34" s="7" t="s">
        <v>281</v>
      </c>
      <c r="B34" s="78" t="s">
        <v>16</v>
      </c>
      <c r="C34" s="10">
        <v>716</v>
      </c>
      <c r="D34" s="10">
        <v>717</v>
      </c>
      <c r="E34" s="10">
        <v>729</v>
      </c>
      <c r="F34" s="10">
        <v>747</v>
      </c>
      <c r="G34" s="9">
        <v>858</v>
      </c>
      <c r="H34" s="10"/>
      <c r="I34" s="9"/>
      <c r="J34" s="9"/>
      <c r="K34" s="11" t="s">
        <v>4</v>
      </c>
      <c r="L34" s="16" t="s">
        <v>5</v>
      </c>
      <c r="M34" s="17">
        <f>(C33+C36+C37+C38)</f>
        <v>2154</v>
      </c>
      <c r="N34" s="14">
        <f>SUM(M34/M38)</f>
        <v>0.42560758743331356</v>
      </c>
      <c r="O34" s="2">
        <v>2</v>
      </c>
    </row>
    <row r="35" spans="1:15" s="2" customFormat="1" ht="16.5" customHeight="1" thickBot="1">
      <c r="A35" s="7" t="s">
        <v>334</v>
      </c>
      <c r="B35" s="8" t="s">
        <v>3</v>
      </c>
      <c r="C35" s="10">
        <v>496</v>
      </c>
      <c r="D35" s="10">
        <v>516</v>
      </c>
      <c r="E35" s="10">
        <v>520</v>
      </c>
      <c r="F35" s="10">
        <v>555</v>
      </c>
      <c r="G35" s="10">
        <v>682</v>
      </c>
      <c r="H35" s="10">
        <v>732</v>
      </c>
      <c r="I35" s="10">
        <v>737</v>
      </c>
      <c r="J35" s="9">
        <v>773</v>
      </c>
      <c r="K35" s="11" t="s">
        <v>6</v>
      </c>
      <c r="L35" s="20" t="s">
        <v>3</v>
      </c>
      <c r="M35" s="17">
        <f>(C35+C39+C42+C44)</f>
        <v>1331</v>
      </c>
      <c r="N35" s="14">
        <f>SUM(M35/M38)</f>
        <v>0.26299150365540408</v>
      </c>
      <c r="O35" s="2">
        <v>2</v>
      </c>
    </row>
    <row r="36" spans="1:15" s="2" customFormat="1" ht="16.5" customHeight="1" thickBot="1">
      <c r="A36" s="7" t="s">
        <v>307</v>
      </c>
      <c r="B36" s="12" t="s">
        <v>5</v>
      </c>
      <c r="C36" s="10">
        <v>493</v>
      </c>
      <c r="D36" s="10">
        <v>494</v>
      </c>
      <c r="E36" s="10">
        <v>501</v>
      </c>
      <c r="F36" s="10">
        <v>508</v>
      </c>
      <c r="G36" s="10">
        <v>536</v>
      </c>
      <c r="H36" s="10">
        <v>624</v>
      </c>
      <c r="I36" s="10">
        <v>796</v>
      </c>
      <c r="J36" s="9">
        <v>896</v>
      </c>
      <c r="K36" s="11" t="s">
        <v>7</v>
      </c>
      <c r="L36" s="21" t="s">
        <v>16</v>
      </c>
      <c r="M36" s="17">
        <f>(C34+C41)</f>
        <v>1066</v>
      </c>
      <c r="N36" s="14">
        <f>SUM(M36/M38)</f>
        <v>0.21063031021537246</v>
      </c>
      <c r="O36" s="2">
        <v>1</v>
      </c>
    </row>
    <row r="37" spans="1:15" s="2" customFormat="1" ht="16.5" customHeight="1" thickBot="1">
      <c r="A37" s="18" t="s">
        <v>336</v>
      </c>
      <c r="B37" s="19" t="s">
        <v>5</v>
      </c>
      <c r="C37" s="10">
        <v>475</v>
      </c>
      <c r="D37" s="10">
        <v>475</v>
      </c>
      <c r="E37" s="10">
        <v>479</v>
      </c>
      <c r="F37" s="10">
        <v>502</v>
      </c>
      <c r="G37" s="10">
        <v>516</v>
      </c>
      <c r="H37" s="10">
        <v>533</v>
      </c>
      <c r="I37" s="10">
        <v>566</v>
      </c>
      <c r="J37" s="10">
        <v>629</v>
      </c>
      <c r="K37" s="11"/>
      <c r="L37" s="13" t="s">
        <v>17</v>
      </c>
      <c r="M37" s="17">
        <f>(C40+C43)</f>
        <v>510</v>
      </c>
      <c r="N37" s="14">
        <f>SUM(M37/M38)</f>
        <v>0.1007705986959099</v>
      </c>
    </row>
    <row r="38" spans="1:15" s="2" customFormat="1" ht="16.5" customHeight="1" thickBot="1">
      <c r="A38" s="18" t="s">
        <v>335</v>
      </c>
      <c r="B38" s="19" t="s">
        <v>5</v>
      </c>
      <c r="C38" s="10">
        <v>444</v>
      </c>
      <c r="D38" s="10">
        <v>444</v>
      </c>
      <c r="E38" s="10">
        <v>446</v>
      </c>
      <c r="F38" s="10">
        <v>451</v>
      </c>
      <c r="G38" s="10">
        <v>477</v>
      </c>
      <c r="H38" s="10" t="s">
        <v>21</v>
      </c>
      <c r="M38" s="24">
        <v>5061</v>
      </c>
    </row>
    <row r="39" spans="1:15" s="2" customFormat="1" ht="16.5" customHeight="1" thickBot="1">
      <c r="A39" s="7" t="s">
        <v>309</v>
      </c>
      <c r="B39" s="8" t="s">
        <v>3</v>
      </c>
      <c r="C39" s="10">
        <v>418</v>
      </c>
      <c r="D39" s="10">
        <v>428</v>
      </c>
      <c r="E39" s="10">
        <v>447</v>
      </c>
      <c r="F39" s="10">
        <v>591</v>
      </c>
      <c r="G39" s="10">
        <v>594</v>
      </c>
      <c r="H39" s="10">
        <v>622</v>
      </c>
      <c r="I39" s="10">
        <v>639</v>
      </c>
      <c r="J39" s="9">
        <v>718</v>
      </c>
      <c r="K39" s="9" t="s">
        <v>10</v>
      </c>
    </row>
    <row r="40" spans="1:15" s="2" customFormat="1" ht="16.5" customHeight="1" thickBot="1">
      <c r="A40" s="18" t="s">
        <v>254</v>
      </c>
      <c r="B40" s="23" t="s">
        <v>14</v>
      </c>
      <c r="C40" s="10">
        <v>398</v>
      </c>
      <c r="D40" s="10">
        <v>444</v>
      </c>
      <c r="E40" s="10">
        <v>456</v>
      </c>
      <c r="F40" s="10">
        <v>486</v>
      </c>
      <c r="G40" s="10">
        <v>494</v>
      </c>
      <c r="H40" s="10">
        <v>495</v>
      </c>
      <c r="I40" s="10">
        <v>495</v>
      </c>
      <c r="J40" s="10" t="s">
        <v>21</v>
      </c>
    </row>
    <row r="41" spans="1:15" s="2" customFormat="1" ht="16.5" customHeight="1" thickBot="1">
      <c r="A41" s="18" t="s">
        <v>339</v>
      </c>
      <c r="B41" s="22" t="s">
        <v>16</v>
      </c>
      <c r="C41" s="10">
        <v>350</v>
      </c>
      <c r="D41" s="10">
        <v>350</v>
      </c>
      <c r="E41" s="10">
        <v>351</v>
      </c>
      <c r="F41" s="10">
        <v>353</v>
      </c>
      <c r="G41" s="10" t="s">
        <v>21</v>
      </c>
      <c r="K41" s="17"/>
    </row>
    <row r="42" spans="1:15" s="2" customFormat="1" ht="16.5" customHeight="1" thickBot="1">
      <c r="A42" s="18" t="s">
        <v>337</v>
      </c>
      <c r="B42" s="28" t="s">
        <v>3</v>
      </c>
      <c r="C42" s="10">
        <v>312</v>
      </c>
      <c r="D42" s="10">
        <v>330</v>
      </c>
      <c r="E42" s="10">
        <v>346</v>
      </c>
      <c r="F42" s="10" t="s">
        <v>21</v>
      </c>
      <c r="K42" s="17"/>
    </row>
    <row r="43" spans="1:15" s="2" customFormat="1" ht="16.5" customHeight="1" thickBot="1">
      <c r="A43" s="18" t="s">
        <v>340</v>
      </c>
      <c r="B43" s="23" t="s">
        <v>14</v>
      </c>
      <c r="C43" s="10">
        <v>112</v>
      </c>
      <c r="D43" s="10">
        <v>117</v>
      </c>
      <c r="E43" s="10" t="s">
        <v>21</v>
      </c>
      <c r="K43" s="17"/>
    </row>
    <row r="44" spans="1:15" s="2" customFormat="1" ht="16.5" customHeight="1" thickBot="1">
      <c r="A44" s="18" t="s">
        <v>338</v>
      </c>
      <c r="B44" s="28" t="s">
        <v>3</v>
      </c>
      <c r="C44" s="10">
        <v>105</v>
      </c>
      <c r="D44" s="10" t="s">
        <v>21</v>
      </c>
    </row>
    <row r="45" spans="1:15" s="2" customFormat="1" ht="11.25" customHeight="1">
      <c r="A45" s="29"/>
      <c r="B45" s="30"/>
      <c r="C45" s="29"/>
      <c r="D45" s="29"/>
      <c r="E45" s="29"/>
      <c r="N45" s="14"/>
    </row>
    <row r="46" spans="1:15" s="2" customFormat="1" ht="17.45" customHeight="1">
      <c r="A46" s="1" t="s">
        <v>352</v>
      </c>
    </row>
    <row r="47" spans="1:15" s="2" customFormat="1" ht="8.25" customHeight="1" thickBot="1">
      <c r="A47" s="1"/>
    </row>
    <row r="48" spans="1:15" s="2" customFormat="1" ht="17.45" customHeight="1" thickBot="1">
      <c r="A48" s="4" t="s">
        <v>0</v>
      </c>
      <c r="B48" s="5" t="s">
        <v>1</v>
      </c>
      <c r="C48" s="5" t="s">
        <v>2</v>
      </c>
      <c r="D48" s="5">
        <v>2</v>
      </c>
      <c r="E48" s="5">
        <v>3</v>
      </c>
      <c r="F48" s="5">
        <v>4</v>
      </c>
      <c r="G48" s="5">
        <v>5</v>
      </c>
      <c r="H48" s="5">
        <v>6</v>
      </c>
      <c r="I48" s="5">
        <v>7</v>
      </c>
      <c r="J48" s="5">
        <v>8</v>
      </c>
      <c r="K48" s="5">
        <v>9</v>
      </c>
      <c r="L48" s="5"/>
      <c r="M48" s="13" t="s">
        <v>9</v>
      </c>
      <c r="N48" s="14">
        <f>(5877/9694)</f>
        <v>0.60625128945739637</v>
      </c>
    </row>
    <row r="49" spans="1:23" s="2" customFormat="1" ht="17.45" customHeight="1" thickBot="1">
      <c r="A49" s="7" t="s">
        <v>146</v>
      </c>
      <c r="B49" s="15" t="s">
        <v>14</v>
      </c>
      <c r="C49" s="10">
        <v>774</v>
      </c>
      <c r="D49" s="9"/>
      <c r="E49" s="10"/>
      <c r="F49" s="9">
        <v>847</v>
      </c>
      <c r="G49" s="10"/>
      <c r="H49" s="10"/>
      <c r="I49" s="10"/>
      <c r="J49" s="10"/>
      <c r="K49" s="10"/>
      <c r="L49" s="11" t="s">
        <v>4</v>
      </c>
      <c r="N49" s="13" t="s">
        <v>11</v>
      </c>
      <c r="O49" s="13" t="s">
        <v>12</v>
      </c>
      <c r="P49" s="13" t="s">
        <v>13</v>
      </c>
      <c r="Q49" s="13"/>
    </row>
    <row r="50" spans="1:23" s="2" customFormat="1" ht="17.45" customHeight="1" thickBot="1">
      <c r="A50" s="7" t="s">
        <v>314</v>
      </c>
      <c r="B50" s="12" t="s">
        <v>5</v>
      </c>
      <c r="C50" s="10">
        <v>632</v>
      </c>
      <c r="D50" s="10"/>
      <c r="E50" s="10"/>
      <c r="F50" s="10">
        <v>653</v>
      </c>
      <c r="G50" s="10">
        <v>687</v>
      </c>
      <c r="H50" s="10">
        <v>749</v>
      </c>
      <c r="I50" s="10">
        <v>755</v>
      </c>
      <c r="J50" s="10">
        <v>763</v>
      </c>
      <c r="K50" s="9">
        <v>806</v>
      </c>
      <c r="L50" s="11" t="s">
        <v>6</v>
      </c>
      <c r="M50" s="16" t="s">
        <v>5</v>
      </c>
      <c r="N50" s="17">
        <f>(C50+C52+C53+C55+C58)</f>
        <v>2541</v>
      </c>
      <c r="O50" s="14">
        <f>SUM(N50/N55)</f>
        <v>0.43236345074017357</v>
      </c>
      <c r="P50" s="2">
        <v>3</v>
      </c>
    </row>
    <row r="51" spans="1:23" s="2" customFormat="1" ht="17.45" customHeight="1" thickBot="1">
      <c r="A51" s="7" t="s">
        <v>318</v>
      </c>
      <c r="B51" s="8" t="s">
        <v>3</v>
      </c>
      <c r="C51" s="10">
        <v>609</v>
      </c>
      <c r="D51" s="10"/>
      <c r="E51" s="10"/>
      <c r="F51" s="10">
        <v>678</v>
      </c>
      <c r="G51" s="10">
        <v>699</v>
      </c>
      <c r="H51" s="10">
        <v>789</v>
      </c>
      <c r="I51" s="9">
        <v>862</v>
      </c>
      <c r="J51" s="10"/>
      <c r="K51" s="9"/>
      <c r="L51" s="11" t="s">
        <v>7</v>
      </c>
      <c r="M51" s="20" t="s">
        <v>3</v>
      </c>
      <c r="N51" s="17">
        <f>(C51+C54+C56+C57)</f>
        <v>1822</v>
      </c>
      <c r="O51" s="14">
        <f>SUM(N51/N55)</f>
        <v>0.31002212012931768</v>
      </c>
      <c r="P51" s="2">
        <v>2</v>
      </c>
    </row>
    <row r="52" spans="1:23" s="2" customFormat="1" ht="17.45" customHeight="1" thickBot="1">
      <c r="A52" s="7" t="s">
        <v>341</v>
      </c>
      <c r="B52" s="12" t="s">
        <v>5</v>
      </c>
      <c r="C52" s="10">
        <v>592</v>
      </c>
      <c r="D52" s="10"/>
      <c r="E52" s="10"/>
      <c r="F52" s="10">
        <v>608</v>
      </c>
      <c r="G52" s="10">
        <v>613</v>
      </c>
      <c r="H52" s="10">
        <v>624</v>
      </c>
      <c r="I52" s="10">
        <v>649</v>
      </c>
      <c r="J52" s="10">
        <v>652</v>
      </c>
      <c r="K52" s="9">
        <v>682</v>
      </c>
      <c r="L52" s="11" t="s">
        <v>15</v>
      </c>
      <c r="M52" s="21" t="s">
        <v>16</v>
      </c>
      <c r="N52" s="17">
        <f>(C61+C62)</f>
        <v>272</v>
      </c>
      <c r="O52" s="14">
        <f>SUM(N52/N55)</f>
        <v>4.6282116726220859E-2</v>
      </c>
    </row>
    <row r="53" spans="1:23" s="2" customFormat="1" ht="17.45" customHeight="1" thickBot="1">
      <c r="A53" s="7" t="s">
        <v>321</v>
      </c>
      <c r="B53" s="12" t="s">
        <v>5</v>
      </c>
      <c r="C53" s="10">
        <v>570</v>
      </c>
      <c r="D53" s="10"/>
      <c r="E53" s="10"/>
      <c r="F53" s="10">
        <v>651</v>
      </c>
      <c r="G53" s="10">
        <v>682</v>
      </c>
      <c r="H53" s="10">
        <v>828</v>
      </c>
      <c r="I53" s="9">
        <v>878</v>
      </c>
      <c r="J53" s="10"/>
      <c r="K53" s="9"/>
      <c r="L53" s="11" t="s">
        <v>8</v>
      </c>
      <c r="M53" s="26" t="s">
        <v>18</v>
      </c>
      <c r="N53" s="17">
        <v>246</v>
      </c>
      <c r="O53" s="14">
        <f>SUM(N53/N55)</f>
        <v>4.1858090862685042E-2</v>
      </c>
    </row>
    <row r="54" spans="1:23" s="2" customFormat="1" ht="17.45" customHeight="1" thickBot="1">
      <c r="A54" s="7" t="s">
        <v>315</v>
      </c>
      <c r="B54" s="8" t="s">
        <v>3</v>
      </c>
      <c r="C54" s="10">
        <v>454</v>
      </c>
      <c r="D54" s="10"/>
      <c r="E54" s="10"/>
      <c r="F54" s="10">
        <v>486</v>
      </c>
      <c r="G54" s="10">
        <v>544</v>
      </c>
      <c r="H54" s="10">
        <v>548</v>
      </c>
      <c r="I54" s="10">
        <v>579</v>
      </c>
      <c r="J54" s="10">
        <v>584</v>
      </c>
      <c r="K54" s="9">
        <v>770</v>
      </c>
      <c r="L54" s="11" t="s">
        <v>10</v>
      </c>
      <c r="M54" s="13" t="s">
        <v>17</v>
      </c>
      <c r="N54" s="17">
        <f>(C49+C60)</f>
        <v>1000</v>
      </c>
      <c r="O54" s="14">
        <f>SUM(N54/N55)</f>
        <v>0.17015484090522376</v>
      </c>
      <c r="P54" s="2">
        <v>1</v>
      </c>
      <c r="Q54" s="14"/>
    </row>
    <row r="55" spans="1:23" s="2" customFormat="1" ht="17.45" customHeight="1" thickBot="1">
      <c r="A55" s="18" t="s">
        <v>342</v>
      </c>
      <c r="B55" s="19" t="s">
        <v>5</v>
      </c>
      <c r="C55" s="10">
        <v>442</v>
      </c>
      <c r="D55" s="10"/>
      <c r="E55" s="10"/>
      <c r="F55" s="10">
        <v>489</v>
      </c>
      <c r="G55" s="10">
        <v>529</v>
      </c>
      <c r="H55" s="10">
        <v>558</v>
      </c>
      <c r="I55" s="10">
        <v>576</v>
      </c>
      <c r="J55" s="10">
        <v>580</v>
      </c>
      <c r="K55" s="10">
        <v>608</v>
      </c>
      <c r="L55" s="11"/>
      <c r="N55" s="24">
        <v>5877</v>
      </c>
    </row>
    <row r="56" spans="1:23" s="2" customFormat="1" ht="17.45" customHeight="1" thickBot="1">
      <c r="A56" s="18" t="s">
        <v>345</v>
      </c>
      <c r="B56" s="28" t="s">
        <v>3</v>
      </c>
      <c r="C56" s="10">
        <v>438</v>
      </c>
      <c r="D56" s="10"/>
      <c r="E56" s="10"/>
      <c r="F56" s="10">
        <v>477</v>
      </c>
      <c r="G56" s="10">
        <v>487</v>
      </c>
      <c r="H56" s="10">
        <v>503</v>
      </c>
      <c r="I56" s="10">
        <v>538</v>
      </c>
      <c r="J56" s="10">
        <v>538</v>
      </c>
      <c r="K56" s="10" t="s">
        <v>21</v>
      </c>
    </row>
    <row r="57" spans="1:23" s="2" customFormat="1" ht="17.45" customHeight="1" thickBot="1">
      <c r="A57" s="18" t="s">
        <v>319</v>
      </c>
      <c r="B57" s="28" t="s">
        <v>3</v>
      </c>
      <c r="C57" s="10">
        <v>321</v>
      </c>
      <c r="D57" s="10"/>
      <c r="E57" s="10"/>
      <c r="F57" s="10">
        <v>339</v>
      </c>
      <c r="G57" s="10">
        <v>343</v>
      </c>
      <c r="H57" s="10">
        <v>351</v>
      </c>
      <c r="I57" s="10" t="s">
        <v>21</v>
      </c>
    </row>
    <row r="58" spans="1:23" s="2" customFormat="1" ht="17.45" customHeight="1" thickBot="1">
      <c r="A58" s="18" t="s">
        <v>343</v>
      </c>
      <c r="B58" s="19" t="s">
        <v>5</v>
      </c>
      <c r="C58" s="10">
        <v>305</v>
      </c>
      <c r="D58" s="10"/>
      <c r="E58" s="10"/>
      <c r="F58" s="10">
        <v>318</v>
      </c>
      <c r="G58" s="10">
        <v>326</v>
      </c>
      <c r="H58" s="10" t="s">
        <v>21</v>
      </c>
    </row>
    <row r="59" spans="1:23" s="2" customFormat="1" ht="17.45" customHeight="1" thickBot="1">
      <c r="A59" s="18" t="s">
        <v>348</v>
      </c>
      <c r="B59" s="27" t="s">
        <v>18</v>
      </c>
      <c r="C59" s="10">
        <v>246</v>
      </c>
      <c r="D59" s="10"/>
      <c r="E59" s="10"/>
      <c r="F59" s="10">
        <v>286</v>
      </c>
      <c r="G59" s="10" t="s">
        <v>21</v>
      </c>
      <c r="J59" s="13"/>
      <c r="L59" s="14"/>
    </row>
    <row r="60" spans="1:23" s="2" customFormat="1" ht="17.45" customHeight="1" thickBot="1">
      <c r="A60" s="18" t="s">
        <v>344</v>
      </c>
      <c r="B60" s="23" t="s">
        <v>14</v>
      </c>
      <c r="C60" s="10">
        <v>226</v>
      </c>
      <c r="D60" s="10"/>
      <c r="E60" s="10"/>
      <c r="F60" s="10" t="s">
        <v>21</v>
      </c>
    </row>
    <row r="61" spans="1:23" s="2" customFormat="1" ht="17.45" customHeight="1" thickBot="1">
      <c r="A61" s="18" t="s">
        <v>346</v>
      </c>
      <c r="B61" s="22" t="s">
        <v>16</v>
      </c>
      <c r="C61" s="10">
        <v>139</v>
      </c>
      <c r="D61" s="10"/>
      <c r="E61" s="10" t="s">
        <v>21</v>
      </c>
    </row>
    <row r="62" spans="1:23" s="2" customFormat="1" ht="17.45" customHeight="1" thickBot="1">
      <c r="A62" s="18" t="s">
        <v>347</v>
      </c>
      <c r="B62" s="22" t="s">
        <v>16</v>
      </c>
      <c r="C62" s="10">
        <v>133</v>
      </c>
      <c r="D62" s="10" t="s">
        <v>21</v>
      </c>
      <c r="J62" s="13"/>
      <c r="L62" s="14"/>
    </row>
    <row r="63" spans="1:23">
      <c r="C63" s="44"/>
      <c r="D63" s="44"/>
    </row>
    <row r="64" spans="1:23" s="31" customFormat="1" ht="15" customHeight="1">
      <c r="B64" s="35" t="s">
        <v>20</v>
      </c>
      <c r="C64" s="37" t="s">
        <v>5</v>
      </c>
      <c r="D64" s="38" t="s">
        <v>3</v>
      </c>
      <c r="E64" s="39" t="s">
        <v>16</v>
      </c>
      <c r="F64" s="40" t="s">
        <v>18</v>
      </c>
      <c r="G64" s="35" t="s">
        <v>17</v>
      </c>
      <c r="I64" s="45"/>
      <c r="K64" s="45"/>
      <c r="U64" s="32"/>
      <c r="V64" s="33"/>
      <c r="W64" s="34"/>
    </row>
    <row r="65" spans="1:23" s="31" customFormat="1" ht="15" customHeight="1">
      <c r="A65" s="31" t="s">
        <v>11</v>
      </c>
      <c r="B65" s="36">
        <f>SUM(L10+M38+N55+L24)</f>
        <v>20020</v>
      </c>
      <c r="C65" s="33">
        <f>SUM(N50+M34+L21+L5)</f>
        <v>8813</v>
      </c>
      <c r="D65" s="33">
        <f>SUM(N51+M35+L22+L6)</f>
        <v>6391</v>
      </c>
      <c r="E65" s="33">
        <f>(N52+L23+M36+L7)</f>
        <v>2784</v>
      </c>
      <c r="F65" s="33">
        <f>(N53+L8)</f>
        <v>388</v>
      </c>
      <c r="G65" s="33">
        <f>SUM(N54+M37+L9)</f>
        <v>1666</v>
      </c>
      <c r="I65" s="33"/>
      <c r="J65" s="33"/>
      <c r="K65" s="33"/>
      <c r="U65" s="35"/>
      <c r="V65" s="36"/>
      <c r="W65" s="34"/>
    </row>
    <row r="66" spans="1:23" s="31" customFormat="1" ht="15" customHeight="1">
      <c r="A66" s="31" t="s">
        <v>12</v>
      </c>
      <c r="B66" s="41">
        <v>1</v>
      </c>
      <c r="C66" s="34">
        <f t="shared" ref="C66:E66" si="0">SUM(C65/$B$65)</f>
        <v>0.44020979020979023</v>
      </c>
      <c r="D66" s="34">
        <f t="shared" si="0"/>
        <v>0.31923076923076921</v>
      </c>
      <c r="E66" s="34">
        <f t="shared" si="0"/>
        <v>0.13906093906093905</v>
      </c>
      <c r="F66" s="34">
        <f>SUM(F65/$B$65)</f>
        <v>1.9380619380619381E-2</v>
      </c>
      <c r="G66" s="34">
        <f>SUM(G65/$B$65)</f>
        <v>8.3216783216783219E-2</v>
      </c>
      <c r="I66" s="34"/>
      <c r="J66" s="33"/>
      <c r="K66" s="34"/>
    </row>
    <row r="67" spans="1:23" s="31" customFormat="1" ht="15" customHeight="1">
      <c r="A67" s="31" t="s">
        <v>13</v>
      </c>
      <c r="B67" s="35">
        <v>21</v>
      </c>
      <c r="C67" s="31">
        <v>9</v>
      </c>
      <c r="D67" s="31">
        <v>8</v>
      </c>
      <c r="E67" s="31">
        <v>3</v>
      </c>
      <c r="F67" s="31">
        <v>0</v>
      </c>
      <c r="G67" s="31">
        <v>1</v>
      </c>
    </row>
  </sheetData>
  <sortState ref="A49:C62">
    <sortCondition descending="1" ref="C49:C62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W56"/>
  <sheetViews>
    <sheetView workbookViewId="0">
      <selection activeCell="N1" sqref="N1"/>
    </sheetView>
  </sheetViews>
  <sheetFormatPr defaultRowHeight="12.75"/>
  <cols>
    <col min="1" max="1" width="29.42578125" customWidth="1"/>
    <col min="2" max="2" width="8.42578125" customWidth="1"/>
    <col min="3" max="3" width="9.7109375" customWidth="1"/>
    <col min="4" max="16" width="8.5703125" customWidth="1"/>
    <col min="17" max="17" width="9.42578125" bestFit="1" customWidth="1"/>
  </cols>
  <sheetData>
    <row r="1" spans="1:12" s="2" customFormat="1" ht="16.5" customHeight="1">
      <c r="A1" s="1" t="s">
        <v>296</v>
      </c>
    </row>
    <row r="2" spans="1:12" s="2" customFormat="1" ht="9.75" customHeight="1" thickBot="1">
      <c r="A2" s="3"/>
    </row>
    <row r="3" spans="1:12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6"/>
      <c r="I3" s="13" t="s">
        <v>9</v>
      </c>
      <c r="J3" s="14">
        <f>(3543/5324)</f>
        <v>0.66547708489857249</v>
      </c>
    </row>
    <row r="4" spans="1:12" s="2" customFormat="1" ht="16.5" customHeight="1" thickBot="1">
      <c r="A4" s="7" t="s">
        <v>297</v>
      </c>
      <c r="B4" s="12" t="s">
        <v>5</v>
      </c>
      <c r="C4" s="9">
        <v>651</v>
      </c>
      <c r="D4" s="10"/>
      <c r="E4" s="10"/>
      <c r="F4" s="9"/>
      <c r="G4" s="10"/>
      <c r="H4" s="11" t="s">
        <v>4</v>
      </c>
      <c r="J4" s="13" t="s">
        <v>11</v>
      </c>
      <c r="K4" s="13" t="s">
        <v>12</v>
      </c>
      <c r="L4" s="13" t="s">
        <v>13</v>
      </c>
    </row>
    <row r="5" spans="1:12" s="2" customFormat="1" ht="16.5" customHeight="1" thickBot="1">
      <c r="A5" s="7" t="s">
        <v>217</v>
      </c>
      <c r="B5" s="12" t="s">
        <v>5</v>
      </c>
      <c r="C5" s="9">
        <v>624</v>
      </c>
      <c r="D5" s="10"/>
      <c r="E5" s="10"/>
      <c r="F5" s="9"/>
      <c r="G5" s="9"/>
      <c r="H5" s="11" t="s">
        <v>8</v>
      </c>
      <c r="I5" s="16" t="s">
        <v>5</v>
      </c>
      <c r="J5" s="17">
        <f>(C4+C5+C6)</f>
        <v>1819</v>
      </c>
      <c r="K5" s="14">
        <f>SUM(J5/J8)</f>
        <v>0.52180149168100975</v>
      </c>
      <c r="L5" s="2">
        <v>3</v>
      </c>
    </row>
    <row r="6" spans="1:12" s="2" customFormat="1" ht="16.5" customHeight="1" thickBot="1">
      <c r="A6" s="7" t="s">
        <v>214</v>
      </c>
      <c r="B6" s="12" t="s">
        <v>5</v>
      </c>
      <c r="C6" s="10">
        <v>544</v>
      </c>
      <c r="D6" s="9">
        <v>588</v>
      </c>
      <c r="E6" s="10"/>
      <c r="F6" s="10"/>
      <c r="G6" s="9"/>
      <c r="H6" s="11" t="s">
        <v>7</v>
      </c>
      <c r="I6" s="20" t="s">
        <v>3</v>
      </c>
      <c r="J6" s="17">
        <f>(C7+C8+C9)</f>
        <v>1394</v>
      </c>
      <c r="K6" s="14">
        <f>SUM(J6/J8)</f>
        <v>0.39988525530694208</v>
      </c>
      <c r="L6" s="2">
        <v>2</v>
      </c>
    </row>
    <row r="7" spans="1:12" s="2" customFormat="1" ht="16.5" customHeight="1" thickBot="1">
      <c r="A7" s="7" t="s">
        <v>216</v>
      </c>
      <c r="B7" s="8" t="s">
        <v>3</v>
      </c>
      <c r="C7" s="10">
        <v>476</v>
      </c>
      <c r="D7" s="10">
        <v>499</v>
      </c>
      <c r="E7" s="10">
        <v>514</v>
      </c>
      <c r="F7" s="10">
        <v>524</v>
      </c>
      <c r="G7" s="9">
        <v>526</v>
      </c>
      <c r="H7" s="11" t="s">
        <v>10</v>
      </c>
      <c r="I7" s="21" t="s">
        <v>16</v>
      </c>
      <c r="J7" s="17">
        <v>273</v>
      </c>
      <c r="K7" s="14">
        <f>SUM(J7/J8)</f>
        <v>7.8313253012048195E-2</v>
      </c>
    </row>
    <row r="8" spans="1:12" s="2" customFormat="1" ht="16.5" customHeight="1" thickBot="1">
      <c r="A8" s="18" t="s">
        <v>299</v>
      </c>
      <c r="B8" s="28" t="s">
        <v>3</v>
      </c>
      <c r="C8" s="10">
        <v>473</v>
      </c>
      <c r="D8" s="10">
        <v>502</v>
      </c>
      <c r="E8" s="10">
        <v>516</v>
      </c>
      <c r="F8" s="10">
        <v>522</v>
      </c>
      <c r="G8" s="10">
        <v>524</v>
      </c>
      <c r="H8" s="11"/>
      <c r="J8" s="24">
        <v>3486</v>
      </c>
    </row>
    <row r="9" spans="1:12" s="2" customFormat="1" ht="16.5" customHeight="1" thickBot="1">
      <c r="A9" s="7" t="s">
        <v>298</v>
      </c>
      <c r="B9" s="8" t="s">
        <v>3</v>
      </c>
      <c r="C9" s="10">
        <v>445</v>
      </c>
      <c r="D9" s="10">
        <v>517</v>
      </c>
      <c r="E9" s="10">
        <v>557</v>
      </c>
      <c r="F9" s="9">
        <v>583</v>
      </c>
      <c r="G9" s="10"/>
      <c r="H9" s="9" t="s">
        <v>6</v>
      </c>
    </row>
    <row r="10" spans="1:12" s="2" customFormat="1" ht="16.5" customHeight="1" thickBot="1">
      <c r="A10" s="18" t="s">
        <v>300</v>
      </c>
      <c r="B10" s="22" t="s">
        <v>16</v>
      </c>
      <c r="C10" s="10">
        <v>273</v>
      </c>
      <c r="D10" s="10" t="s">
        <v>21</v>
      </c>
    </row>
    <row r="11" spans="1:12" s="2" customFormat="1" ht="10.5" customHeight="1">
      <c r="A11" s="1"/>
      <c r="C11" s="17"/>
      <c r="D11" s="17"/>
      <c r="E11" s="17"/>
      <c r="F11" s="17"/>
      <c r="G11" s="17"/>
      <c r="H11" s="17"/>
      <c r="I11" s="17"/>
      <c r="J11" s="17"/>
      <c r="K11" s="17"/>
    </row>
    <row r="12" spans="1:12" s="2" customFormat="1" ht="17.45" customHeight="1">
      <c r="A12" s="1" t="s">
        <v>301</v>
      </c>
    </row>
    <row r="13" spans="1:12" s="2" customFormat="1" ht="10.5" customHeight="1" thickBot="1">
      <c r="A13" s="1"/>
    </row>
    <row r="14" spans="1:12" s="2" customFormat="1" ht="16.5" customHeight="1" thickBot="1">
      <c r="A14" s="4" t="s">
        <v>0</v>
      </c>
      <c r="B14" s="5" t="s">
        <v>1</v>
      </c>
      <c r="C14" s="5" t="s">
        <v>2</v>
      </c>
      <c r="D14" s="5">
        <v>2</v>
      </c>
      <c r="E14" s="5">
        <v>3</v>
      </c>
      <c r="F14" s="5">
        <v>4</v>
      </c>
      <c r="G14" s="6"/>
      <c r="H14" s="13" t="s">
        <v>9</v>
      </c>
      <c r="I14" s="14">
        <f>(3890/7028)</f>
        <v>0.55350028457598177</v>
      </c>
    </row>
    <row r="15" spans="1:12" s="2" customFormat="1" ht="16.5" customHeight="1" thickBot="1">
      <c r="A15" s="7" t="s">
        <v>211</v>
      </c>
      <c r="B15" s="78" t="s">
        <v>16</v>
      </c>
      <c r="C15" s="9">
        <v>729</v>
      </c>
      <c r="D15" s="10"/>
      <c r="E15" s="10"/>
      <c r="F15" s="10"/>
      <c r="G15" s="11" t="s">
        <v>4</v>
      </c>
      <c r="I15" s="13" t="s">
        <v>11</v>
      </c>
      <c r="J15" s="13" t="s">
        <v>12</v>
      </c>
      <c r="K15" s="13" t="s">
        <v>13</v>
      </c>
    </row>
    <row r="16" spans="1:12" s="2" customFormat="1" ht="16.5" customHeight="1" thickBot="1">
      <c r="A16" s="7" t="s">
        <v>247</v>
      </c>
      <c r="B16" s="12" t="s">
        <v>5</v>
      </c>
      <c r="C16" s="9">
        <v>728</v>
      </c>
      <c r="D16" s="10"/>
      <c r="E16" s="10"/>
      <c r="F16" s="10"/>
      <c r="G16" s="11" t="s">
        <v>8</v>
      </c>
      <c r="H16" s="16" t="s">
        <v>5</v>
      </c>
      <c r="I16" s="17">
        <f>(C16+C17+C19)</f>
        <v>1849</v>
      </c>
      <c r="J16" s="14">
        <f>SUM(I16/I19)</f>
        <v>0.48025974025974028</v>
      </c>
      <c r="K16" s="2">
        <v>3</v>
      </c>
    </row>
    <row r="17" spans="1:15" s="2" customFormat="1" ht="16.5" customHeight="1" thickBot="1">
      <c r="A17" s="7" t="s">
        <v>157</v>
      </c>
      <c r="B17" s="12" t="s">
        <v>5</v>
      </c>
      <c r="C17" s="10">
        <v>571</v>
      </c>
      <c r="D17" s="10">
        <v>599</v>
      </c>
      <c r="E17" s="9">
        <v>647</v>
      </c>
      <c r="F17" s="10"/>
      <c r="G17" s="11" t="s">
        <v>7</v>
      </c>
      <c r="H17" s="20" t="s">
        <v>3</v>
      </c>
      <c r="I17" s="17">
        <f>(C18+C20+C21)</f>
        <v>1272</v>
      </c>
      <c r="J17" s="14">
        <f>SUM(I17/I19)</f>
        <v>0.3303896103896104</v>
      </c>
      <c r="K17" s="2">
        <v>1</v>
      </c>
    </row>
    <row r="18" spans="1:15" s="2" customFormat="1" ht="16.5" customHeight="1" thickBot="1">
      <c r="A18" s="7" t="s">
        <v>302</v>
      </c>
      <c r="B18" s="8" t="s">
        <v>3</v>
      </c>
      <c r="C18" s="10">
        <v>571</v>
      </c>
      <c r="D18" s="10">
        <v>576</v>
      </c>
      <c r="E18" s="10">
        <v>577</v>
      </c>
      <c r="F18" s="9">
        <v>632</v>
      </c>
      <c r="G18" s="11" t="s">
        <v>10</v>
      </c>
      <c r="H18" s="21" t="s">
        <v>16</v>
      </c>
      <c r="I18" s="17">
        <v>729</v>
      </c>
      <c r="J18" s="14">
        <f>SUM(I18/I19)</f>
        <v>0.18935064935064935</v>
      </c>
      <c r="K18" s="2">
        <v>1</v>
      </c>
    </row>
    <row r="19" spans="1:15" s="2" customFormat="1" ht="16.5" customHeight="1" thickBot="1">
      <c r="A19" s="7" t="s">
        <v>303</v>
      </c>
      <c r="B19" s="12" t="s">
        <v>5</v>
      </c>
      <c r="C19" s="10">
        <v>550</v>
      </c>
      <c r="D19" s="10">
        <v>556</v>
      </c>
      <c r="E19" s="10">
        <v>574</v>
      </c>
      <c r="F19" s="9">
        <v>584</v>
      </c>
      <c r="G19" s="11" t="s">
        <v>6</v>
      </c>
      <c r="H19" s="13"/>
      <c r="I19" s="24">
        <v>3850</v>
      </c>
      <c r="J19" s="14"/>
    </row>
    <row r="20" spans="1:15" s="2" customFormat="1" ht="16.5" customHeight="1" thickBot="1">
      <c r="A20" s="18" t="s">
        <v>305</v>
      </c>
      <c r="B20" s="28" t="s">
        <v>3</v>
      </c>
      <c r="C20" s="10">
        <v>351</v>
      </c>
      <c r="D20" s="10">
        <v>373</v>
      </c>
      <c r="E20" s="10">
        <v>388</v>
      </c>
      <c r="F20" s="10">
        <v>551</v>
      </c>
      <c r="G20" s="11"/>
      <c r="H20" s="13"/>
      <c r="J20" s="14"/>
    </row>
    <row r="21" spans="1:15" s="2" customFormat="1" ht="16.5" customHeight="1" thickBot="1">
      <c r="A21" s="18" t="s">
        <v>304</v>
      </c>
      <c r="B21" s="28" t="s">
        <v>3</v>
      </c>
      <c r="C21" s="10">
        <v>350</v>
      </c>
      <c r="D21" s="10">
        <v>376</v>
      </c>
      <c r="E21" s="10">
        <v>380</v>
      </c>
      <c r="F21" s="10" t="s">
        <v>21</v>
      </c>
    </row>
    <row r="22" spans="1:15" s="2" customFormat="1" ht="11.25" customHeight="1">
      <c r="A22" s="29"/>
      <c r="B22" s="30"/>
      <c r="C22" s="43"/>
      <c r="D22" s="43"/>
      <c r="E22" s="43"/>
      <c r="F22" s="17"/>
      <c r="G22" s="17"/>
      <c r="H22" s="17"/>
      <c r="I22" s="17"/>
      <c r="J22" s="17"/>
      <c r="K22" s="17"/>
      <c r="L22" s="17"/>
      <c r="M22" s="17"/>
      <c r="N22" s="42"/>
    </row>
    <row r="23" spans="1:15" s="2" customFormat="1" ht="17.45" customHeight="1">
      <c r="A23" s="1" t="s">
        <v>306</v>
      </c>
    </row>
    <row r="24" spans="1:15" s="2" customFormat="1" ht="10.5" customHeight="1" thickBot="1">
      <c r="A24" s="1"/>
    </row>
    <row r="25" spans="1:15" s="2" customFormat="1" ht="16.5" customHeight="1" thickBot="1">
      <c r="A25" s="4" t="s">
        <v>0</v>
      </c>
      <c r="B25" s="5" t="s">
        <v>1</v>
      </c>
      <c r="C25" s="5" t="s">
        <v>2</v>
      </c>
      <c r="D25" s="5">
        <v>2</v>
      </c>
      <c r="E25" s="5">
        <v>3</v>
      </c>
      <c r="F25" s="5">
        <v>4</v>
      </c>
      <c r="G25" s="5">
        <v>5</v>
      </c>
      <c r="H25" s="5">
        <v>6</v>
      </c>
      <c r="I25" s="5">
        <v>7</v>
      </c>
      <c r="J25" s="5">
        <v>8</v>
      </c>
      <c r="K25" s="6"/>
      <c r="L25" s="13" t="s">
        <v>9</v>
      </c>
      <c r="M25" s="14">
        <f>(4033/7458)</f>
        <v>0.54076159828372217</v>
      </c>
    </row>
    <row r="26" spans="1:15" s="2" customFormat="1" ht="16.5" customHeight="1" thickBot="1">
      <c r="A26" s="7" t="s">
        <v>283</v>
      </c>
      <c r="B26" s="12" t="s">
        <v>5</v>
      </c>
      <c r="C26" s="9">
        <v>671</v>
      </c>
      <c r="D26" s="10"/>
      <c r="E26" s="10"/>
      <c r="F26" s="9"/>
      <c r="G26" s="10"/>
      <c r="H26" s="10"/>
      <c r="I26" s="9"/>
      <c r="J26" s="10"/>
      <c r="K26" s="11" t="s">
        <v>4</v>
      </c>
      <c r="M26" s="13" t="s">
        <v>11</v>
      </c>
      <c r="N26" s="13" t="s">
        <v>12</v>
      </c>
      <c r="O26" s="13" t="s">
        <v>13</v>
      </c>
    </row>
    <row r="27" spans="1:15" s="2" customFormat="1" ht="16.5" customHeight="1" thickBot="1">
      <c r="A27" s="7" t="s">
        <v>197</v>
      </c>
      <c r="B27" s="8" t="s">
        <v>3</v>
      </c>
      <c r="C27" s="10">
        <v>623</v>
      </c>
      <c r="D27" s="10">
        <v>664</v>
      </c>
      <c r="E27" s="10"/>
      <c r="F27" s="9">
        <v>717</v>
      </c>
      <c r="G27" s="9"/>
      <c r="H27" s="10"/>
      <c r="I27" s="9"/>
      <c r="J27" s="9"/>
      <c r="K27" s="11" t="s">
        <v>8</v>
      </c>
      <c r="L27" s="16" t="s">
        <v>5</v>
      </c>
      <c r="M27" s="17">
        <f>(C26+C29+C30+C31)</f>
        <v>1805</v>
      </c>
      <c r="N27" s="14">
        <f>SUM(M27/M31)</f>
        <v>0.45238095238095238</v>
      </c>
      <c r="O27" s="2">
        <v>3</v>
      </c>
    </row>
    <row r="28" spans="1:15" s="2" customFormat="1" ht="16.5" customHeight="1" thickBot="1">
      <c r="A28" s="18" t="s">
        <v>164</v>
      </c>
      <c r="B28" s="22" t="s">
        <v>16</v>
      </c>
      <c r="C28" s="10">
        <v>413</v>
      </c>
      <c r="D28" s="10">
        <v>418</v>
      </c>
      <c r="E28" s="10"/>
      <c r="F28" s="10">
        <v>444</v>
      </c>
      <c r="G28" s="10">
        <v>454</v>
      </c>
      <c r="H28" s="10">
        <v>458</v>
      </c>
      <c r="I28" s="10">
        <v>503</v>
      </c>
      <c r="J28" s="10">
        <v>514</v>
      </c>
      <c r="K28" s="11"/>
      <c r="L28" s="20" t="s">
        <v>3</v>
      </c>
      <c r="M28" s="17">
        <f>(C27+C33+C34+C35)</f>
        <v>1297</v>
      </c>
      <c r="N28" s="14">
        <f>SUM(M28/M31)</f>
        <v>0.325062656641604</v>
      </c>
      <c r="O28" s="2">
        <v>1</v>
      </c>
    </row>
    <row r="29" spans="1:15" s="2" customFormat="1" ht="16.5" customHeight="1" thickBot="1">
      <c r="A29" s="7" t="s">
        <v>308</v>
      </c>
      <c r="B29" s="12" t="s">
        <v>5</v>
      </c>
      <c r="C29" s="10">
        <v>412</v>
      </c>
      <c r="D29" s="10">
        <v>415</v>
      </c>
      <c r="E29" s="10"/>
      <c r="F29" s="10">
        <v>421</v>
      </c>
      <c r="G29" s="10">
        <v>422</v>
      </c>
      <c r="H29" s="10">
        <v>429</v>
      </c>
      <c r="I29" s="10">
        <v>486</v>
      </c>
      <c r="J29" s="9">
        <v>563</v>
      </c>
      <c r="K29" s="11" t="s">
        <v>6</v>
      </c>
      <c r="L29" s="21" t="s">
        <v>16</v>
      </c>
      <c r="M29" s="17">
        <v>413</v>
      </c>
      <c r="N29" s="14">
        <f>SUM(M29/M31)</f>
        <v>0.10350877192982456</v>
      </c>
    </row>
    <row r="30" spans="1:15" s="2" customFormat="1" ht="16.5" customHeight="1" thickBot="1">
      <c r="A30" s="7" t="s">
        <v>309</v>
      </c>
      <c r="B30" s="12" t="s">
        <v>5</v>
      </c>
      <c r="C30" s="10">
        <v>407</v>
      </c>
      <c r="D30" s="10">
        <v>413</v>
      </c>
      <c r="E30" s="10"/>
      <c r="F30" s="10">
        <v>458</v>
      </c>
      <c r="G30" s="10">
        <v>461</v>
      </c>
      <c r="H30" s="10">
        <v>471</v>
      </c>
      <c r="I30" s="10">
        <v>543</v>
      </c>
      <c r="J30" s="9">
        <v>640</v>
      </c>
      <c r="K30" s="11" t="s">
        <v>7</v>
      </c>
      <c r="L30" s="13" t="s">
        <v>17</v>
      </c>
      <c r="M30" s="17">
        <f>(C32+C36)</f>
        <v>475</v>
      </c>
      <c r="N30" s="14">
        <f>SUM(M30/M31)</f>
        <v>0.11904761904761904</v>
      </c>
      <c r="O30" s="2">
        <v>1</v>
      </c>
    </row>
    <row r="31" spans="1:15" s="2" customFormat="1" ht="16.5" customHeight="1" thickBot="1">
      <c r="A31" s="18" t="s">
        <v>307</v>
      </c>
      <c r="B31" s="19" t="s">
        <v>5</v>
      </c>
      <c r="C31" s="10">
        <v>315</v>
      </c>
      <c r="D31" s="10">
        <v>357</v>
      </c>
      <c r="E31" s="10"/>
      <c r="F31" s="10">
        <v>365</v>
      </c>
      <c r="G31" s="10">
        <v>367</v>
      </c>
      <c r="H31" s="10">
        <v>384</v>
      </c>
      <c r="I31" s="10">
        <v>396</v>
      </c>
      <c r="J31" s="9" t="s">
        <v>21</v>
      </c>
      <c r="M31" s="24">
        <v>3990</v>
      </c>
    </row>
    <row r="32" spans="1:15" s="2" customFormat="1" ht="16.5" customHeight="1" thickBot="1">
      <c r="A32" s="7" t="s">
        <v>254</v>
      </c>
      <c r="B32" s="15" t="s">
        <v>14</v>
      </c>
      <c r="C32" s="10">
        <v>308</v>
      </c>
      <c r="D32" s="10">
        <v>330</v>
      </c>
      <c r="E32" s="10"/>
      <c r="F32" s="10">
        <v>331</v>
      </c>
      <c r="G32" s="10">
        <v>334</v>
      </c>
      <c r="H32" s="10">
        <v>433</v>
      </c>
      <c r="I32" s="10">
        <v>481</v>
      </c>
      <c r="J32" s="9">
        <v>538</v>
      </c>
      <c r="K32" s="9" t="s">
        <v>10</v>
      </c>
    </row>
    <row r="33" spans="1:15" s="2" customFormat="1" ht="16.5" customHeight="1" thickBot="1">
      <c r="A33" s="18" t="s">
        <v>310</v>
      </c>
      <c r="B33" s="28" t="s">
        <v>3</v>
      </c>
      <c r="C33" s="10">
        <v>260</v>
      </c>
      <c r="D33" s="10">
        <v>265</v>
      </c>
      <c r="E33" s="10"/>
      <c r="F33" s="10">
        <v>274</v>
      </c>
      <c r="G33" s="10">
        <v>288</v>
      </c>
      <c r="H33" s="10">
        <v>351</v>
      </c>
      <c r="I33" s="10" t="s">
        <v>21</v>
      </c>
    </row>
    <row r="34" spans="1:15" s="2" customFormat="1" ht="16.5" customHeight="1" thickBot="1">
      <c r="A34" s="18" t="s">
        <v>282</v>
      </c>
      <c r="B34" s="28" t="s">
        <v>3</v>
      </c>
      <c r="C34" s="10">
        <v>237</v>
      </c>
      <c r="D34" s="10">
        <v>240</v>
      </c>
      <c r="E34" s="10"/>
      <c r="F34" s="10">
        <v>243</v>
      </c>
      <c r="G34" s="10">
        <v>247</v>
      </c>
      <c r="H34" s="10" t="s">
        <v>21</v>
      </c>
      <c r="K34" s="17"/>
    </row>
    <row r="35" spans="1:15" s="2" customFormat="1" ht="16.5" customHeight="1" thickBot="1">
      <c r="A35" s="18" t="s">
        <v>311</v>
      </c>
      <c r="B35" s="28" t="s">
        <v>3</v>
      </c>
      <c r="C35" s="10">
        <v>177</v>
      </c>
      <c r="D35" s="10">
        <v>190</v>
      </c>
      <c r="E35" s="10"/>
      <c r="F35" s="10" t="s">
        <v>21</v>
      </c>
      <c r="K35" s="17"/>
    </row>
    <row r="36" spans="1:15" s="2" customFormat="1" ht="16.5" customHeight="1" thickBot="1">
      <c r="A36" s="18" t="s">
        <v>312</v>
      </c>
      <c r="B36" s="23" t="s">
        <v>14</v>
      </c>
      <c r="C36" s="10">
        <v>167</v>
      </c>
      <c r="D36" s="10" t="s">
        <v>21</v>
      </c>
    </row>
    <row r="37" spans="1:15" s="2" customFormat="1" ht="11.25" customHeight="1">
      <c r="A37" s="29"/>
      <c r="B37" s="30"/>
      <c r="C37" s="29"/>
      <c r="D37" s="29"/>
      <c r="E37" s="29"/>
      <c r="N37" s="14"/>
    </row>
    <row r="38" spans="1:15" s="2" customFormat="1" ht="17.45" customHeight="1">
      <c r="A38" s="1" t="s">
        <v>313</v>
      </c>
    </row>
    <row r="39" spans="1:15" s="2" customFormat="1" ht="8.25" customHeight="1" thickBot="1">
      <c r="A39" s="1"/>
    </row>
    <row r="40" spans="1:15" s="2" customFormat="1" ht="17.45" customHeight="1" thickBot="1">
      <c r="A40" s="4" t="s">
        <v>0</v>
      </c>
      <c r="B40" s="5" t="s">
        <v>1</v>
      </c>
      <c r="C40" s="5" t="s">
        <v>2</v>
      </c>
      <c r="D40" s="5">
        <v>2</v>
      </c>
      <c r="E40" s="5">
        <v>3</v>
      </c>
      <c r="F40" s="5">
        <v>4</v>
      </c>
      <c r="G40" s="5">
        <v>5</v>
      </c>
      <c r="H40" s="5">
        <v>6</v>
      </c>
      <c r="I40" s="5">
        <v>7</v>
      </c>
      <c r="J40" s="5"/>
      <c r="K40" s="13" t="s">
        <v>9</v>
      </c>
      <c r="L40" s="14">
        <f>(4744/9230)</f>
        <v>0.51397616468038998</v>
      </c>
    </row>
    <row r="41" spans="1:15" s="2" customFormat="1" ht="17.45" customHeight="1" thickBot="1">
      <c r="A41" s="7" t="s">
        <v>146</v>
      </c>
      <c r="B41" s="15" t="s">
        <v>14</v>
      </c>
      <c r="C41" s="9">
        <v>1088</v>
      </c>
      <c r="D41" s="9"/>
      <c r="E41" s="10"/>
      <c r="F41" s="10"/>
      <c r="G41" s="10"/>
      <c r="H41" s="10"/>
      <c r="I41" s="10"/>
      <c r="J41" s="11" t="s">
        <v>4</v>
      </c>
      <c r="L41" s="13" t="s">
        <v>11</v>
      </c>
      <c r="M41" s="13" t="s">
        <v>12</v>
      </c>
      <c r="N41" s="13" t="s">
        <v>13</v>
      </c>
      <c r="O41" s="13"/>
    </row>
    <row r="42" spans="1:15" s="2" customFormat="1" ht="17.45" customHeight="1" thickBot="1">
      <c r="A42" s="7" t="s">
        <v>318</v>
      </c>
      <c r="B42" s="8" t="s">
        <v>3</v>
      </c>
      <c r="C42" s="10">
        <v>581</v>
      </c>
      <c r="D42" s="10">
        <v>623</v>
      </c>
      <c r="E42" s="10">
        <v>649</v>
      </c>
      <c r="F42" s="9">
        <v>750</v>
      </c>
      <c r="G42" s="10"/>
      <c r="H42" s="10"/>
      <c r="I42" s="10"/>
      <c r="J42" s="11" t="s">
        <v>8</v>
      </c>
      <c r="K42" s="16" t="s">
        <v>5</v>
      </c>
      <c r="L42" s="17">
        <f>(C44+C45+C46+C47)</f>
        <v>1588</v>
      </c>
      <c r="M42" s="14">
        <f>SUM(L42/L47)</f>
        <v>0.34491746307558646</v>
      </c>
      <c r="N42" s="2">
        <v>3</v>
      </c>
    </row>
    <row r="43" spans="1:15" s="2" customFormat="1" ht="17.45" customHeight="1" thickBot="1">
      <c r="A43" s="7" t="s">
        <v>174</v>
      </c>
      <c r="B43" s="78" t="s">
        <v>16</v>
      </c>
      <c r="C43" s="10">
        <v>568</v>
      </c>
      <c r="D43" s="10">
        <v>601</v>
      </c>
      <c r="E43" s="10">
        <v>608</v>
      </c>
      <c r="F43" s="10">
        <v>627</v>
      </c>
      <c r="G43" s="10">
        <v>634</v>
      </c>
      <c r="H43" s="10">
        <v>648</v>
      </c>
      <c r="I43" s="9">
        <v>676</v>
      </c>
      <c r="J43" s="11" t="s">
        <v>7</v>
      </c>
      <c r="K43" s="20" t="s">
        <v>3</v>
      </c>
      <c r="L43" s="17">
        <f>(C42+C48+C50)</f>
        <v>990</v>
      </c>
      <c r="M43" s="14">
        <f>SUM(L43/L47)</f>
        <v>0.21503040834057341</v>
      </c>
      <c r="N43" s="2">
        <v>1</v>
      </c>
    </row>
    <row r="44" spans="1:15" s="2" customFormat="1" ht="17.45" customHeight="1" thickBot="1">
      <c r="A44" s="7" t="s">
        <v>289</v>
      </c>
      <c r="B44" s="12" t="s">
        <v>5</v>
      </c>
      <c r="C44" s="10">
        <v>502</v>
      </c>
      <c r="D44" s="10">
        <v>511</v>
      </c>
      <c r="E44" s="10">
        <v>527</v>
      </c>
      <c r="F44" s="10">
        <v>547</v>
      </c>
      <c r="G44" s="10">
        <v>550</v>
      </c>
      <c r="H44" s="10">
        <v>560</v>
      </c>
      <c r="I44" s="9">
        <v>562</v>
      </c>
      <c r="J44" s="11" t="s">
        <v>10</v>
      </c>
      <c r="K44" s="21" t="s">
        <v>16</v>
      </c>
      <c r="L44" s="17">
        <v>568</v>
      </c>
      <c r="M44" s="14">
        <f>SUM(L44/L47)</f>
        <v>0.12337098175499565</v>
      </c>
      <c r="N44" s="2">
        <v>1</v>
      </c>
    </row>
    <row r="45" spans="1:15" s="2" customFormat="1" ht="17.45" customHeight="1" thickBot="1">
      <c r="A45" s="7" t="s">
        <v>321</v>
      </c>
      <c r="B45" s="12" t="s">
        <v>5</v>
      </c>
      <c r="C45" s="10">
        <v>407</v>
      </c>
      <c r="D45" s="10">
        <v>426</v>
      </c>
      <c r="E45" s="10">
        <v>483</v>
      </c>
      <c r="F45" s="10">
        <v>495</v>
      </c>
      <c r="G45" s="10">
        <v>506</v>
      </c>
      <c r="H45" s="10">
        <v>526</v>
      </c>
      <c r="I45" s="9">
        <v>542</v>
      </c>
      <c r="J45" s="11" t="s">
        <v>15</v>
      </c>
      <c r="K45" s="26" t="s">
        <v>18</v>
      </c>
      <c r="L45" s="17">
        <v>215</v>
      </c>
      <c r="M45" s="14">
        <f>SUM(L45/L47)</f>
        <v>4.6698523023457859E-2</v>
      </c>
    </row>
    <row r="46" spans="1:15" s="2" customFormat="1" ht="17.45" customHeight="1" thickBot="1">
      <c r="A46" s="18" t="s">
        <v>316</v>
      </c>
      <c r="B46" s="19" t="s">
        <v>5</v>
      </c>
      <c r="C46" s="10">
        <v>345</v>
      </c>
      <c r="D46" s="10">
        <v>389</v>
      </c>
      <c r="E46" s="10">
        <v>401</v>
      </c>
      <c r="F46" s="10">
        <v>406</v>
      </c>
      <c r="G46" s="10">
        <v>407</v>
      </c>
      <c r="H46" s="10">
        <v>443</v>
      </c>
      <c r="I46" s="10">
        <v>479</v>
      </c>
      <c r="J46" s="11"/>
      <c r="K46" s="13" t="s">
        <v>17</v>
      </c>
      <c r="L46" s="17">
        <v>1088</v>
      </c>
      <c r="M46" s="14">
        <f>SUM(L46/L47)</f>
        <v>0.2363162467419635</v>
      </c>
      <c r="N46" s="2">
        <v>1</v>
      </c>
      <c r="O46" s="14"/>
    </row>
    <row r="47" spans="1:15" s="2" customFormat="1" ht="17.45" customHeight="1" thickBot="1">
      <c r="A47" s="7" t="s">
        <v>314</v>
      </c>
      <c r="B47" s="12" t="s">
        <v>5</v>
      </c>
      <c r="C47" s="10">
        <v>334</v>
      </c>
      <c r="D47" s="10">
        <v>419</v>
      </c>
      <c r="E47" s="10">
        <v>445</v>
      </c>
      <c r="F47" s="10">
        <v>456</v>
      </c>
      <c r="G47" s="10">
        <v>462</v>
      </c>
      <c r="H47" s="10">
        <v>484</v>
      </c>
      <c r="I47" s="9">
        <v>589</v>
      </c>
      <c r="J47" s="11" t="s">
        <v>6</v>
      </c>
      <c r="L47" s="24">
        <v>4604</v>
      </c>
    </row>
    <row r="48" spans="1:15" s="2" customFormat="1" ht="17.45" customHeight="1" thickBot="1">
      <c r="A48" s="18" t="s">
        <v>319</v>
      </c>
      <c r="B48" s="28" t="s">
        <v>3</v>
      </c>
      <c r="C48" s="10">
        <v>217</v>
      </c>
      <c r="D48" s="10">
        <v>225</v>
      </c>
      <c r="E48" s="10">
        <v>230</v>
      </c>
      <c r="F48" s="10" t="s">
        <v>21</v>
      </c>
    </row>
    <row r="49" spans="1:23" s="2" customFormat="1" ht="17.45" customHeight="1" thickBot="1">
      <c r="A49" s="18" t="s">
        <v>320</v>
      </c>
      <c r="B49" s="27" t="s">
        <v>18</v>
      </c>
      <c r="C49" s="10">
        <v>215</v>
      </c>
      <c r="D49" s="10">
        <v>282</v>
      </c>
      <c r="E49" s="10">
        <v>283</v>
      </c>
      <c r="F49" s="10">
        <v>289</v>
      </c>
      <c r="G49" s="10">
        <v>295</v>
      </c>
      <c r="H49" s="10" t="s">
        <v>21</v>
      </c>
    </row>
    <row r="50" spans="1:23" s="2" customFormat="1" ht="17.45" customHeight="1" thickBot="1">
      <c r="A50" s="18" t="s">
        <v>315</v>
      </c>
      <c r="B50" s="28" t="s">
        <v>3</v>
      </c>
      <c r="C50" s="10">
        <v>192</v>
      </c>
      <c r="D50" s="10">
        <v>312</v>
      </c>
      <c r="E50" s="10">
        <v>313</v>
      </c>
      <c r="F50" s="10">
        <v>334</v>
      </c>
      <c r="G50" s="10">
        <v>379</v>
      </c>
      <c r="H50" s="10">
        <v>435</v>
      </c>
      <c r="I50" s="10" t="s">
        <v>21</v>
      </c>
    </row>
    <row r="51" spans="1:23" s="2" customFormat="1" ht="17.45" customHeight="1" thickBot="1">
      <c r="A51" s="18" t="s">
        <v>317</v>
      </c>
      <c r="B51" s="19" t="s">
        <v>5</v>
      </c>
      <c r="C51" s="10">
        <v>155</v>
      </c>
      <c r="D51" s="10">
        <v>158</v>
      </c>
      <c r="E51" s="10" t="s">
        <v>21</v>
      </c>
      <c r="J51" s="13"/>
      <c r="L51" s="14"/>
    </row>
    <row r="52" spans="1:23">
      <c r="C52" s="44"/>
      <c r="D52" s="44"/>
    </row>
    <row r="53" spans="1:23" s="31" customFormat="1" ht="15" customHeight="1">
      <c r="B53" s="35" t="s">
        <v>20</v>
      </c>
      <c r="C53" s="37" t="s">
        <v>5</v>
      </c>
      <c r="D53" s="38" t="s">
        <v>3</v>
      </c>
      <c r="E53" s="39" t="s">
        <v>16</v>
      </c>
      <c r="F53" s="40" t="s">
        <v>18</v>
      </c>
      <c r="G53" s="35" t="s">
        <v>17</v>
      </c>
      <c r="I53" s="45"/>
      <c r="K53" s="45"/>
      <c r="U53" s="32"/>
      <c r="V53" s="33"/>
      <c r="W53" s="34"/>
    </row>
    <row r="54" spans="1:23" s="31" customFormat="1" ht="15" customHeight="1">
      <c r="A54" s="31" t="s">
        <v>11</v>
      </c>
      <c r="B54" s="36">
        <f>SUM(J8+M31+L47+I19)</f>
        <v>15930</v>
      </c>
      <c r="C54" s="33">
        <f>SUM(L42+M27+I16+J5)</f>
        <v>7061</v>
      </c>
      <c r="D54" s="33">
        <f>SUM(L43+M28+I17+J6)</f>
        <v>4953</v>
      </c>
      <c r="E54" s="33">
        <f>(L44+I18+M29+J7)</f>
        <v>1983</v>
      </c>
      <c r="F54" s="33">
        <v>215</v>
      </c>
      <c r="G54" s="33">
        <f>SUM(L46+M30)</f>
        <v>1563</v>
      </c>
      <c r="I54" s="33"/>
      <c r="J54" s="33"/>
      <c r="K54" s="33"/>
      <c r="U54" s="35"/>
      <c r="V54" s="36"/>
      <c r="W54" s="34"/>
    </row>
    <row r="55" spans="1:23" s="31" customFormat="1" ht="15" customHeight="1">
      <c r="A55" s="31" t="s">
        <v>12</v>
      </c>
      <c r="B55" s="41">
        <v>1</v>
      </c>
      <c r="C55" s="34">
        <f t="shared" ref="C55:E55" si="0">SUM(C54/$B$54)</f>
        <v>0.44325172630257376</v>
      </c>
      <c r="D55" s="34">
        <f t="shared" si="0"/>
        <v>0.31092278719397365</v>
      </c>
      <c r="E55" s="34">
        <f t="shared" si="0"/>
        <v>0.12448210922787194</v>
      </c>
      <c r="F55" s="34">
        <f>SUM(F54/$B$54)</f>
        <v>1.349654739485248E-2</v>
      </c>
      <c r="G55" s="34">
        <f>SUM(G54/$B$54)</f>
        <v>9.8116760828625235E-2</v>
      </c>
      <c r="I55" s="34"/>
      <c r="J55" s="33"/>
      <c r="K55" s="34"/>
    </row>
    <row r="56" spans="1:23" s="31" customFormat="1" ht="15" customHeight="1">
      <c r="A56" s="31" t="s">
        <v>13</v>
      </c>
      <c r="B56" s="35">
        <v>21</v>
      </c>
      <c r="C56" s="31">
        <v>12</v>
      </c>
      <c r="D56" s="31">
        <v>5</v>
      </c>
      <c r="E56" s="31">
        <v>2</v>
      </c>
      <c r="F56" s="31">
        <v>0</v>
      </c>
      <c r="G56" s="31">
        <v>2</v>
      </c>
    </row>
  </sheetData>
  <sortState ref="A41:C51">
    <sortCondition descending="1" ref="C41:C51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V64"/>
  <sheetViews>
    <sheetView workbookViewId="0">
      <selection activeCell="N1" sqref="N1"/>
    </sheetView>
  </sheetViews>
  <sheetFormatPr defaultRowHeight="12.75"/>
  <cols>
    <col min="1" max="1" width="29.42578125" customWidth="1"/>
    <col min="2" max="2" width="8.42578125" customWidth="1"/>
    <col min="3" max="3" width="9.7109375" customWidth="1"/>
    <col min="4" max="16" width="8.5703125" customWidth="1"/>
    <col min="17" max="17" width="9.42578125" bestFit="1" customWidth="1"/>
  </cols>
  <sheetData>
    <row r="1" spans="1:13" s="2" customFormat="1" ht="16.5" customHeight="1">
      <c r="A1" s="1" t="s">
        <v>266</v>
      </c>
    </row>
    <row r="2" spans="1:13" s="2" customFormat="1" ht="9.75" customHeight="1" thickBot="1">
      <c r="A2" s="3"/>
    </row>
    <row r="3" spans="1:13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6"/>
      <c r="I3" s="13" t="s">
        <v>9</v>
      </c>
      <c r="J3" s="14">
        <f>(4726/6099)</f>
        <v>0.77488112805377929</v>
      </c>
    </row>
    <row r="4" spans="1:13" s="2" customFormat="1" ht="16.5" customHeight="1" thickBot="1">
      <c r="A4" s="7" t="s">
        <v>268</v>
      </c>
      <c r="B4" s="8" t="s">
        <v>3</v>
      </c>
      <c r="C4" s="10">
        <v>678</v>
      </c>
      <c r="D4" s="10">
        <v>720</v>
      </c>
      <c r="E4" s="10">
        <v>740</v>
      </c>
      <c r="F4" s="9">
        <v>924</v>
      </c>
      <c r="G4" s="10"/>
      <c r="H4" s="11" t="s">
        <v>4</v>
      </c>
      <c r="J4" s="13" t="s">
        <v>11</v>
      </c>
      <c r="K4" s="13" t="s">
        <v>12</v>
      </c>
      <c r="L4" s="13" t="s">
        <v>13</v>
      </c>
    </row>
    <row r="5" spans="1:13" s="2" customFormat="1" ht="16.5" customHeight="1" thickBot="1">
      <c r="A5" s="7" t="s">
        <v>270</v>
      </c>
      <c r="B5" s="11" t="s">
        <v>14</v>
      </c>
      <c r="C5" s="10">
        <v>664</v>
      </c>
      <c r="D5" s="10">
        <v>733</v>
      </c>
      <c r="E5" s="10">
        <v>765</v>
      </c>
      <c r="F5" s="9">
        <v>867</v>
      </c>
      <c r="G5" s="9"/>
      <c r="H5" s="11" t="s">
        <v>8</v>
      </c>
      <c r="I5" s="16" t="s">
        <v>5</v>
      </c>
      <c r="J5" s="17">
        <f>(C6+C7+C11+C9)</f>
        <v>2018</v>
      </c>
      <c r="K5" s="14">
        <f>SUM(J5/J8)</f>
        <v>0.43955565236331956</v>
      </c>
      <c r="L5" s="2">
        <v>2</v>
      </c>
    </row>
    <row r="6" spans="1:13" s="2" customFormat="1" ht="16.5" customHeight="1" thickBot="1">
      <c r="A6" s="7" t="s">
        <v>214</v>
      </c>
      <c r="B6" s="12" t="s">
        <v>5</v>
      </c>
      <c r="C6" s="10">
        <v>653</v>
      </c>
      <c r="D6" s="10">
        <v>680</v>
      </c>
      <c r="E6" s="10">
        <v>727</v>
      </c>
      <c r="F6" s="10">
        <v>735</v>
      </c>
      <c r="G6" s="9">
        <v>741</v>
      </c>
      <c r="H6" s="11" t="s">
        <v>10</v>
      </c>
      <c r="I6" s="20" t="s">
        <v>3</v>
      </c>
      <c r="J6" s="17">
        <f>(C4+C8+C10)</f>
        <v>1622</v>
      </c>
      <c r="K6" s="14">
        <f>SUM(J6/J8)</f>
        <v>0.35329993465475928</v>
      </c>
      <c r="L6" s="2">
        <v>2</v>
      </c>
    </row>
    <row r="7" spans="1:13" s="2" customFormat="1" ht="16.5" customHeight="1" thickBot="1">
      <c r="A7" s="7" t="s">
        <v>267</v>
      </c>
      <c r="B7" s="12" t="s">
        <v>5</v>
      </c>
      <c r="C7" s="10">
        <v>597</v>
      </c>
      <c r="D7" s="10">
        <v>610</v>
      </c>
      <c r="E7" s="10">
        <v>753</v>
      </c>
      <c r="F7" s="9">
        <v>788</v>
      </c>
      <c r="G7" s="10"/>
      <c r="H7" s="11" t="s">
        <v>7</v>
      </c>
      <c r="I7" s="13" t="s">
        <v>17</v>
      </c>
      <c r="J7" s="17">
        <f>(C5+C12)</f>
        <v>951</v>
      </c>
      <c r="K7" s="14">
        <f>SUM(J7/J8)</f>
        <v>0.20714441298192116</v>
      </c>
      <c r="L7" s="2">
        <v>1</v>
      </c>
    </row>
    <row r="8" spans="1:13" s="2" customFormat="1" ht="16.5" customHeight="1" thickBot="1">
      <c r="A8" s="7" t="s">
        <v>216</v>
      </c>
      <c r="B8" s="8" t="s">
        <v>3</v>
      </c>
      <c r="C8" s="10">
        <v>564</v>
      </c>
      <c r="D8" s="10">
        <v>606</v>
      </c>
      <c r="E8" s="10">
        <v>610</v>
      </c>
      <c r="F8" s="10">
        <v>672</v>
      </c>
      <c r="G8" s="9">
        <v>803</v>
      </c>
      <c r="H8" s="9" t="s">
        <v>6</v>
      </c>
      <c r="J8" s="24">
        <v>4591</v>
      </c>
    </row>
    <row r="9" spans="1:13" s="2" customFormat="1" ht="16.5" customHeight="1" thickBot="1">
      <c r="A9" s="18" t="s">
        <v>272</v>
      </c>
      <c r="B9" s="19" t="s">
        <v>5</v>
      </c>
      <c r="C9" s="10">
        <v>448</v>
      </c>
      <c r="D9" s="10">
        <v>462</v>
      </c>
      <c r="E9" s="10">
        <v>521</v>
      </c>
      <c r="F9" s="10">
        <v>525</v>
      </c>
      <c r="G9" s="10">
        <v>529</v>
      </c>
      <c r="H9" s="9"/>
    </row>
    <row r="10" spans="1:13" s="2" customFormat="1" ht="16.5" customHeight="1" thickBot="1">
      <c r="A10" s="18" t="s">
        <v>269</v>
      </c>
      <c r="B10" s="28" t="s">
        <v>3</v>
      </c>
      <c r="C10" s="10">
        <v>380</v>
      </c>
      <c r="D10" s="10">
        <v>405</v>
      </c>
      <c r="E10" s="10">
        <v>413</v>
      </c>
      <c r="F10" s="10" t="s">
        <v>21</v>
      </c>
    </row>
    <row r="11" spans="1:13" s="2" customFormat="1" ht="16.5" customHeight="1" thickBot="1">
      <c r="A11" s="18" t="s">
        <v>271</v>
      </c>
      <c r="B11" s="19" t="s">
        <v>5</v>
      </c>
      <c r="C11" s="10">
        <v>320</v>
      </c>
      <c r="D11" s="10">
        <v>335</v>
      </c>
      <c r="E11" s="10" t="s">
        <v>21</v>
      </c>
    </row>
    <row r="12" spans="1:13" s="2" customFormat="1" ht="16.5" customHeight="1" thickBot="1">
      <c r="A12" s="18" t="s">
        <v>90</v>
      </c>
      <c r="B12" s="25" t="s">
        <v>14</v>
      </c>
      <c r="C12" s="10">
        <v>287</v>
      </c>
      <c r="D12" s="10" t="s">
        <v>21</v>
      </c>
      <c r="H12" s="24"/>
    </row>
    <row r="13" spans="1:13" s="2" customFormat="1" ht="10.5" customHeight="1">
      <c r="A13" s="1"/>
      <c r="C13" s="17"/>
      <c r="D13" s="17"/>
      <c r="E13" s="17"/>
      <c r="F13" s="17"/>
      <c r="G13" s="17"/>
      <c r="H13" s="17"/>
      <c r="I13" s="17"/>
      <c r="J13" s="17"/>
      <c r="K13" s="17"/>
    </row>
    <row r="14" spans="1:13" s="2" customFormat="1" ht="17.45" customHeight="1">
      <c r="A14" s="1" t="s">
        <v>353</v>
      </c>
    </row>
    <row r="15" spans="1:13" s="2" customFormat="1" ht="10.5" customHeight="1" thickBot="1">
      <c r="A15" s="1"/>
    </row>
    <row r="16" spans="1:13" s="2" customFormat="1" ht="16.5" customHeight="1" thickBot="1">
      <c r="A16" s="4" t="s">
        <v>0</v>
      </c>
      <c r="B16" s="5" t="s">
        <v>1</v>
      </c>
      <c r="C16" s="5" t="s">
        <v>2</v>
      </c>
      <c r="D16" s="5">
        <v>2</v>
      </c>
      <c r="E16" s="5">
        <v>3</v>
      </c>
      <c r="F16" s="5">
        <v>4</v>
      </c>
      <c r="G16" s="5">
        <v>5</v>
      </c>
      <c r="H16" s="5">
        <v>6</v>
      </c>
      <c r="I16" s="5">
        <v>7</v>
      </c>
      <c r="J16" s="5">
        <v>8</v>
      </c>
      <c r="K16" s="6"/>
      <c r="L16" s="13" t="s">
        <v>9</v>
      </c>
      <c r="M16" s="14">
        <f>(4975/6884)</f>
        <v>0.72269029633933757</v>
      </c>
    </row>
    <row r="17" spans="1:15" s="2" customFormat="1" ht="16.5" customHeight="1" thickBot="1">
      <c r="A17" s="7" t="s">
        <v>273</v>
      </c>
      <c r="B17" s="11" t="s">
        <v>14</v>
      </c>
      <c r="C17" s="9">
        <v>901</v>
      </c>
      <c r="D17" s="10"/>
      <c r="E17" s="10"/>
      <c r="F17" s="10"/>
      <c r="G17" s="10"/>
      <c r="H17" s="10"/>
      <c r="I17" s="10"/>
      <c r="J17" s="10"/>
      <c r="K17" s="11" t="s">
        <v>4</v>
      </c>
      <c r="M17" s="13" t="s">
        <v>11</v>
      </c>
      <c r="N17" s="13" t="s">
        <v>12</v>
      </c>
      <c r="O17" s="13" t="s">
        <v>13</v>
      </c>
    </row>
    <row r="18" spans="1:15" s="2" customFormat="1" ht="16.5" customHeight="1" thickBot="1">
      <c r="A18" s="7" t="s">
        <v>247</v>
      </c>
      <c r="B18" s="12" t="s">
        <v>5</v>
      </c>
      <c r="C18" s="9">
        <v>865</v>
      </c>
      <c r="D18" s="10"/>
      <c r="E18" s="10"/>
      <c r="F18" s="10"/>
      <c r="G18" s="10"/>
      <c r="H18" s="10"/>
      <c r="I18" s="10"/>
      <c r="J18" s="10"/>
      <c r="K18" s="11" t="s">
        <v>8</v>
      </c>
      <c r="L18" s="16" t="s">
        <v>5</v>
      </c>
      <c r="M18" s="17">
        <f>(C18+C19+C20)</f>
        <v>2111</v>
      </c>
      <c r="N18" s="14">
        <f>SUM(M18/M22)</f>
        <v>0.42432160804020103</v>
      </c>
      <c r="O18" s="2">
        <v>3</v>
      </c>
    </row>
    <row r="19" spans="1:15" s="2" customFormat="1" ht="16.5" customHeight="1" thickBot="1">
      <c r="A19" s="7" t="s">
        <v>157</v>
      </c>
      <c r="B19" s="12" t="s">
        <v>5</v>
      </c>
      <c r="C19" s="10">
        <v>729</v>
      </c>
      <c r="D19" s="10">
        <v>736</v>
      </c>
      <c r="E19" s="10">
        <v>752</v>
      </c>
      <c r="F19" s="10">
        <v>775</v>
      </c>
      <c r="G19" s="10">
        <v>792</v>
      </c>
      <c r="H19" s="10">
        <v>822</v>
      </c>
      <c r="I19" s="9">
        <v>855</v>
      </c>
      <c r="J19" s="10"/>
      <c r="K19" s="11" t="s">
        <v>7</v>
      </c>
      <c r="L19" s="20" t="s">
        <v>3</v>
      </c>
      <c r="M19" s="17">
        <f>(C21+C22+C24)</f>
        <v>1283</v>
      </c>
      <c r="N19" s="14">
        <f>SUM(M19/M22)</f>
        <v>0.2578894472361809</v>
      </c>
      <c r="O19" s="2">
        <v>1</v>
      </c>
    </row>
    <row r="20" spans="1:15" s="2" customFormat="1" ht="16.5" customHeight="1" thickBot="1">
      <c r="A20" s="7" t="s">
        <v>253</v>
      </c>
      <c r="B20" s="12" t="s">
        <v>5</v>
      </c>
      <c r="C20" s="10">
        <v>517</v>
      </c>
      <c r="D20" s="10">
        <v>519</v>
      </c>
      <c r="E20" s="10">
        <v>525</v>
      </c>
      <c r="F20" s="10">
        <v>528</v>
      </c>
      <c r="G20" s="10">
        <v>540</v>
      </c>
      <c r="H20" s="10">
        <v>548</v>
      </c>
      <c r="I20" s="10">
        <v>695</v>
      </c>
      <c r="J20" s="9">
        <v>705</v>
      </c>
      <c r="K20" s="11" t="s">
        <v>10</v>
      </c>
      <c r="L20" s="21" t="s">
        <v>16</v>
      </c>
      <c r="M20" s="17">
        <v>384</v>
      </c>
      <c r="N20" s="14">
        <f>SUM(M20/M22)</f>
        <v>7.7185929648241211E-2</v>
      </c>
    </row>
    <row r="21" spans="1:15" s="2" customFormat="1" ht="16.5" customHeight="1" thickBot="1">
      <c r="A21" s="18" t="s">
        <v>274</v>
      </c>
      <c r="B21" s="28" t="s">
        <v>3</v>
      </c>
      <c r="C21" s="10">
        <v>512</v>
      </c>
      <c r="D21" s="10">
        <v>518</v>
      </c>
      <c r="E21" s="10">
        <v>519</v>
      </c>
      <c r="F21" s="10">
        <v>528</v>
      </c>
      <c r="G21" s="10">
        <v>534</v>
      </c>
      <c r="H21" s="10">
        <v>585</v>
      </c>
      <c r="I21" s="10">
        <v>683</v>
      </c>
      <c r="J21" s="10">
        <v>685</v>
      </c>
      <c r="K21" s="11"/>
      <c r="L21" s="13" t="s">
        <v>17</v>
      </c>
      <c r="M21" s="17">
        <f>(C17+C25+C26)</f>
        <v>1197</v>
      </c>
      <c r="N21" s="14">
        <f>SUM(M21/M22)</f>
        <v>0.24060301507537687</v>
      </c>
      <c r="O21" s="2">
        <v>1</v>
      </c>
    </row>
    <row r="22" spans="1:15" s="2" customFormat="1" ht="16.5" customHeight="1" thickBot="1">
      <c r="A22" s="7" t="s">
        <v>211</v>
      </c>
      <c r="B22" s="8" t="s">
        <v>3</v>
      </c>
      <c r="C22" s="10">
        <v>416</v>
      </c>
      <c r="D22" s="10">
        <v>437</v>
      </c>
      <c r="E22" s="10">
        <v>439</v>
      </c>
      <c r="F22" s="10">
        <v>456</v>
      </c>
      <c r="G22" s="10">
        <v>487</v>
      </c>
      <c r="H22" s="10">
        <v>700</v>
      </c>
      <c r="I22" s="10">
        <v>757</v>
      </c>
      <c r="J22" s="9">
        <v>761</v>
      </c>
      <c r="K22" s="11" t="s">
        <v>6</v>
      </c>
      <c r="L22" s="13"/>
      <c r="M22" s="24">
        <v>4975</v>
      </c>
      <c r="N22" s="14"/>
    </row>
    <row r="23" spans="1:15" s="2" customFormat="1" ht="16.5" customHeight="1" thickBot="1">
      <c r="A23" s="18" t="s">
        <v>278</v>
      </c>
      <c r="B23" s="22" t="s">
        <v>16</v>
      </c>
      <c r="C23" s="10">
        <v>384</v>
      </c>
      <c r="D23" s="10">
        <v>385</v>
      </c>
      <c r="E23" s="10">
        <v>386</v>
      </c>
      <c r="F23" s="10">
        <v>403</v>
      </c>
      <c r="G23" s="10">
        <v>422</v>
      </c>
      <c r="H23" s="10">
        <v>443</v>
      </c>
      <c r="I23" s="10" t="s">
        <v>21</v>
      </c>
    </row>
    <row r="24" spans="1:15" s="2" customFormat="1" ht="16.5" customHeight="1" thickBot="1">
      <c r="A24" s="18" t="s">
        <v>275</v>
      </c>
      <c r="B24" s="28" t="s">
        <v>3</v>
      </c>
      <c r="C24" s="10">
        <v>355</v>
      </c>
      <c r="D24" s="10">
        <v>372</v>
      </c>
      <c r="E24" s="10">
        <v>373</v>
      </c>
      <c r="F24" s="10">
        <v>385</v>
      </c>
      <c r="G24" s="10">
        <v>399</v>
      </c>
      <c r="H24" s="10" t="s">
        <v>21</v>
      </c>
    </row>
    <row r="25" spans="1:15" s="2" customFormat="1" ht="16.5" customHeight="1" thickBot="1">
      <c r="A25" s="18" t="s">
        <v>276</v>
      </c>
      <c r="B25" s="25" t="s">
        <v>14</v>
      </c>
      <c r="C25" s="10">
        <v>169</v>
      </c>
      <c r="D25" s="10">
        <v>173</v>
      </c>
      <c r="E25" s="10">
        <v>178</v>
      </c>
      <c r="F25" s="10">
        <v>192</v>
      </c>
      <c r="G25" s="10" t="s">
        <v>21</v>
      </c>
    </row>
    <row r="26" spans="1:15" s="2" customFormat="1" ht="16.5" customHeight="1" thickBot="1">
      <c r="A26" s="18" t="s">
        <v>277</v>
      </c>
      <c r="B26" s="25" t="s">
        <v>14</v>
      </c>
      <c r="C26" s="10">
        <v>127</v>
      </c>
      <c r="D26" s="10">
        <v>140</v>
      </c>
      <c r="E26" s="10">
        <v>143</v>
      </c>
      <c r="F26" s="10" t="s">
        <v>21</v>
      </c>
    </row>
    <row r="27" spans="1:15" s="2" customFormat="1" ht="11.25" customHeight="1">
      <c r="A27" s="29"/>
      <c r="B27" s="30"/>
      <c r="C27" s="43"/>
      <c r="D27" s="43"/>
      <c r="E27" s="43"/>
      <c r="F27" s="17"/>
      <c r="G27" s="17"/>
      <c r="H27" s="17"/>
      <c r="I27" s="17"/>
      <c r="J27" s="17"/>
      <c r="K27" s="17"/>
      <c r="L27" s="17"/>
      <c r="M27" s="17"/>
      <c r="N27" s="42"/>
    </row>
    <row r="28" spans="1:15" s="2" customFormat="1" ht="17.45" customHeight="1">
      <c r="A28" s="1" t="s">
        <v>279</v>
      </c>
    </row>
    <row r="29" spans="1:15" s="2" customFormat="1" ht="10.5" customHeight="1" thickBot="1">
      <c r="A29" s="1"/>
    </row>
    <row r="30" spans="1:15" s="2" customFormat="1" ht="16.5" customHeight="1" thickBot="1">
      <c r="A30" s="4" t="s">
        <v>0</v>
      </c>
      <c r="B30" s="5" t="s">
        <v>1</v>
      </c>
      <c r="C30" s="5" t="s">
        <v>2</v>
      </c>
      <c r="D30" s="5">
        <v>2</v>
      </c>
      <c r="E30" s="5">
        <v>3</v>
      </c>
      <c r="F30" s="5">
        <v>4</v>
      </c>
      <c r="G30" s="5">
        <v>5</v>
      </c>
      <c r="H30" s="5">
        <v>6</v>
      </c>
      <c r="I30" s="5">
        <v>7</v>
      </c>
      <c r="J30" s="5">
        <v>8</v>
      </c>
      <c r="K30" s="6"/>
      <c r="L30" s="13" t="s">
        <v>9</v>
      </c>
      <c r="M30" s="14">
        <f>(5524/7431)</f>
        <v>0.74337235903646881</v>
      </c>
    </row>
    <row r="31" spans="1:15" s="2" customFormat="1" ht="16.5" customHeight="1" thickBot="1">
      <c r="A31" s="7" t="s">
        <v>283</v>
      </c>
      <c r="B31" s="12" t="s">
        <v>5</v>
      </c>
      <c r="C31" s="9">
        <v>943</v>
      </c>
      <c r="D31" s="10"/>
      <c r="E31" s="10"/>
      <c r="F31" s="9"/>
      <c r="G31" s="10"/>
      <c r="H31" s="10"/>
      <c r="I31" s="9"/>
      <c r="J31" s="10"/>
      <c r="K31" s="11" t="s">
        <v>4</v>
      </c>
      <c r="M31" s="13" t="s">
        <v>11</v>
      </c>
      <c r="N31" s="13" t="s">
        <v>12</v>
      </c>
      <c r="O31" s="13" t="s">
        <v>13</v>
      </c>
    </row>
    <row r="32" spans="1:15" s="2" customFormat="1" ht="16.5" customHeight="1" thickBot="1">
      <c r="A32" s="7" t="s">
        <v>282</v>
      </c>
      <c r="B32" s="15" t="s">
        <v>14</v>
      </c>
      <c r="C32" s="10">
        <v>866</v>
      </c>
      <c r="D32" s="10">
        <v>870</v>
      </c>
      <c r="E32" s="10">
        <v>882</v>
      </c>
      <c r="F32" s="10">
        <v>895</v>
      </c>
      <c r="G32" s="9">
        <v>915</v>
      </c>
      <c r="H32" s="10"/>
      <c r="I32" s="9"/>
      <c r="J32" s="9"/>
      <c r="K32" s="11" t="s">
        <v>7</v>
      </c>
      <c r="L32" s="16" t="s">
        <v>5</v>
      </c>
      <c r="M32" s="17">
        <f>(C31+C34+C37+C38)</f>
        <v>2304</v>
      </c>
      <c r="N32" s="14">
        <f>SUM(M32/M35)</f>
        <v>0.42454394693200664</v>
      </c>
      <c r="O32" s="2">
        <v>2</v>
      </c>
    </row>
    <row r="33" spans="1:18" s="2" customFormat="1" ht="16.5" customHeight="1" thickBot="1">
      <c r="A33" s="7" t="s">
        <v>197</v>
      </c>
      <c r="B33" s="8" t="s">
        <v>3</v>
      </c>
      <c r="C33" s="10">
        <v>777</v>
      </c>
      <c r="D33" s="10">
        <v>779</v>
      </c>
      <c r="E33" s="10">
        <v>800</v>
      </c>
      <c r="F33" s="10">
        <v>805</v>
      </c>
      <c r="G33" s="9">
        <v>920</v>
      </c>
      <c r="H33" s="10"/>
      <c r="I33" s="10"/>
      <c r="J33" s="10"/>
      <c r="K33" s="11" t="s">
        <v>8</v>
      </c>
      <c r="L33" s="20" t="s">
        <v>3</v>
      </c>
      <c r="M33" s="17">
        <f>(C33+C39+C40)</f>
        <v>1215</v>
      </c>
      <c r="N33" s="14">
        <f>SUM(M33/M35)</f>
        <v>0.22388059701492538</v>
      </c>
      <c r="O33" s="2">
        <v>1</v>
      </c>
    </row>
    <row r="34" spans="1:18" s="2" customFormat="1" ht="16.5" customHeight="1" thickBot="1">
      <c r="A34" s="7" t="s">
        <v>194</v>
      </c>
      <c r="B34" s="12" t="s">
        <v>5</v>
      </c>
      <c r="C34" s="10">
        <v>680</v>
      </c>
      <c r="D34" s="10">
        <v>689</v>
      </c>
      <c r="E34" s="10">
        <v>698</v>
      </c>
      <c r="F34" s="10">
        <v>756</v>
      </c>
      <c r="G34" s="10">
        <v>777</v>
      </c>
      <c r="H34" s="10">
        <v>778</v>
      </c>
      <c r="I34" s="10">
        <v>778</v>
      </c>
      <c r="J34" s="9">
        <v>1018</v>
      </c>
      <c r="K34" s="11" t="s">
        <v>6</v>
      </c>
      <c r="L34" s="13" t="s">
        <v>17</v>
      </c>
      <c r="M34" s="17">
        <f>(C32+C35+C36)</f>
        <v>1908</v>
      </c>
      <c r="N34" s="14">
        <f>SUM(M34/M35)</f>
        <v>0.351575456053068</v>
      </c>
      <c r="O34" s="2">
        <v>2</v>
      </c>
    </row>
    <row r="35" spans="1:18" s="2" customFormat="1" ht="16.5" customHeight="1" thickBot="1">
      <c r="A35" s="18" t="s">
        <v>280</v>
      </c>
      <c r="B35" s="23" t="s">
        <v>14</v>
      </c>
      <c r="C35" s="10">
        <v>526</v>
      </c>
      <c r="D35" s="10">
        <v>533</v>
      </c>
      <c r="E35" s="10">
        <v>544</v>
      </c>
      <c r="F35" s="10">
        <v>567</v>
      </c>
      <c r="G35" s="10">
        <v>588</v>
      </c>
      <c r="H35" s="10">
        <v>593</v>
      </c>
      <c r="I35" s="10">
        <v>599</v>
      </c>
      <c r="J35" s="10">
        <v>681</v>
      </c>
      <c r="K35" s="11"/>
      <c r="M35" s="24">
        <v>5427</v>
      </c>
    </row>
    <row r="36" spans="1:18" s="2" customFormat="1" ht="16.5" customHeight="1" thickBot="1">
      <c r="A36" s="7" t="s">
        <v>281</v>
      </c>
      <c r="B36" s="15" t="s">
        <v>14</v>
      </c>
      <c r="C36" s="10">
        <v>516</v>
      </c>
      <c r="D36" s="10">
        <v>518</v>
      </c>
      <c r="E36" s="10">
        <v>542</v>
      </c>
      <c r="F36" s="10">
        <v>588</v>
      </c>
      <c r="G36" s="10">
        <v>665</v>
      </c>
      <c r="H36" s="10">
        <v>674</v>
      </c>
      <c r="I36" s="10">
        <v>676</v>
      </c>
      <c r="J36" s="9">
        <v>793</v>
      </c>
      <c r="K36" s="9" t="s">
        <v>10</v>
      </c>
    </row>
    <row r="37" spans="1:18" s="2" customFormat="1" ht="16.5" customHeight="1" thickBot="1">
      <c r="A37" s="18" t="s">
        <v>284</v>
      </c>
      <c r="B37" s="19" t="s">
        <v>5</v>
      </c>
      <c r="C37" s="10">
        <v>404</v>
      </c>
      <c r="D37" s="10">
        <v>412</v>
      </c>
      <c r="E37" s="10">
        <v>421</v>
      </c>
      <c r="F37" s="10">
        <v>532</v>
      </c>
      <c r="G37" s="10">
        <v>587</v>
      </c>
      <c r="H37" s="10">
        <v>587</v>
      </c>
      <c r="I37" s="10">
        <v>589</v>
      </c>
      <c r="J37" s="10" t="s">
        <v>21</v>
      </c>
    </row>
    <row r="38" spans="1:18" s="2" customFormat="1" ht="16.5" customHeight="1" thickBot="1">
      <c r="A38" s="18" t="s">
        <v>285</v>
      </c>
      <c r="B38" s="19" t="s">
        <v>5</v>
      </c>
      <c r="C38" s="10">
        <v>277</v>
      </c>
      <c r="D38" s="10">
        <v>284</v>
      </c>
      <c r="E38" s="10">
        <v>295</v>
      </c>
      <c r="F38" s="10" t="s">
        <v>21</v>
      </c>
    </row>
    <row r="39" spans="1:18" s="2" customFormat="1" ht="16.5" customHeight="1" thickBot="1">
      <c r="A39" s="18" t="s">
        <v>226</v>
      </c>
      <c r="B39" s="28" t="s">
        <v>3</v>
      </c>
      <c r="C39" s="10">
        <v>228</v>
      </c>
      <c r="D39" s="10">
        <v>228</v>
      </c>
      <c r="E39" s="10">
        <v>326</v>
      </c>
      <c r="F39" s="10">
        <v>342</v>
      </c>
      <c r="G39" s="10" t="s">
        <v>21</v>
      </c>
      <c r="K39" s="17"/>
    </row>
    <row r="40" spans="1:18" s="2" customFormat="1" ht="16.5" customHeight="1" thickBot="1">
      <c r="A40" s="18" t="s">
        <v>286</v>
      </c>
      <c r="B40" s="28" t="s">
        <v>3</v>
      </c>
      <c r="C40" s="10">
        <v>210</v>
      </c>
      <c r="D40" s="10">
        <v>210</v>
      </c>
      <c r="E40" s="10" t="s">
        <v>21</v>
      </c>
    </row>
    <row r="41" spans="1:18" s="2" customFormat="1" ht="11.25" customHeight="1">
      <c r="A41" s="29"/>
      <c r="B41" s="30"/>
      <c r="C41" s="29"/>
      <c r="D41" s="29"/>
      <c r="E41" s="29"/>
      <c r="N41" s="14"/>
    </row>
    <row r="42" spans="1:18" s="2" customFormat="1" ht="17.45" customHeight="1">
      <c r="A42" s="1" t="s">
        <v>287</v>
      </c>
    </row>
    <row r="43" spans="1:18" s="2" customFormat="1" ht="8.25" customHeight="1" thickBot="1">
      <c r="A43" s="1"/>
    </row>
    <row r="44" spans="1:18" s="2" customFormat="1" ht="17.45" customHeight="1" thickBot="1">
      <c r="A44" s="4" t="s">
        <v>0</v>
      </c>
      <c r="B44" s="5" t="s">
        <v>1</v>
      </c>
      <c r="C44" s="5" t="s">
        <v>2</v>
      </c>
      <c r="D44" s="5">
        <v>2</v>
      </c>
      <c r="E44" s="5">
        <v>3</v>
      </c>
      <c r="F44" s="5">
        <v>4</v>
      </c>
      <c r="G44" s="5">
        <v>5</v>
      </c>
      <c r="H44" s="5">
        <v>6</v>
      </c>
      <c r="I44" s="5">
        <v>7</v>
      </c>
      <c r="J44" s="5">
        <v>8</v>
      </c>
      <c r="K44" s="5">
        <v>9</v>
      </c>
      <c r="L44" s="5">
        <v>10</v>
      </c>
      <c r="M44" s="5"/>
      <c r="N44" s="13" t="s">
        <v>9</v>
      </c>
      <c r="O44" s="14">
        <f>(6727/9621)</f>
        <v>0.69919966739424178</v>
      </c>
    </row>
    <row r="45" spans="1:18" s="2" customFormat="1" ht="17.45" customHeight="1" thickBot="1">
      <c r="A45" s="7" t="s">
        <v>146</v>
      </c>
      <c r="B45" s="8" t="s">
        <v>3</v>
      </c>
      <c r="C45" s="10">
        <v>896</v>
      </c>
      <c r="D45" s="9">
        <v>954</v>
      </c>
      <c r="E45" s="9"/>
      <c r="F45" s="10"/>
      <c r="G45" s="10"/>
      <c r="H45" s="9"/>
      <c r="I45" s="10"/>
      <c r="J45" s="10"/>
      <c r="K45" s="9"/>
      <c r="L45" s="9"/>
      <c r="M45" s="11" t="s">
        <v>4</v>
      </c>
      <c r="O45" s="13" t="s">
        <v>11</v>
      </c>
      <c r="P45" s="13" t="s">
        <v>12</v>
      </c>
      <c r="Q45" s="13" t="s">
        <v>13</v>
      </c>
      <c r="R45" s="13"/>
    </row>
    <row r="46" spans="1:18" s="2" customFormat="1" ht="17.45" customHeight="1" thickBot="1">
      <c r="A46" s="7" t="s">
        <v>230</v>
      </c>
      <c r="B46" s="12" t="s">
        <v>5</v>
      </c>
      <c r="C46" s="10">
        <v>800</v>
      </c>
      <c r="D46" s="10">
        <v>821</v>
      </c>
      <c r="E46" s="10">
        <v>822</v>
      </c>
      <c r="F46" s="10">
        <v>823</v>
      </c>
      <c r="G46" s="10">
        <v>829</v>
      </c>
      <c r="H46" s="10">
        <v>832</v>
      </c>
      <c r="I46" s="10">
        <v>896</v>
      </c>
      <c r="J46" s="9" t="s">
        <v>295</v>
      </c>
      <c r="K46" s="10"/>
      <c r="L46" s="10"/>
      <c r="M46" s="11" t="s">
        <v>8</v>
      </c>
      <c r="N46" s="16" t="s">
        <v>5</v>
      </c>
      <c r="O46" s="17">
        <f>(C46+C49+C51+C54)</f>
        <v>2089</v>
      </c>
      <c r="P46" s="14">
        <f>SUM(O46/O50)</f>
        <v>0.31849367281597807</v>
      </c>
      <c r="Q46" s="2">
        <v>2</v>
      </c>
    </row>
    <row r="47" spans="1:18" s="2" customFormat="1" ht="17.45" customHeight="1" thickBot="1">
      <c r="A47" s="7" t="s">
        <v>111</v>
      </c>
      <c r="B47" s="8" t="s">
        <v>3</v>
      </c>
      <c r="C47" s="10">
        <v>619</v>
      </c>
      <c r="D47" s="10">
        <v>628</v>
      </c>
      <c r="E47" s="10">
        <v>632</v>
      </c>
      <c r="F47" s="10">
        <v>635</v>
      </c>
      <c r="G47" s="10">
        <v>635</v>
      </c>
      <c r="H47" s="10">
        <v>736</v>
      </c>
      <c r="I47" s="10">
        <v>767</v>
      </c>
      <c r="J47" s="10">
        <v>772</v>
      </c>
      <c r="K47" s="9">
        <v>960</v>
      </c>
      <c r="L47" s="10"/>
      <c r="M47" s="11" t="s">
        <v>7</v>
      </c>
      <c r="N47" s="20" t="s">
        <v>3</v>
      </c>
      <c r="O47" s="17">
        <f>(C45+C47+C52+C56)</f>
        <v>2198</v>
      </c>
      <c r="P47" s="14">
        <f>SUM(O47/O50)</f>
        <v>0.33511205976520814</v>
      </c>
      <c r="Q47" s="2">
        <v>2</v>
      </c>
    </row>
    <row r="48" spans="1:18" s="2" customFormat="1" ht="17.45" customHeight="1" thickBot="1">
      <c r="A48" s="7" t="s">
        <v>288</v>
      </c>
      <c r="B48" s="15" t="s">
        <v>14</v>
      </c>
      <c r="C48" s="10">
        <v>608</v>
      </c>
      <c r="D48" s="10">
        <v>626</v>
      </c>
      <c r="E48" s="10">
        <v>632</v>
      </c>
      <c r="F48" s="10">
        <v>637</v>
      </c>
      <c r="G48" s="10">
        <v>641</v>
      </c>
      <c r="H48" s="10">
        <v>646</v>
      </c>
      <c r="I48" s="10">
        <v>675</v>
      </c>
      <c r="J48" s="10">
        <v>683</v>
      </c>
      <c r="K48" s="10">
        <v>715</v>
      </c>
      <c r="L48" s="9">
        <v>750</v>
      </c>
      <c r="M48" s="11" t="s">
        <v>15</v>
      </c>
      <c r="N48" s="21" t="s">
        <v>16</v>
      </c>
      <c r="O48" s="17">
        <f>(C50+C53+C55+C57)</f>
        <v>1376</v>
      </c>
      <c r="P48" s="14">
        <f>SUM(O48/O50)</f>
        <v>0.20978807745083092</v>
      </c>
      <c r="Q48" s="2">
        <v>1</v>
      </c>
    </row>
    <row r="49" spans="1:22" s="2" customFormat="1" ht="17.45" customHeight="1" thickBot="1">
      <c r="A49" s="7" t="s">
        <v>289</v>
      </c>
      <c r="B49" s="12" t="s">
        <v>5</v>
      </c>
      <c r="C49" s="10">
        <v>592</v>
      </c>
      <c r="D49" s="10">
        <v>599</v>
      </c>
      <c r="E49" s="10">
        <v>600</v>
      </c>
      <c r="F49" s="10">
        <v>604</v>
      </c>
      <c r="G49" s="10">
        <v>605</v>
      </c>
      <c r="H49" s="10">
        <v>614</v>
      </c>
      <c r="I49" s="10">
        <v>621</v>
      </c>
      <c r="J49" s="10">
        <v>667</v>
      </c>
      <c r="K49" s="10">
        <v>694</v>
      </c>
      <c r="L49" s="9">
        <v>950</v>
      </c>
      <c r="M49" s="11" t="s">
        <v>6</v>
      </c>
      <c r="N49" s="13" t="s">
        <v>17</v>
      </c>
      <c r="O49" s="17">
        <f>(C48+C58+C59)</f>
        <v>896</v>
      </c>
      <c r="P49" s="14">
        <f>SUM(O49/O50)</f>
        <v>0.13660618996798293</v>
      </c>
      <c r="Q49" s="2">
        <v>1</v>
      </c>
    </row>
    <row r="50" spans="1:22" s="2" customFormat="1" ht="17.45" customHeight="1" thickBot="1">
      <c r="A50" s="7" t="s">
        <v>201</v>
      </c>
      <c r="B50" s="78" t="s">
        <v>16</v>
      </c>
      <c r="C50" s="10">
        <v>517</v>
      </c>
      <c r="D50" s="10">
        <v>518</v>
      </c>
      <c r="E50" s="10">
        <v>539</v>
      </c>
      <c r="F50" s="10">
        <v>610</v>
      </c>
      <c r="G50" s="10">
        <v>611</v>
      </c>
      <c r="H50" s="10">
        <v>647</v>
      </c>
      <c r="I50" s="10">
        <v>688</v>
      </c>
      <c r="J50" s="10">
        <v>730</v>
      </c>
      <c r="K50" s="10">
        <v>772</v>
      </c>
      <c r="L50" s="9">
        <v>836</v>
      </c>
      <c r="M50" s="11" t="s">
        <v>10</v>
      </c>
      <c r="O50" s="24">
        <v>6559</v>
      </c>
      <c r="R50" s="14"/>
    </row>
    <row r="51" spans="1:22" s="2" customFormat="1" ht="17.45" customHeight="1" thickBot="1">
      <c r="A51" s="18" t="s">
        <v>261</v>
      </c>
      <c r="B51" s="19" t="s">
        <v>5</v>
      </c>
      <c r="C51" s="10">
        <v>369</v>
      </c>
      <c r="D51" s="10">
        <v>372</v>
      </c>
      <c r="E51" s="10">
        <v>383</v>
      </c>
      <c r="F51" s="10">
        <v>394</v>
      </c>
      <c r="G51" s="10">
        <v>395</v>
      </c>
      <c r="H51" s="10">
        <v>413</v>
      </c>
      <c r="I51" s="10">
        <v>416</v>
      </c>
      <c r="J51" s="10">
        <v>547</v>
      </c>
      <c r="K51" s="10">
        <v>613</v>
      </c>
      <c r="L51" s="10" t="s">
        <v>21</v>
      </c>
    </row>
    <row r="52" spans="1:22" s="2" customFormat="1" ht="17.45" customHeight="1" thickBot="1">
      <c r="A52" s="18" t="s">
        <v>290</v>
      </c>
      <c r="B52" s="28" t="s">
        <v>3</v>
      </c>
      <c r="C52" s="10">
        <v>366</v>
      </c>
      <c r="D52" s="10">
        <v>368</v>
      </c>
      <c r="E52" s="10">
        <v>390</v>
      </c>
      <c r="F52" s="10">
        <v>397</v>
      </c>
      <c r="G52" s="10">
        <v>397</v>
      </c>
      <c r="H52" s="10">
        <v>509</v>
      </c>
      <c r="I52" s="10">
        <v>511</v>
      </c>
      <c r="J52" s="10">
        <v>538</v>
      </c>
      <c r="K52" s="10" t="s">
        <v>21</v>
      </c>
    </row>
    <row r="53" spans="1:22" s="2" customFormat="1" ht="17.45" customHeight="1" thickBot="1">
      <c r="A53" s="18" t="s">
        <v>203</v>
      </c>
      <c r="B53" s="22" t="s">
        <v>16</v>
      </c>
      <c r="C53" s="10">
        <v>352</v>
      </c>
      <c r="D53" s="10">
        <v>352</v>
      </c>
      <c r="E53" s="10">
        <v>368</v>
      </c>
      <c r="F53" s="10">
        <v>428</v>
      </c>
      <c r="G53" s="10">
        <v>428</v>
      </c>
      <c r="H53" s="10">
        <v>448</v>
      </c>
      <c r="I53" s="10">
        <v>573</v>
      </c>
      <c r="J53" s="10">
        <v>601</v>
      </c>
      <c r="K53" s="10">
        <v>660</v>
      </c>
      <c r="L53" s="10">
        <v>708</v>
      </c>
      <c r="M53" s="9"/>
    </row>
    <row r="54" spans="1:22" s="2" customFormat="1" ht="17.45" customHeight="1" thickBot="1">
      <c r="A54" s="18" t="s">
        <v>264</v>
      </c>
      <c r="B54" s="19" t="s">
        <v>5</v>
      </c>
      <c r="C54" s="10">
        <v>328</v>
      </c>
      <c r="D54" s="10">
        <v>330</v>
      </c>
      <c r="E54" s="10">
        <v>347</v>
      </c>
      <c r="F54" s="10">
        <v>355</v>
      </c>
      <c r="G54" s="10">
        <v>356</v>
      </c>
      <c r="H54" s="10">
        <v>372</v>
      </c>
      <c r="I54" s="10">
        <v>377</v>
      </c>
      <c r="J54" s="10" t="s">
        <v>21</v>
      </c>
    </row>
    <row r="55" spans="1:22" s="2" customFormat="1" ht="17.45" customHeight="1" thickBot="1">
      <c r="A55" s="18" t="s">
        <v>294</v>
      </c>
      <c r="B55" s="22" t="s">
        <v>16</v>
      </c>
      <c r="C55" s="10">
        <v>322</v>
      </c>
      <c r="D55" s="10">
        <v>329</v>
      </c>
      <c r="E55" s="10">
        <v>334</v>
      </c>
      <c r="F55" s="10">
        <v>345</v>
      </c>
      <c r="G55" s="10">
        <v>347</v>
      </c>
      <c r="H55" s="10">
        <v>349</v>
      </c>
      <c r="I55" s="10" t="s">
        <v>21</v>
      </c>
    </row>
    <row r="56" spans="1:22" s="2" customFormat="1" ht="17.45" customHeight="1" thickBot="1">
      <c r="A56" s="18" t="s">
        <v>291</v>
      </c>
      <c r="B56" s="28" t="s">
        <v>3</v>
      </c>
      <c r="C56" s="10">
        <v>317</v>
      </c>
      <c r="D56" s="10">
        <v>318</v>
      </c>
      <c r="E56" s="10">
        <v>330</v>
      </c>
      <c r="F56" s="10">
        <v>336</v>
      </c>
      <c r="G56" s="10">
        <v>336</v>
      </c>
      <c r="H56" s="10" t="s">
        <v>21</v>
      </c>
    </row>
    <row r="57" spans="1:22" s="2" customFormat="1" ht="17.45" customHeight="1" thickBot="1">
      <c r="A57" s="18" t="s">
        <v>175</v>
      </c>
      <c r="B57" s="22" t="s">
        <v>16</v>
      </c>
      <c r="C57" s="10">
        <v>185</v>
      </c>
      <c r="D57" s="10">
        <v>186</v>
      </c>
      <c r="E57" s="10">
        <v>201</v>
      </c>
      <c r="F57" s="10" t="s">
        <v>21</v>
      </c>
      <c r="K57" s="13"/>
      <c r="M57" s="14"/>
    </row>
    <row r="58" spans="1:22" s="2" customFormat="1" ht="17.45" customHeight="1" thickBot="1">
      <c r="A58" s="18" t="s">
        <v>292</v>
      </c>
      <c r="B58" s="23" t="s">
        <v>14</v>
      </c>
      <c r="C58" s="10">
        <v>150</v>
      </c>
      <c r="D58" s="10">
        <v>151</v>
      </c>
      <c r="E58" s="10" t="s">
        <v>21</v>
      </c>
      <c r="J58" s="13"/>
      <c r="L58" s="14"/>
    </row>
    <row r="59" spans="1:22" s="2" customFormat="1" ht="17.45" customHeight="1" thickBot="1">
      <c r="A59" s="18" t="s">
        <v>293</v>
      </c>
      <c r="B59" s="23" t="s">
        <v>14</v>
      </c>
      <c r="C59" s="10">
        <v>138</v>
      </c>
      <c r="D59" s="10" t="s">
        <v>21</v>
      </c>
      <c r="J59" s="13"/>
      <c r="L59" s="14"/>
    </row>
    <row r="61" spans="1:22" s="31" customFormat="1" ht="15" customHeight="1">
      <c r="B61" s="35" t="s">
        <v>20</v>
      </c>
      <c r="C61" s="37" t="s">
        <v>5</v>
      </c>
      <c r="D61" s="38" t="s">
        <v>3</v>
      </c>
      <c r="E61" s="39" t="s">
        <v>16</v>
      </c>
      <c r="F61" s="35" t="s">
        <v>17</v>
      </c>
      <c r="H61" s="45"/>
      <c r="J61" s="45"/>
      <c r="T61" s="32"/>
      <c r="U61" s="33"/>
      <c r="V61" s="34"/>
    </row>
    <row r="62" spans="1:22" s="31" customFormat="1" ht="15" customHeight="1">
      <c r="A62" s="31" t="s">
        <v>11</v>
      </c>
      <c r="B62" s="36">
        <f>SUM(J8+M35+O50+M22)</f>
        <v>21552</v>
      </c>
      <c r="C62" s="33">
        <f>SUM(O46+M32+M18+J5)</f>
        <v>8522</v>
      </c>
      <c r="D62" s="33">
        <f>SUM(O47+M33+M19+J6)</f>
        <v>6318</v>
      </c>
      <c r="E62" s="33">
        <f>(O48+M20)</f>
        <v>1760</v>
      </c>
      <c r="F62" s="33">
        <f>SUM(O49+M34+J7+M21)</f>
        <v>4952</v>
      </c>
      <c r="H62" s="33"/>
      <c r="I62" s="33"/>
      <c r="J62" s="33"/>
      <c r="T62" s="35"/>
      <c r="U62" s="36"/>
      <c r="V62" s="34"/>
    </row>
    <row r="63" spans="1:22" s="31" customFormat="1" ht="15" customHeight="1">
      <c r="A63" s="31" t="s">
        <v>12</v>
      </c>
      <c r="B63" s="41">
        <v>1</v>
      </c>
      <c r="C63" s="34">
        <f t="shared" ref="C63:E63" si="0">SUM(C62/$B$62)</f>
        <v>0.3954157386785449</v>
      </c>
      <c r="D63" s="34">
        <f t="shared" si="0"/>
        <v>0.29315144766146994</v>
      </c>
      <c r="E63" s="34">
        <f t="shared" si="0"/>
        <v>8.1662954714179656E-2</v>
      </c>
      <c r="F63" s="34">
        <f>SUM(F62/$B$62)</f>
        <v>0.22976985894580548</v>
      </c>
      <c r="H63" s="34"/>
      <c r="I63" s="33"/>
      <c r="J63" s="34"/>
    </row>
    <row r="64" spans="1:22" s="31" customFormat="1" ht="15" customHeight="1">
      <c r="A64" s="31" t="s">
        <v>13</v>
      </c>
      <c r="B64" s="35">
        <v>21</v>
      </c>
      <c r="C64" s="31">
        <v>9</v>
      </c>
      <c r="D64" s="31">
        <v>6</v>
      </c>
      <c r="E64" s="31">
        <v>1</v>
      </c>
      <c r="F64" s="31">
        <v>5</v>
      </c>
    </row>
  </sheetData>
  <sortState ref="A45:C59">
    <sortCondition descending="1" ref="C45:C59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V67"/>
  <sheetViews>
    <sheetView workbookViewId="0">
      <selection activeCell="O1" sqref="O1"/>
    </sheetView>
  </sheetViews>
  <sheetFormatPr defaultRowHeight="12.75"/>
  <cols>
    <col min="1" max="1" width="29.42578125" customWidth="1"/>
    <col min="2" max="2" width="8.42578125" customWidth="1"/>
    <col min="3" max="3" width="9.7109375" customWidth="1"/>
    <col min="4" max="16" width="8.5703125" customWidth="1"/>
    <col min="17" max="17" width="9.42578125" bestFit="1" customWidth="1"/>
  </cols>
  <sheetData>
    <row r="1" spans="1:15" s="2" customFormat="1" ht="16.5" customHeight="1">
      <c r="A1" s="1" t="s">
        <v>240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6"/>
      <c r="L3" s="13" t="s">
        <v>9</v>
      </c>
      <c r="M3" s="14">
        <f>(4857/6431)</f>
        <v>0.75524801741564296</v>
      </c>
    </row>
    <row r="4" spans="1:15" s="2" customFormat="1" ht="16.5" customHeight="1" thickBot="1">
      <c r="A4" s="7" t="s">
        <v>155</v>
      </c>
      <c r="B4" s="8" t="s">
        <v>3</v>
      </c>
      <c r="C4" s="9">
        <v>1114</v>
      </c>
      <c r="D4" s="10"/>
      <c r="E4" s="10"/>
      <c r="F4" s="10"/>
      <c r="G4" s="10"/>
      <c r="H4" s="10"/>
      <c r="I4" s="10"/>
      <c r="J4" s="10"/>
      <c r="K4" s="11" t="s">
        <v>4</v>
      </c>
      <c r="M4" s="13" t="s">
        <v>11</v>
      </c>
      <c r="N4" s="13" t="s">
        <v>12</v>
      </c>
      <c r="O4" s="13" t="s">
        <v>13</v>
      </c>
    </row>
    <row r="5" spans="1:15" s="2" customFormat="1" ht="16.5" customHeight="1" thickBot="1">
      <c r="A5" s="7" t="s">
        <v>214</v>
      </c>
      <c r="B5" s="12" t="s">
        <v>5</v>
      </c>
      <c r="C5" s="9">
        <v>841</v>
      </c>
      <c r="D5" s="10"/>
      <c r="E5" s="10"/>
      <c r="F5" s="10"/>
      <c r="G5" s="9"/>
      <c r="H5" s="10"/>
      <c r="I5" s="10"/>
      <c r="J5" s="9"/>
      <c r="K5" s="11" t="s">
        <v>8</v>
      </c>
      <c r="L5" s="16" t="s">
        <v>5</v>
      </c>
      <c r="M5" s="17">
        <f>(C5+C6+C8)</f>
        <v>1861</v>
      </c>
      <c r="N5" s="14">
        <f>SUM(M5/M10)</f>
        <v>0.39080218395632088</v>
      </c>
      <c r="O5" s="2">
        <v>2</v>
      </c>
    </row>
    <row r="6" spans="1:15" s="2" customFormat="1" ht="16.5" customHeight="1" thickBot="1">
      <c r="A6" s="7" t="s">
        <v>217</v>
      </c>
      <c r="B6" s="12" t="s">
        <v>5</v>
      </c>
      <c r="C6" s="10">
        <v>659</v>
      </c>
      <c r="D6" s="10">
        <v>686</v>
      </c>
      <c r="E6" s="10">
        <v>693</v>
      </c>
      <c r="F6" s="10">
        <v>739</v>
      </c>
      <c r="G6" s="10">
        <v>751</v>
      </c>
      <c r="H6" s="10">
        <v>779</v>
      </c>
      <c r="I6" s="9">
        <v>1086</v>
      </c>
      <c r="J6" s="9"/>
      <c r="K6" s="11" t="s">
        <v>7</v>
      </c>
      <c r="L6" s="20" t="s">
        <v>3</v>
      </c>
      <c r="M6" s="17">
        <f>(C4+C7+C9+C11)</f>
        <v>2237</v>
      </c>
      <c r="N6" s="14">
        <f>SUM(M6/M10)</f>
        <v>0.46976060478790427</v>
      </c>
      <c r="O6" s="2">
        <v>3</v>
      </c>
    </row>
    <row r="7" spans="1:15" s="2" customFormat="1" ht="16.5" customHeight="1" thickBot="1">
      <c r="A7" s="7" t="s">
        <v>154</v>
      </c>
      <c r="B7" s="8" t="s">
        <v>3</v>
      </c>
      <c r="C7" s="10">
        <v>466</v>
      </c>
      <c r="D7" s="10">
        <v>569</v>
      </c>
      <c r="E7" s="10">
        <v>574</v>
      </c>
      <c r="F7" s="10">
        <v>611</v>
      </c>
      <c r="G7" s="10">
        <v>701</v>
      </c>
      <c r="H7" s="10">
        <v>702</v>
      </c>
      <c r="I7" s="10">
        <v>721</v>
      </c>
      <c r="J7" s="9">
        <v>742</v>
      </c>
      <c r="K7" s="11" t="s">
        <v>6</v>
      </c>
      <c r="L7" s="21" t="s">
        <v>16</v>
      </c>
      <c r="M7" s="17">
        <v>338</v>
      </c>
      <c r="N7" s="14">
        <f>SUM(M7/M10)</f>
        <v>7.0978580428391433E-2</v>
      </c>
    </row>
    <row r="8" spans="1:15" s="2" customFormat="1" ht="16.5" customHeight="1" thickBot="1">
      <c r="A8" s="18" t="s">
        <v>243</v>
      </c>
      <c r="B8" s="19" t="s">
        <v>5</v>
      </c>
      <c r="C8" s="10">
        <v>361</v>
      </c>
      <c r="D8" s="10">
        <v>388</v>
      </c>
      <c r="E8" s="10">
        <v>396</v>
      </c>
      <c r="F8" s="10">
        <v>431</v>
      </c>
      <c r="G8" s="10">
        <v>441</v>
      </c>
      <c r="H8" s="10">
        <v>452</v>
      </c>
      <c r="I8" s="10" t="s">
        <v>21</v>
      </c>
      <c r="L8" s="26" t="s">
        <v>18</v>
      </c>
      <c r="M8" s="17">
        <v>240</v>
      </c>
      <c r="N8" s="14">
        <f>SUM(M8/M10)</f>
        <v>5.03989920201596E-2</v>
      </c>
    </row>
    <row r="9" spans="1:15" s="2" customFormat="1" ht="16.5" customHeight="1" thickBot="1">
      <c r="A9" s="7" t="s">
        <v>216</v>
      </c>
      <c r="B9" s="8" t="s">
        <v>3</v>
      </c>
      <c r="C9" s="10">
        <v>361</v>
      </c>
      <c r="D9" s="10">
        <v>431</v>
      </c>
      <c r="E9" s="10">
        <v>448</v>
      </c>
      <c r="F9" s="10">
        <v>465</v>
      </c>
      <c r="G9" s="10">
        <v>611</v>
      </c>
      <c r="H9" s="10">
        <v>617</v>
      </c>
      <c r="I9" s="10">
        <v>623</v>
      </c>
      <c r="J9" s="9">
        <v>625</v>
      </c>
      <c r="K9" s="9" t="s">
        <v>10</v>
      </c>
      <c r="L9" s="13" t="s">
        <v>17</v>
      </c>
      <c r="M9" s="17">
        <v>86</v>
      </c>
      <c r="N9" s="14">
        <f>SUM(M9/M10)</f>
        <v>1.8059638807223857E-2</v>
      </c>
    </row>
    <row r="10" spans="1:15" s="2" customFormat="1" ht="16.5" customHeight="1" thickBot="1">
      <c r="A10" s="18" t="s">
        <v>184</v>
      </c>
      <c r="B10" s="22" t="s">
        <v>16</v>
      </c>
      <c r="C10" s="10">
        <v>338</v>
      </c>
      <c r="D10" s="10">
        <v>387</v>
      </c>
      <c r="E10" s="10">
        <v>399</v>
      </c>
      <c r="F10" s="10">
        <v>452</v>
      </c>
      <c r="G10" s="10">
        <v>477</v>
      </c>
      <c r="H10" s="10">
        <v>478</v>
      </c>
      <c r="I10" s="10">
        <v>540</v>
      </c>
      <c r="J10" s="10">
        <v>595</v>
      </c>
      <c r="K10" s="11"/>
      <c r="M10" s="24">
        <v>4762</v>
      </c>
    </row>
    <row r="11" spans="1:15" s="2" customFormat="1" ht="16.5" customHeight="1" thickBot="1">
      <c r="A11" s="18" t="s">
        <v>244</v>
      </c>
      <c r="B11" s="28" t="s">
        <v>3</v>
      </c>
      <c r="C11" s="10">
        <v>296</v>
      </c>
      <c r="D11" s="10">
        <v>326</v>
      </c>
      <c r="E11" s="10">
        <v>331</v>
      </c>
      <c r="F11" s="10">
        <v>337</v>
      </c>
      <c r="G11" s="10" t="s">
        <v>21</v>
      </c>
      <c r="H11" s="24"/>
    </row>
    <row r="12" spans="1:15" s="2" customFormat="1" ht="16.5" customHeight="1" thickBot="1">
      <c r="A12" s="18" t="s">
        <v>90</v>
      </c>
      <c r="B12" s="27" t="s">
        <v>18</v>
      </c>
      <c r="C12" s="10">
        <v>240</v>
      </c>
      <c r="D12" s="10">
        <v>251</v>
      </c>
      <c r="E12" s="10">
        <v>268</v>
      </c>
      <c r="F12" s="10" t="s">
        <v>21</v>
      </c>
    </row>
    <row r="13" spans="1:15" s="2" customFormat="1" ht="16.5" customHeight="1" thickBot="1">
      <c r="A13" s="18" t="s">
        <v>242</v>
      </c>
      <c r="B13" s="25" t="s">
        <v>241</v>
      </c>
      <c r="C13" s="10">
        <v>86</v>
      </c>
      <c r="D13" s="10">
        <v>89</v>
      </c>
      <c r="E13" s="10" t="s">
        <v>21</v>
      </c>
      <c r="H13" s="24"/>
    </row>
    <row r="14" spans="1:15" s="2" customFormat="1" ht="10.5" customHeight="1">
      <c r="A14" s="1"/>
      <c r="C14" s="17"/>
      <c r="D14" s="17"/>
      <c r="E14" s="17"/>
      <c r="F14" s="17"/>
      <c r="G14" s="17"/>
      <c r="H14" s="17"/>
      <c r="I14" s="17"/>
      <c r="J14" s="17"/>
      <c r="K14" s="17"/>
    </row>
    <row r="15" spans="1:15" s="2" customFormat="1" ht="17.45" customHeight="1">
      <c r="A15" s="1" t="s">
        <v>245</v>
      </c>
    </row>
    <row r="16" spans="1:15" s="2" customFormat="1" ht="10.5" customHeight="1" thickBot="1">
      <c r="A16" s="1"/>
    </row>
    <row r="17" spans="1:17" s="2" customFormat="1" ht="16.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>
        <v>5</v>
      </c>
      <c r="H17" s="5">
        <v>6</v>
      </c>
      <c r="I17" s="5">
        <v>7</v>
      </c>
      <c r="J17" s="5">
        <v>8</v>
      </c>
      <c r="K17" s="6"/>
      <c r="L17" s="13" t="s">
        <v>9</v>
      </c>
      <c r="M17" s="14">
        <f>(5134/7474)</f>
        <v>0.68691463740968695</v>
      </c>
    </row>
    <row r="18" spans="1:17" s="2" customFormat="1" ht="16.5" customHeight="1" thickBot="1">
      <c r="A18" s="7" t="s">
        <v>211</v>
      </c>
      <c r="B18" s="8" t="s">
        <v>3</v>
      </c>
      <c r="C18" s="9">
        <v>1112</v>
      </c>
      <c r="D18" s="10"/>
      <c r="E18" s="10"/>
      <c r="F18" s="10"/>
      <c r="G18" s="10"/>
      <c r="H18" s="10"/>
      <c r="I18" s="10"/>
      <c r="J18" s="10"/>
      <c r="K18" s="11" t="s">
        <v>4</v>
      </c>
      <c r="M18" s="13" t="s">
        <v>11</v>
      </c>
      <c r="N18" s="13" t="s">
        <v>12</v>
      </c>
      <c r="O18" s="13" t="s">
        <v>13</v>
      </c>
    </row>
    <row r="19" spans="1:17" s="2" customFormat="1" ht="16.5" customHeight="1" thickBot="1">
      <c r="A19" s="7" t="s">
        <v>157</v>
      </c>
      <c r="B19" s="12" t="s">
        <v>5</v>
      </c>
      <c r="C19" s="9">
        <v>1005</v>
      </c>
      <c r="D19" s="10"/>
      <c r="E19" s="10"/>
      <c r="F19" s="10"/>
      <c r="G19" s="10"/>
      <c r="H19" s="10"/>
      <c r="I19" s="10"/>
      <c r="J19" s="10"/>
      <c r="K19" s="11" t="s">
        <v>8</v>
      </c>
      <c r="L19" s="16" t="s">
        <v>5</v>
      </c>
      <c r="M19" s="17">
        <f>(C19+C20+C22)</f>
        <v>2331</v>
      </c>
      <c r="N19" s="14">
        <f>SUM(M19/M22)</f>
        <v>0.46103639240506328</v>
      </c>
      <c r="O19" s="2">
        <v>3</v>
      </c>
    </row>
    <row r="20" spans="1:17" s="2" customFormat="1" ht="16.5" customHeight="1" thickBot="1">
      <c r="A20" s="7" t="s">
        <v>247</v>
      </c>
      <c r="B20" s="12" t="s">
        <v>5</v>
      </c>
      <c r="C20" s="10">
        <v>787</v>
      </c>
      <c r="D20" s="9"/>
      <c r="E20" s="9">
        <v>906</v>
      </c>
      <c r="F20" s="10"/>
      <c r="G20" s="10"/>
      <c r="H20" s="10"/>
      <c r="I20" s="10"/>
      <c r="J20" s="10"/>
      <c r="K20" s="11" t="s">
        <v>7</v>
      </c>
      <c r="L20" s="20" t="s">
        <v>3</v>
      </c>
      <c r="M20" s="17">
        <f>(C18+C21+C23+C24)</f>
        <v>2351</v>
      </c>
      <c r="N20" s="14">
        <f>SUM(M20/M22)</f>
        <v>0.46499208860759494</v>
      </c>
      <c r="O20" s="2">
        <v>2</v>
      </c>
    </row>
    <row r="21" spans="1:17" s="2" customFormat="1" ht="16.5" customHeight="1" thickBot="1">
      <c r="A21" s="7" t="s">
        <v>246</v>
      </c>
      <c r="B21" s="8" t="s">
        <v>3</v>
      </c>
      <c r="C21" s="10">
        <v>571</v>
      </c>
      <c r="D21" s="10"/>
      <c r="E21" s="10">
        <v>745</v>
      </c>
      <c r="F21" s="10">
        <v>748</v>
      </c>
      <c r="G21" s="10">
        <v>755</v>
      </c>
      <c r="H21" s="10">
        <v>800</v>
      </c>
      <c r="I21" s="10">
        <v>839</v>
      </c>
      <c r="J21" s="9">
        <v>958</v>
      </c>
      <c r="K21" s="11" t="s">
        <v>6</v>
      </c>
      <c r="L21" s="21" t="s">
        <v>16</v>
      </c>
      <c r="M21" s="17">
        <f>(C25+C26+C27)</f>
        <v>374</v>
      </c>
      <c r="N21" s="14">
        <f>SUM(M21/M22)</f>
        <v>7.3971518987341778E-2</v>
      </c>
    </row>
    <row r="22" spans="1:17" s="2" customFormat="1" ht="16.5" customHeight="1" thickBot="1">
      <c r="A22" s="7" t="s">
        <v>253</v>
      </c>
      <c r="B22" s="12" t="s">
        <v>5</v>
      </c>
      <c r="C22" s="10">
        <v>539</v>
      </c>
      <c r="D22" s="10"/>
      <c r="E22" s="10">
        <v>588</v>
      </c>
      <c r="F22" s="10">
        <v>606</v>
      </c>
      <c r="G22" s="10">
        <v>647</v>
      </c>
      <c r="H22" s="10">
        <v>652</v>
      </c>
      <c r="I22" s="10">
        <v>716</v>
      </c>
      <c r="J22" s="9">
        <v>735</v>
      </c>
      <c r="K22" s="11" t="s">
        <v>10</v>
      </c>
      <c r="L22" s="13"/>
      <c r="M22" s="24">
        <v>5056</v>
      </c>
      <c r="N22" s="14"/>
    </row>
    <row r="23" spans="1:17" s="2" customFormat="1" ht="16.5" customHeight="1" thickBot="1">
      <c r="A23" s="18" t="s">
        <v>248</v>
      </c>
      <c r="B23" s="28" t="s">
        <v>3</v>
      </c>
      <c r="C23" s="10">
        <v>437</v>
      </c>
      <c r="D23" s="10"/>
      <c r="E23" s="10">
        <v>450</v>
      </c>
      <c r="F23" s="10">
        <v>450</v>
      </c>
      <c r="G23" s="10">
        <v>459</v>
      </c>
      <c r="H23" s="10">
        <v>462</v>
      </c>
      <c r="I23" s="10">
        <v>523</v>
      </c>
      <c r="J23" s="10">
        <v>618</v>
      </c>
      <c r="K23" s="11"/>
    </row>
    <row r="24" spans="1:17" s="2" customFormat="1" ht="16.5" customHeight="1" thickBot="1">
      <c r="A24" s="18" t="s">
        <v>252</v>
      </c>
      <c r="B24" s="28" t="s">
        <v>3</v>
      </c>
      <c r="C24" s="10">
        <v>231</v>
      </c>
      <c r="D24" s="10"/>
      <c r="E24" s="10">
        <v>267</v>
      </c>
      <c r="F24" s="10">
        <v>267</v>
      </c>
      <c r="G24" s="10">
        <v>284</v>
      </c>
      <c r="H24" s="10">
        <v>289</v>
      </c>
      <c r="I24" s="10">
        <v>307</v>
      </c>
      <c r="J24" s="10" t="s">
        <v>21</v>
      </c>
    </row>
    <row r="25" spans="1:17" s="2" customFormat="1" ht="16.5" customHeight="1" thickBot="1">
      <c r="A25" s="18" t="s">
        <v>249</v>
      </c>
      <c r="B25" s="22" t="s">
        <v>16</v>
      </c>
      <c r="C25" s="10">
        <v>202</v>
      </c>
      <c r="D25" s="10"/>
      <c r="E25" s="10">
        <v>212</v>
      </c>
      <c r="F25" s="10">
        <v>212</v>
      </c>
      <c r="G25" s="10">
        <v>226</v>
      </c>
      <c r="H25" s="10">
        <v>277</v>
      </c>
      <c r="I25" s="10" t="s">
        <v>21</v>
      </c>
    </row>
    <row r="26" spans="1:17" s="2" customFormat="1" ht="16.5" customHeight="1" thickBot="1">
      <c r="A26" s="18" t="s">
        <v>250</v>
      </c>
      <c r="B26" s="22" t="s">
        <v>16</v>
      </c>
      <c r="C26" s="10">
        <v>87</v>
      </c>
      <c r="D26" s="10"/>
      <c r="E26" s="10">
        <v>116</v>
      </c>
      <c r="F26" s="10">
        <v>118</v>
      </c>
      <c r="G26" s="10">
        <v>139</v>
      </c>
      <c r="H26" s="10" t="s">
        <v>21</v>
      </c>
    </row>
    <row r="27" spans="1:17" s="2" customFormat="1" ht="16.5" customHeight="1" thickBot="1">
      <c r="A27" s="18" t="s">
        <v>251</v>
      </c>
      <c r="B27" s="22" t="s">
        <v>16</v>
      </c>
      <c r="C27" s="10">
        <v>85</v>
      </c>
      <c r="D27" s="10"/>
      <c r="E27" s="10">
        <v>86</v>
      </c>
      <c r="F27" s="10">
        <v>86</v>
      </c>
      <c r="G27" s="10" t="s">
        <v>21</v>
      </c>
    </row>
    <row r="28" spans="1:17" s="2" customFormat="1" ht="11.25" customHeight="1">
      <c r="A28" s="29"/>
      <c r="B28" s="30"/>
      <c r="C28" s="43"/>
      <c r="D28" s="43"/>
      <c r="E28" s="43"/>
      <c r="F28" s="17"/>
      <c r="G28" s="17"/>
      <c r="H28" s="17"/>
      <c r="I28" s="17"/>
      <c r="J28" s="17"/>
      <c r="K28" s="17"/>
      <c r="L28" s="17"/>
      <c r="M28" s="17"/>
      <c r="N28" s="42"/>
    </row>
    <row r="29" spans="1:17" s="2" customFormat="1" ht="17.45" customHeight="1">
      <c r="A29" s="1" t="s">
        <v>265</v>
      </c>
    </row>
    <row r="30" spans="1:17" s="2" customFormat="1" ht="10.5" customHeight="1" thickBot="1">
      <c r="A30" s="1"/>
    </row>
    <row r="31" spans="1:17" s="2" customFormat="1" ht="16.5" customHeight="1" thickBot="1">
      <c r="A31" s="4" t="s">
        <v>0</v>
      </c>
      <c r="B31" s="5" t="s">
        <v>1</v>
      </c>
      <c r="C31" s="5" t="s">
        <v>2</v>
      </c>
      <c r="D31" s="5">
        <v>2</v>
      </c>
      <c r="E31" s="5">
        <v>3</v>
      </c>
      <c r="F31" s="5">
        <v>4</v>
      </c>
      <c r="G31" s="5">
        <v>5</v>
      </c>
      <c r="H31" s="5">
        <v>6</v>
      </c>
      <c r="I31" s="5">
        <v>7</v>
      </c>
      <c r="J31" s="5">
        <v>8</v>
      </c>
      <c r="K31" s="5">
        <v>9</v>
      </c>
      <c r="L31" s="5">
        <v>10</v>
      </c>
      <c r="M31" s="6"/>
      <c r="N31" s="13" t="s">
        <v>9</v>
      </c>
      <c r="O31" s="14">
        <f>(6021/8394)</f>
        <v>0.71729807005003576</v>
      </c>
    </row>
    <row r="32" spans="1:17" s="2" customFormat="1" ht="16.5" customHeight="1" thickBot="1">
      <c r="A32" s="7" t="s">
        <v>193</v>
      </c>
      <c r="B32" s="12" t="s">
        <v>5</v>
      </c>
      <c r="C32" s="9">
        <v>1509</v>
      </c>
      <c r="D32" s="10"/>
      <c r="E32" s="10"/>
      <c r="F32" s="9"/>
      <c r="G32" s="10"/>
      <c r="H32" s="10"/>
      <c r="I32" s="9"/>
      <c r="J32" s="10"/>
      <c r="K32" s="9"/>
      <c r="L32" s="10"/>
      <c r="M32" s="11" t="s">
        <v>4</v>
      </c>
      <c r="O32" s="13" t="s">
        <v>11</v>
      </c>
      <c r="P32" s="13" t="s">
        <v>12</v>
      </c>
      <c r="Q32" s="13" t="s">
        <v>13</v>
      </c>
    </row>
    <row r="33" spans="1:17" s="2" customFormat="1" ht="16.5" customHeight="1" thickBot="1">
      <c r="A33" s="7" t="s">
        <v>197</v>
      </c>
      <c r="B33" s="8" t="s">
        <v>3</v>
      </c>
      <c r="C33" s="10">
        <v>755</v>
      </c>
      <c r="D33" s="10">
        <v>797</v>
      </c>
      <c r="E33" s="10">
        <v>810</v>
      </c>
      <c r="F33" s="10">
        <v>906</v>
      </c>
      <c r="G33" s="10">
        <v>908</v>
      </c>
      <c r="H33" s="10">
        <v>931</v>
      </c>
      <c r="I33" s="9">
        <v>1058</v>
      </c>
      <c r="J33" s="9"/>
      <c r="K33" s="10"/>
      <c r="L33" s="9"/>
      <c r="M33" s="11" t="s">
        <v>8</v>
      </c>
      <c r="N33" s="16" t="s">
        <v>5</v>
      </c>
      <c r="O33" s="17">
        <f>(C32+C36+C38+C43)</f>
        <v>2442</v>
      </c>
      <c r="P33" s="14">
        <f>SUM(O33/O37)</f>
        <v>0.41354784081287044</v>
      </c>
      <c r="Q33" s="2">
        <v>2</v>
      </c>
    </row>
    <row r="34" spans="1:17" s="2" customFormat="1" ht="16.5" customHeight="1" thickBot="1">
      <c r="A34" s="7" t="s">
        <v>164</v>
      </c>
      <c r="B34" s="78" t="s">
        <v>16</v>
      </c>
      <c r="C34" s="10">
        <v>713</v>
      </c>
      <c r="D34" s="10">
        <v>745</v>
      </c>
      <c r="E34" s="10">
        <v>765</v>
      </c>
      <c r="F34" s="10">
        <v>781</v>
      </c>
      <c r="G34" s="10">
        <v>807</v>
      </c>
      <c r="H34" s="10">
        <v>858</v>
      </c>
      <c r="I34" s="10">
        <v>872</v>
      </c>
      <c r="J34" s="10">
        <v>876</v>
      </c>
      <c r="K34" s="10">
        <v>983</v>
      </c>
      <c r="L34" s="9">
        <v>1010</v>
      </c>
      <c r="M34" s="11" t="s">
        <v>6</v>
      </c>
      <c r="N34" s="20" t="s">
        <v>3</v>
      </c>
      <c r="O34" s="17">
        <f>(C33+C39+C40+C41+C44)</f>
        <v>1662</v>
      </c>
      <c r="P34" s="14">
        <f>SUM(O34/O37)</f>
        <v>0.28145639288738356</v>
      </c>
      <c r="Q34" s="2">
        <v>1</v>
      </c>
    </row>
    <row r="35" spans="1:17" s="2" customFormat="1" ht="16.5" customHeight="1" thickBot="1">
      <c r="A35" s="7" t="s">
        <v>254</v>
      </c>
      <c r="B35" s="15" t="s">
        <v>14</v>
      </c>
      <c r="C35" s="10">
        <v>573</v>
      </c>
      <c r="D35" s="10">
        <v>600</v>
      </c>
      <c r="E35" s="10">
        <v>626</v>
      </c>
      <c r="F35" s="10">
        <v>629</v>
      </c>
      <c r="G35" s="10">
        <v>633</v>
      </c>
      <c r="H35" s="10">
        <v>646</v>
      </c>
      <c r="I35" s="10">
        <v>718</v>
      </c>
      <c r="J35" s="10">
        <v>733</v>
      </c>
      <c r="K35" s="10">
        <v>782</v>
      </c>
      <c r="L35" s="9">
        <v>843</v>
      </c>
      <c r="M35" s="11" t="s">
        <v>10</v>
      </c>
      <c r="N35" s="21" t="s">
        <v>16</v>
      </c>
      <c r="O35" s="17">
        <f>(C34+C42)</f>
        <v>916</v>
      </c>
      <c r="P35" s="14">
        <f>SUM(O35/O37)</f>
        <v>0.15512277730736665</v>
      </c>
      <c r="Q35" s="2">
        <v>1</v>
      </c>
    </row>
    <row r="36" spans="1:17" s="2" customFormat="1" ht="16.5" customHeight="1" thickBot="1">
      <c r="A36" s="7" t="s">
        <v>162</v>
      </c>
      <c r="B36" s="12" t="s">
        <v>5</v>
      </c>
      <c r="C36" s="10">
        <v>486</v>
      </c>
      <c r="D36" s="10">
        <v>550</v>
      </c>
      <c r="E36" s="10">
        <v>571</v>
      </c>
      <c r="F36" s="10">
        <v>574</v>
      </c>
      <c r="G36" s="10">
        <v>676</v>
      </c>
      <c r="H36" s="10">
        <v>681</v>
      </c>
      <c r="I36" s="10">
        <v>688</v>
      </c>
      <c r="J36" s="10">
        <v>691</v>
      </c>
      <c r="K36" s="10">
        <v>748</v>
      </c>
      <c r="L36" s="9">
        <v>1045</v>
      </c>
      <c r="M36" s="11" t="s">
        <v>7</v>
      </c>
      <c r="N36" s="13" t="s">
        <v>17</v>
      </c>
      <c r="O36" s="17">
        <f>(C35+C37)</f>
        <v>885</v>
      </c>
      <c r="P36" s="14">
        <f>SUM(O36/O37)</f>
        <v>0.14987298899237933</v>
      </c>
      <c r="Q36" s="2">
        <v>1</v>
      </c>
    </row>
    <row r="37" spans="1:17" s="2" customFormat="1" ht="16.5" customHeight="1" thickBot="1">
      <c r="A37" s="18" t="s">
        <v>225</v>
      </c>
      <c r="B37" s="23" t="s">
        <v>14</v>
      </c>
      <c r="C37" s="10">
        <v>312</v>
      </c>
      <c r="D37" s="10">
        <v>349</v>
      </c>
      <c r="E37" s="10">
        <v>364</v>
      </c>
      <c r="F37" s="10">
        <v>370</v>
      </c>
      <c r="G37" s="10">
        <v>416</v>
      </c>
      <c r="H37" s="10">
        <v>456</v>
      </c>
      <c r="I37" s="10">
        <v>469</v>
      </c>
      <c r="J37" s="10">
        <v>474</v>
      </c>
      <c r="K37" s="10" t="s">
        <v>21</v>
      </c>
      <c r="O37" s="24">
        <v>5905</v>
      </c>
    </row>
    <row r="38" spans="1:17" s="2" customFormat="1" ht="16.5" customHeight="1" thickBot="1">
      <c r="A38" s="18" t="s">
        <v>258</v>
      </c>
      <c r="B38" s="19" t="s">
        <v>5</v>
      </c>
      <c r="C38" s="10">
        <v>260</v>
      </c>
      <c r="D38" s="10">
        <v>450</v>
      </c>
      <c r="E38" s="10">
        <v>451</v>
      </c>
      <c r="F38" s="10">
        <v>475</v>
      </c>
      <c r="G38" s="10">
        <v>517</v>
      </c>
      <c r="H38" s="10">
        <v>523</v>
      </c>
      <c r="I38" s="10">
        <v>529</v>
      </c>
      <c r="J38" s="10">
        <v>529</v>
      </c>
      <c r="K38" s="10">
        <v>572</v>
      </c>
      <c r="L38" s="10" t="s">
        <v>21</v>
      </c>
    </row>
    <row r="39" spans="1:17" s="2" customFormat="1" ht="16.5" customHeight="1" thickBot="1">
      <c r="A39" s="18" t="s">
        <v>255</v>
      </c>
      <c r="B39" s="28" t="s">
        <v>3</v>
      </c>
      <c r="C39" s="10">
        <v>252</v>
      </c>
      <c r="D39" s="10">
        <v>257</v>
      </c>
      <c r="E39" s="10">
        <v>293</v>
      </c>
      <c r="F39" s="10">
        <v>296</v>
      </c>
      <c r="G39" s="10">
        <v>298</v>
      </c>
      <c r="H39" s="10">
        <v>340</v>
      </c>
      <c r="I39" s="10" t="s">
        <v>21</v>
      </c>
    </row>
    <row r="40" spans="1:17" s="2" customFormat="1" ht="16.5" customHeight="1" thickBot="1">
      <c r="A40" s="18" t="s">
        <v>226</v>
      </c>
      <c r="B40" s="28" t="s">
        <v>3</v>
      </c>
      <c r="C40" s="10">
        <v>244</v>
      </c>
      <c r="D40" s="10">
        <v>268</v>
      </c>
      <c r="E40" s="10">
        <v>282</v>
      </c>
      <c r="F40" s="10">
        <v>287</v>
      </c>
      <c r="G40" s="10">
        <v>304</v>
      </c>
      <c r="H40" s="10">
        <v>378</v>
      </c>
      <c r="I40" s="10">
        <v>438</v>
      </c>
      <c r="J40" s="10">
        <v>484</v>
      </c>
      <c r="K40" s="10">
        <v>593</v>
      </c>
      <c r="L40" s="10">
        <v>607</v>
      </c>
      <c r="M40" s="11"/>
    </row>
    <row r="41" spans="1:17" s="2" customFormat="1" ht="16.5" customHeight="1" thickBot="1">
      <c r="A41" s="18" t="s">
        <v>256</v>
      </c>
      <c r="B41" s="28" t="s">
        <v>3</v>
      </c>
      <c r="C41" s="10">
        <v>229</v>
      </c>
      <c r="D41" s="10">
        <v>242</v>
      </c>
      <c r="E41" s="10">
        <v>268</v>
      </c>
      <c r="F41" s="10">
        <v>281</v>
      </c>
      <c r="G41" s="10">
        <v>288</v>
      </c>
      <c r="H41" s="10" t="s">
        <v>21</v>
      </c>
    </row>
    <row r="42" spans="1:17" s="2" customFormat="1" ht="16.5" customHeight="1" thickBot="1">
      <c r="A42" s="18" t="s">
        <v>259</v>
      </c>
      <c r="B42" s="22" t="s">
        <v>16</v>
      </c>
      <c r="C42" s="10">
        <v>203</v>
      </c>
      <c r="D42" s="10">
        <v>216</v>
      </c>
      <c r="E42" s="10">
        <v>220</v>
      </c>
      <c r="F42" s="10" t="s">
        <v>21</v>
      </c>
    </row>
    <row r="43" spans="1:17" s="2" customFormat="1" ht="16.5" customHeight="1" thickBot="1">
      <c r="A43" s="18" t="s">
        <v>136</v>
      </c>
      <c r="B43" s="19" t="s">
        <v>5</v>
      </c>
      <c r="C43" s="10">
        <v>187</v>
      </c>
      <c r="D43" s="10">
        <v>260</v>
      </c>
      <c r="E43" s="10">
        <v>260</v>
      </c>
      <c r="F43" s="10">
        <v>271</v>
      </c>
      <c r="G43" s="10" t="s">
        <v>21</v>
      </c>
    </row>
    <row r="44" spans="1:17" s="2" customFormat="1" ht="16.5" customHeight="1" thickBot="1">
      <c r="A44" s="18" t="s">
        <v>257</v>
      </c>
      <c r="B44" s="28" t="s">
        <v>3</v>
      </c>
      <c r="C44" s="10">
        <v>182</v>
      </c>
      <c r="D44" s="10">
        <v>186</v>
      </c>
      <c r="E44" s="10" t="s">
        <v>21</v>
      </c>
    </row>
    <row r="45" spans="1:17" s="2" customFormat="1" ht="11.25" customHeight="1">
      <c r="A45" s="29"/>
      <c r="B45" s="30"/>
      <c r="C45" s="29"/>
      <c r="D45" s="29"/>
      <c r="E45" s="29"/>
      <c r="N45" s="14"/>
    </row>
    <row r="46" spans="1:17" s="2" customFormat="1" ht="17.45" customHeight="1">
      <c r="A46" s="1" t="s">
        <v>260</v>
      </c>
    </row>
    <row r="47" spans="1:17" s="2" customFormat="1" ht="8.25" customHeight="1" thickBot="1">
      <c r="A47" s="1"/>
    </row>
    <row r="48" spans="1:17" s="2" customFormat="1" ht="17.45" customHeight="1" thickBot="1">
      <c r="A48" s="4" t="s">
        <v>0</v>
      </c>
      <c r="B48" s="5" t="s">
        <v>1</v>
      </c>
      <c r="C48" s="5" t="s">
        <v>2</v>
      </c>
      <c r="D48" s="5">
        <v>2</v>
      </c>
      <c r="E48" s="5">
        <v>3</v>
      </c>
      <c r="F48" s="5">
        <v>4</v>
      </c>
      <c r="G48" s="5">
        <v>5</v>
      </c>
      <c r="H48" s="5">
        <v>6</v>
      </c>
      <c r="I48" s="5">
        <v>7</v>
      </c>
      <c r="J48" s="5">
        <v>8</v>
      </c>
      <c r="K48" s="5">
        <v>9</v>
      </c>
      <c r="L48" s="5">
        <v>10</v>
      </c>
      <c r="M48" s="5"/>
      <c r="N48" s="13" t="s">
        <v>9</v>
      </c>
      <c r="O48" s="14">
        <f>(7431/11027)</f>
        <v>0.67389135757685681</v>
      </c>
    </row>
    <row r="49" spans="1:22" s="2" customFormat="1" ht="17.45" customHeight="1" thickBot="1">
      <c r="A49" s="7" t="s">
        <v>230</v>
      </c>
      <c r="B49" s="12" t="s">
        <v>5</v>
      </c>
      <c r="C49" s="9">
        <v>1391</v>
      </c>
      <c r="D49" s="10"/>
      <c r="E49" s="9"/>
      <c r="F49" s="10"/>
      <c r="G49" s="10"/>
      <c r="H49" s="9"/>
      <c r="I49" s="10"/>
      <c r="J49" s="10"/>
      <c r="K49" s="9"/>
      <c r="L49" s="9"/>
      <c r="M49" s="11" t="s">
        <v>4</v>
      </c>
      <c r="O49" s="13" t="s">
        <v>11</v>
      </c>
      <c r="P49" s="13" t="s">
        <v>12</v>
      </c>
      <c r="Q49" s="13" t="s">
        <v>13</v>
      </c>
      <c r="R49" s="13"/>
    </row>
    <row r="50" spans="1:22" s="2" customFormat="1" ht="17.45" customHeight="1" thickBot="1">
      <c r="A50" s="7" t="s">
        <v>146</v>
      </c>
      <c r="B50" s="8" t="s">
        <v>3</v>
      </c>
      <c r="C50" s="10">
        <v>918</v>
      </c>
      <c r="D50" s="10">
        <v>994</v>
      </c>
      <c r="E50" s="10">
        <v>1020</v>
      </c>
      <c r="F50" s="9">
        <v>1038</v>
      </c>
      <c r="G50" s="10"/>
      <c r="H50" s="9"/>
      <c r="I50" s="9"/>
      <c r="J50" s="9"/>
      <c r="K50" s="10"/>
      <c r="L50" s="10"/>
      <c r="M50" s="11" t="s">
        <v>8</v>
      </c>
      <c r="N50" s="16" t="s">
        <v>5</v>
      </c>
      <c r="O50" s="17">
        <f>(C49+C53+C57+C60)</f>
        <v>2515</v>
      </c>
      <c r="P50" s="14">
        <f>SUM(O50/O54)</f>
        <v>0.34689655172413791</v>
      </c>
      <c r="Q50" s="2">
        <v>2</v>
      </c>
    </row>
    <row r="51" spans="1:22" s="2" customFormat="1" ht="17.45" customHeight="1" thickBot="1">
      <c r="A51" s="7" t="s">
        <v>81</v>
      </c>
      <c r="B51" s="8" t="s">
        <v>3</v>
      </c>
      <c r="C51" s="10">
        <v>896</v>
      </c>
      <c r="D51" s="10">
        <v>902</v>
      </c>
      <c r="E51" s="10">
        <v>932</v>
      </c>
      <c r="F51" s="10">
        <v>957</v>
      </c>
      <c r="G51" s="10">
        <v>980</v>
      </c>
      <c r="H51" s="9">
        <v>1068</v>
      </c>
      <c r="I51" s="10"/>
      <c r="J51" s="10"/>
      <c r="K51" s="10"/>
      <c r="L51" s="10"/>
      <c r="M51" s="11" t="s">
        <v>7</v>
      </c>
      <c r="N51" s="20" t="s">
        <v>3</v>
      </c>
      <c r="O51" s="17">
        <f>(C50+C51+C56+C62)</f>
        <v>2362</v>
      </c>
      <c r="P51" s="14">
        <f>SUM(O51/O54)</f>
        <v>0.32579310344827589</v>
      </c>
      <c r="Q51" s="2">
        <v>2</v>
      </c>
    </row>
    <row r="52" spans="1:22" s="2" customFormat="1" ht="17.45" customHeight="1" thickBot="1">
      <c r="A52" s="7" t="s">
        <v>201</v>
      </c>
      <c r="B52" s="78" t="s">
        <v>16</v>
      </c>
      <c r="C52" s="10">
        <v>588</v>
      </c>
      <c r="D52" s="10">
        <v>594</v>
      </c>
      <c r="E52" s="10">
        <v>619</v>
      </c>
      <c r="F52" s="10">
        <v>636</v>
      </c>
      <c r="G52" s="10">
        <v>666</v>
      </c>
      <c r="H52" s="10">
        <v>689</v>
      </c>
      <c r="I52" s="10">
        <v>801</v>
      </c>
      <c r="J52" s="10">
        <v>922</v>
      </c>
      <c r="K52" s="10">
        <v>935</v>
      </c>
      <c r="L52" s="9">
        <v>991</v>
      </c>
      <c r="M52" s="11" t="s">
        <v>10</v>
      </c>
      <c r="N52" s="21" t="s">
        <v>16</v>
      </c>
      <c r="O52" s="17">
        <f>(C52+C55+C59)</f>
        <v>1299</v>
      </c>
      <c r="P52" s="14">
        <f>SUM(O52/O54)</f>
        <v>0.17917241379310345</v>
      </c>
      <c r="Q52" s="2">
        <v>2</v>
      </c>
    </row>
    <row r="53" spans="1:22" s="2" customFormat="1" ht="17.45" customHeight="1" thickBot="1">
      <c r="A53" s="7" t="s">
        <v>239</v>
      </c>
      <c r="B53" s="12" t="s">
        <v>5</v>
      </c>
      <c r="C53" s="10">
        <v>549</v>
      </c>
      <c r="D53" s="10">
        <v>668</v>
      </c>
      <c r="E53" s="10">
        <v>671</v>
      </c>
      <c r="F53" s="10">
        <v>697</v>
      </c>
      <c r="G53" s="10">
        <v>756</v>
      </c>
      <c r="H53" s="10">
        <v>808</v>
      </c>
      <c r="I53" s="10">
        <v>819</v>
      </c>
      <c r="J53" s="10">
        <v>844</v>
      </c>
      <c r="K53" s="10">
        <v>852</v>
      </c>
      <c r="L53" s="9">
        <v>1120</v>
      </c>
      <c r="M53" s="11" t="s">
        <v>6</v>
      </c>
      <c r="N53" s="13" t="s">
        <v>17</v>
      </c>
      <c r="O53" s="17">
        <f>(C54+C58+C61)</f>
        <v>1074</v>
      </c>
      <c r="P53" s="14">
        <f>SUM(O53/O54)</f>
        <v>0.14813793103448275</v>
      </c>
    </row>
    <row r="54" spans="1:22" s="2" customFormat="1" ht="17.45" customHeight="1" thickBot="1">
      <c r="A54" s="18" t="s">
        <v>209</v>
      </c>
      <c r="B54" s="23" t="s">
        <v>241</v>
      </c>
      <c r="C54" s="10">
        <v>543</v>
      </c>
      <c r="D54" s="10">
        <v>577</v>
      </c>
      <c r="E54" s="10">
        <v>583</v>
      </c>
      <c r="F54" s="10">
        <v>592</v>
      </c>
      <c r="G54" s="10">
        <v>592</v>
      </c>
      <c r="H54" s="10">
        <v>598</v>
      </c>
      <c r="I54" s="10">
        <v>607</v>
      </c>
      <c r="J54" s="10">
        <v>622</v>
      </c>
      <c r="K54" s="10">
        <v>627</v>
      </c>
      <c r="L54" s="10">
        <v>648</v>
      </c>
      <c r="M54" s="11"/>
      <c r="O54" s="24">
        <v>7250</v>
      </c>
      <c r="R54" s="14"/>
    </row>
    <row r="55" spans="1:22" s="2" customFormat="1" ht="17.45" customHeight="1" thickBot="1">
      <c r="A55" s="7" t="s">
        <v>203</v>
      </c>
      <c r="B55" s="78" t="s">
        <v>16</v>
      </c>
      <c r="C55" s="10">
        <v>395</v>
      </c>
      <c r="D55" s="10">
        <v>400</v>
      </c>
      <c r="E55" s="10">
        <v>412</v>
      </c>
      <c r="F55" s="10">
        <v>424</v>
      </c>
      <c r="G55" s="10">
        <v>440</v>
      </c>
      <c r="H55" s="10">
        <v>469</v>
      </c>
      <c r="I55" s="10">
        <v>642</v>
      </c>
      <c r="J55" s="10">
        <v>735</v>
      </c>
      <c r="K55" s="10">
        <v>738</v>
      </c>
      <c r="L55" s="9">
        <v>820</v>
      </c>
      <c r="M55" s="9" t="s">
        <v>15</v>
      </c>
    </row>
    <row r="56" spans="1:22" s="2" customFormat="1" ht="17.45" customHeight="1" thickBot="1">
      <c r="A56" s="18" t="s">
        <v>262</v>
      </c>
      <c r="B56" s="28" t="s">
        <v>3</v>
      </c>
      <c r="C56" s="10">
        <v>394</v>
      </c>
      <c r="D56" s="10">
        <v>396</v>
      </c>
      <c r="E56" s="10">
        <v>407</v>
      </c>
      <c r="F56" s="10">
        <v>416</v>
      </c>
      <c r="G56" s="10">
        <v>420</v>
      </c>
      <c r="H56" s="10">
        <v>485</v>
      </c>
      <c r="I56" s="10">
        <v>499</v>
      </c>
      <c r="J56" s="10" t="s">
        <v>21</v>
      </c>
    </row>
    <row r="57" spans="1:22" s="2" customFormat="1" ht="17.45" customHeight="1" thickBot="1">
      <c r="A57" s="18" t="s">
        <v>261</v>
      </c>
      <c r="B57" s="19" t="s">
        <v>5</v>
      </c>
      <c r="C57" s="10">
        <v>366</v>
      </c>
      <c r="D57" s="10">
        <v>415</v>
      </c>
      <c r="E57" s="10">
        <v>421</v>
      </c>
      <c r="F57" s="10">
        <v>437</v>
      </c>
      <c r="G57" s="10">
        <v>534</v>
      </c>
      <c r="H57" s="10">
        <v>575</v>
      </c>
      <c r="I57" s="10">
        <v>591</v>
      </c>
      <c r="J57" s="10">
        <v>619</v>
      </c>
      <c r="K57" s="10">
        <v>622</v>
      </c>
      <c r="L57" s="10" t="s">
        <v>21</v>
      </c>
    </row>
    <row r="58" spans="1:22" s="2" customFormat="1" ht="17.45" customHeight="1" thickBot="1">
      <c r="A58" s="18" t="s">
        <v>236</v>
      </c>
      <c r="B58" s="23" t="s">
        <v>14</v>
      </c>
      <c r="C58" s="10">
        <v>333</v>
      </c>
      <c r="D58" s="10">
        <v>340</v>
      </c>
      <c r="E58" s="10">
        <v>341</v>
      </c>
      <c r="F58" s="10">
        <v>364</v>
      </c>
      <c r="G58" s="10">
        <v>371</v>
      </c>
      <c r="H58" s="10" t="s">
        <v>21</v>
      </c>
    </row>
    <row r="59" spans="1:22" s="2" customFormat="1" ht="17.45" customHeight="1" thickBot="1">
      <c r="A59" s="18" t="s">
        <v>175</v>
      </c>
      <c r="B59" s="22" t="s">
        <v>16</v>
      </c>
      <c r="C59" s="10">
        <v>316</v>
      </c>
      <c r="D59" s="10">
        <v>318</v>
      </c>
      <c r="E59" s="10">
        <v>335</v>
      </c>
      <c r="F59" s="10">
        <v>354</v>
      </c>
      <c r="G59" s="10">
        <v>373</v>
      </c>
      <c r="H59" s="10">
        <v>383</v>
      </c>
      <c r="I59" s="10" t="s">
        <v>21</v>
      </c>
    </row>
    <row r="60" spans="1:22" s="2" customFormat="1" ht="17.45" customHeight="1" thickBot="1">
      <c r="A60" s="18" t="s">
        <v>264</v>
      </c>
      <c r="B60" s="19" t="s">
        <v>5</v>
      </c>
      <c r="C60" s="10">
        <v>209</v>
      </c>
      <c r="D60" s="10">
        <v>251</v>
      </c>
      <c r="E60" s="10">
        <v>257</v>
      </c>
      <c r="F60" s="10">
        <v>277</v>
      </c>
      <c r="G60" s="10" t="s">
        <v>21</v>
      </c>
    </row>
    <row r="61" spans="1:22" s="2" customFormat="1" ht="17.45" customHeight="1" thickBot="1">
      <c r="A61" s="18" t="s">
        <v>237</v>
      </c>
      <c r="B61" s="23" t="s">
        <v>14</v>
      </c>
      <c r="C61" s="10">
        <v>198</v>
      </c>
      <c r="D61" s="10">
        <v>202</v>
      </c>
      <c r="E61" s="10">
        <v>207</v>
      </c>
      <c r="F61" s="10" t="s">
        <v>21</v>
      </c>
      <c r="K61" s="13"/>
      <c r="M61" s="14"/>
    </row>
    <row r="62" spans="1:22" s="2" customFormat="1" ht="17.45" customHeight="1" thickBot="1">
      <c r="A62" s="18" t="s">
        <v>263</v>
      </c>
      <c r="B62" s="28" t="s">
        <v>3</v>
      </c>
      <c r="C62" s="10">
        <v>154</v>
      </c>
      <c r="D62" s="10">
        <v>157</v>
      </c>
      <c r="E62" s="10" t="s">
        <v>21</v>
      </c>
      <c r="J62" s="13"/>
      <c r="L62" s="14"/>
    </row>
    <row r="64" spans="1:22" s="31" customFormat="1" ht="15" customHeight="1">
      <c r="B64" s="35" t="s">
        <v>20</v>
      </c>
      <c r="C64" s="37" t="s">
        <v>5</v>
      </c>
      <c r="D64" s="38" t="s">
        <v>3</v>
      </c>
      <c r="E64" s="39" t="s">
        <v>16</v>
      </c>
      <c r="F64" s="40" t="s">
        <v>18</v>
      </c>
      <c r="G64" s="35" t="s">
        <v>17</v>
      </c>
      <c r="H64" s="45"/>
      <c r="J64" s="45"/>
      <c r="T64" s="32"/>
      <c r="U64" s="33"/>
      <c r="V64" s="34"/>
    </row>
    <row r="65" spans="1:22" s="31" customFormat="1" ht="15" customHeight="1">
      <c r="A65" s="31" t="s">
        <v>11</v>
      </c>
      <c r="B65" s="36">
        <f>SUM(M10+O37+O54+M22)</f>
        <v>22973</v>
      </c>
      <c r="C65" s="33">
        <f>SUM(O50+O33+M19+M5)</f>
        <v>9149</v>
      </c>
      <c r="D65" s="33">
        <f>SUM(O51+O34+M20+M6)</f>
        <v>8612</v>
      </c>
      <c r="E65" s="33">
        <f>(O52+M7+O35+M21)</f>
        <v>2927</v>
      </c>
      <c r="F65" s="33">
        <v>240</v>
      </c>
      <c r="G65" s="33">
        <f>SUM(O53+O36+M9)</f>
        <v>2045</v>
      </c>
      <c r="H65" s="33"/>
      <c r="I65" s="33"/>
      <c r="J65" s="33"/>
      <c r="T65" s="35"/>
      <c r="U65" s="36"/>
      <c r="V65" s="34"/>
    </row>
    <row r="66" spans="1:22" s="31" customFormat="1" ht="15" customHeight="1">
      <c r="A66" s="31" t="s">
        <v>12</v>
      </c>
      <c r="B66" s="41">
        <v>1</v>
      </c>
      <c r="C66" s="34">
        <f t="shared" ref="C66:E66" si="0">SUM(C65/$B$65)</f>
        <v>0.39825011970574153</v>
      </c>
      <c r="D66" s="34">
        <f t="shared" si="0"/>
        <v>0.37487485308840812</v>
      </c>
      <c r="E66" s="34">
        <f t="shared" si="0"/>
        <v>0.12741043834066076</v>
      </c>
      <c r="F66" s="34">
        <f>SUM(F65/$B$65)</f>
        <v>1.0447046532886433E-2</v>
      </c>
      <c r="G66" s="34">
        <f>SUM(G65/$B$65)</f>
        <v>8.9017542332303135E-2</v>
      </c>
      <c r="H66" s="34"/>
      <c r="I66" s="33"/>
      <c r="J66" s="34"/>
    </row>
    <row r="67" spans="1:22" s="31" customFormat="1" ht="15" customHeight="1">
      <c r="A67" s="31" t="s">
        <v>13</v>
      </c>
      <c r="B67" s="35">
        <v>21</v>
      </c>
      <c r="C67" s="31">
        <v>9</v>
      </c>
      <c r="D67" s="31">
        <v>8</v>
      </c>
      <c r="E67" s="31">
        <v>3</v>
      </c>
      <c r="F67" s="31">
        <v>0</v>
      </c>
      <c r="G67" s="31">
        <v>1</v>
      </c>
    </row>
  </sheetData>
  <sortState ref="A49:C62">
    <sortCondition descending="1" ref="C49:C62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V61"/>
  <sheetViews>
    <sheetView workbookViewId="0">
      <selection activeCell="J12" sqref="J12"/>
    </sheetView>
  </sheetViews>
  <sheetFormatPr defaultRowHeight="12.75"/>
  <cols>
    <col min="1" max="1" width="29.42578125" customWidth="1"/>
    <col min="2" max="2" width="8.42578125" customWidth="1"/>
    <col min="3" max="3" width="9.7109375" customWidth="1"/>
    <col min="4" max="16" width="8.5703125" customWidth="1"/>
    <col min="17" max="17" width="9.42578125" bestFit="1" customWidth="1"/>
  </cols>
  <sheetData>
    <row r="1" spans="1:13" s="2" customFormat="1" ht="16.5" customHeight="1">
      <c r="A1" s="1" t="s">
        <v>212</v>
      </c>
    </row>
    <row r="2" spans="1:13" s="2" customFormat="1" ht="9.75" customHeight="1" thickBot="1">
      <c r="A2" s="3"/>
    </row>
    <row r="3" spans="1:13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6"/>
      <c r="I3" s="13" t="s">
        <v>9</v>
      </c>
      <c r="J3" s="14">
        <f>(5119/7057)</f>
        <v>0.72537905625619947</v>
      </c>
    </row>
    <row r="4" spans="1:13" s="2" customFormat="1" ht="16.5" customHeight="1" thickBot="1">
      <c r="A4" s="7" t="s">
        <v>155</v>
      </c>
      <c r="B4" s="8" t="s">
        <v>3</v>
      </c>
      <c r="C4" s="9">
        <v>1091</v>
      </c>
      <c r="D4" s="10"/>
      <c r="E4" s="10"/>
      <c r="F4" s="10"/>
      <c r="G4" s="10"/>
      <c r="H4" s="11" t="s">
        <v>4</v>
      </c>
      <c r="J4" s="13" t="s">
        <v>11</v>
      </c>
      <c r="K4" s="13" t="s">
        <v>12</v>
      </c>
      <c r="L4" s="13" t="s">
        <v>13</v>
      </c>
    </row>
    <row r="5" spans="1:13" s="2" customFormat="1" ht="16.5" customHeight="1" thickBot="1">
      <c r="A5" s="7" t="s">
        <v>217</v>
      </c>
      <c r="B5" s="12" t="s">
        <v>5</v>
      </c>
      <c r="C5" s="10">
        <v>713</v>
      </c>
      <c r="D5" s="10">
        <v>733</v>
      </c>
      <c r="E5" s="10">
        <v>789</v>
      </c>
      <c r="F5" s="10">
        <v>800</v>
      </c>
      <c r="G5" s="9">
        <v>805</v>
      </c>
      <c r="H5" s="11" t="s">
        <v>6</v>
      </c>
      <c r="I5" s="16" t="s">
        <v>5</v>
      </c>
      <c r="J5" s="17">
        <f>(C5+C6+C7)</f>
        <v>2005</v>
      </c>
      <c r="K5" s="14">
        <f>SUM(J5/J8)</f>
        <v>0.39687252573238324</v>
      </c>
      <c r="L5" s="2">
        <v>2</v>
      </c>
    </row>
    <row r="6" spans="1:13" s="2" customFormat="1" ht="16.5" customHeight="1" thickBot="1">
      <c r="A6" s="7" t="s">
        <v>213</v>
      </c>
      <c r="B6" s="12" t="s">
        <v>5</v>
      </c>
      <c r="C6" s="10">
        <v>648</v>
      </c>
      <c r="D6" s="10">
        <v>673</v>
      </c>
      <c r="E6" s="10">
        <v>756</v>
      </c>
      <c r="F6" s="10">
        <v>771</v>
      </c>
      <c r="G6" s="9">
        <v>781</v>
      </c>
      <c r="H6" s="11" t="s">
        <v>10</v>
      </c>
      <c r="I6" s="20" t="s">
        <v>3</v>
      </c>
      <c r="J6" s="17">
        <f>(C4+C8+C9+C10)</f>
        <v>2718</v>
      </c>
      <c r="K6" s="14">
        <f>SUM(J6/J8)</f>
        <v>0.53800475059382424</v>
      </c>
      <c r="L6" s="2">
        <v>3</v>
      </c>
    </row>
    <row r="7" spans="1:13" s="2" customFormat="1" ht="16.5" customHeight="1" thickBot="1">
      <c r="A7" s="18" t="s">
        <v>214</v>
      </c>
      <c r="B7" s="19" t="s">
        <v>5</v>
      </c>
      <c r="C7" s="10">
        <v>644</v>
      </c>
      <c r="D7" s="10">
        <v>653</v>
      </c>
      <c r="E7" s="10">
        <v>665</v>
      </c>
      <c r="F7" s="10">
        <v>712</v>
      </c>
      <c r="G7" s="10">
        <v>730</v>
      </c>
      <c r="H7" s="9"/>
      <c r="I7" s="21" t="s">
        <v>16</v>
      </c>
      <c r="J7" s="17">
        <v>329</v>
      </c>
      <c r="K7" s="14">
        <f>SUM(J7/J8)</f>
        <v>6.5122723673792557E-2</v>
      </c>
    </row>
    <row r="8" spans="1:13" s="2" customFormat="1" ht="16.5" customHeight="1" thickBot="1">
      <c r="A8" s="7" t="s">
        <v>215</v>
      </c>
      <c r="B8" s="8" t="s">
        <v>3</v>
      </c>
      <c r="C8" s="10">
        <v>622</v>
      </c>
      <c r="D8" s="10">
        <v>679</v>
      </c>
      <c r="E8" s="10">
        <v>733</v>
      </c>
      <c r="F8" s="9">
        <v>946</v>
      </c>
      <c r="G8" s="10"/>
      <c r="H8" s="11" t="s">
        <v>8</v>
      </c>
      <c r="J8" s="24">
        <v>5052</v>
      </c>
    </row>
    <row r="9" spans="1:13" s="2" customFormat="1" ht="16.5" customHeight="1" thickBot="1">
      <c r="A9" s="7" t="s">
        <v>35</v>
      </c>
      <c r="B9" s="8" t="s">
        <v>3</v>
      </c>
      <c r="C9" s="10">
        <v>588</v>
      </c>
      <c r="D9" s="10">
        <v>678</v>
      </c>
      <c r="E9" s="10">
        <v>746</v>
      </c>
      <c r="F9" s="9">
        <v>875</v>
      </c>
      <c r="G9" s="10"/>
      <c r="H9" s="9" t="s">
        <v>7</v>
      </c>
    </row>
    <row r="10" spans="1:13" s="2" customFormat="1" ht="16.5" customHeight="1" thickBot="1">
      <c r="A10" s="18" t="s">
        <v>216</v>
      </c>
      <c r="B10" s="28" t="s">
        <v>3</v>
      </c>
      <c r="C10" s="10">
        <v>417</v>
      </c>
      <c r="D10" s="10">
        <v>444</v>
      </c>
      <c r="E10" s="10">
        <v>465</v>
      </c>
      <c r="F10" s="10" t="s">
        <v>21</v>
      </c>
    </row>
    <row r="11" spans="1:13" s="2" customFormat="1" ht="16.5" customHeight="1" thickBot="1">
      <c r="A11" s="18" t="s">
        <v>184</v>
      </c>
      <c r="B11" s="22" t="s">
        <v>16</v>
      </c>
      <c r="C11" s="10">
        <v>329</v>
      </c>
      <c r="D11" s="10">
        <v>349</v>
      </c>
      <c r="E11" s="10" t="s">
        <v>21</v>
      </c>
      <c r="H11" s="24"/>
    </row>
    <row r="12" spans="1:13" s="2" customFormat="1" ht="10.5" customHeight="1">
      <c r="A12" s="1"/>
      <c r="C12" s="17"/>
      <c r="D12" s="17"/>
      <c r="E12" s="17"/>
      <c r="F12" s="17"/>
      <c r="G12" s="17"/>
      <c r="H12" s="17"/>
      <c r="I12" s="17"/>
      <c r="J12" s="17"/>
      <c r="K12" s="17"/>
    </row>
    <row r="13" spans="1:13" s="2" customFormat="1" ht="17.45" customHeight="1">
      <c r="A13" s="1" t="s">
        <v>218</v>
      </c>
    </row>
    <row r="14" spans="1:13" s="2" customFormat="1" ht="10.5" customHeight="1" thickBot="1">
      <c r="A14" s="1"/>
    </row>
    <row r="15" spans="1:13" s="2" customFormat="1" ht="16.5" customHeight="1" thickBot="1">
      <c r="A15" s="4" t="s">
        <v>0</v>
      </c>
      <c r="B15" s="5" t="s">
        <v>1</v>
      </c>
      <c r="C15" s="5" t="s">
        <v>2</v>
      </c>
      <c r="D15" s="5">
        <v>2</v>
      </c>
      <c r="E15" s="5">
        <v>3</v>
      </c>
      <c r="F15" s="5">
        <v>4</v>
      </c>
      <c r="G15" s="5">
        <v>5</v>
      </c>
      <c r="H15" s="5">
        <v>6</v>
      </c>
      <c r="I15" s="6"/>
      <c r="J15" s="13" t="s">
        <v>9</v>
      </c>
      <c r="K15" s="14">
        <f>(5290/7927)</f>
        <v>0.66733947268828053</v>
      </c>
    </row>
    <row r="16" spans="1:13" s="2" customFormat="1" ht="16.5" customHeight="1" thickBot="1">
      <c r="A16" s="7" t="s">
        <v>95</v>
      </c>
      <c r="B16" s="8" t="s">
        <v>3</v>
      </c>
      <c r="C16" s="9">
        <v>932</v>
      </c>
      <c r="D16" s="10"/>
      <c r="E16" s="10"/>
      <c r="F16" s="10"/>
      <c r="G16" s="10"/>
      <c r="H16" s="10"/>
      <c r="I16" s="11" t="s">
        <v>4</v>
      </c>
      <c r="K16" s="13" t="s">
        <v>11</v>
      </c>
      <c r="L16" s="13" t="s">
        <v>12</v>
      </c>
      <c r="M16" s="13" t="s">
        <v>13</v>
      </c>
    </row>
    <row r="17" spans="1:15" s="2" customFormat="1" ht="16.5" customHeight="1" thickBot="1">
      <c r="A17" s="7" t="s">
        <v>157</v>
      </c>
      <c r="B17" s="12" t="s">
        <v>5</v>
      </c>
      <c r="C17" s="9">
        <v>926</v>
      </c>
      <c r="D17" s="10"/>
      <c r="E17" s="10"/>
      <c r="F17" s="10"/>
      <c r="G17" s="10"/>
      <c r="H17" s="10"/>
      <c r="I17" s="11" t="s">
        <v>8</v>
      </c>
      <c r="J17" s="16" t="s">
        <v>5</v>
      </c>
      <c r="K17" s="17">
        <f>(C17+C18+C20)</f>
        <v>2480</v>
      </c>
      <c r="L17" s="14">
        <f>SUM(K17/K19)</f>
        <v>0.47500478835472132</v>
      </c>
      <c r="M17" s="2">
        <v>3</v>
      </c>
    </row>
    <row r="18" spans="1:15" s="2" customFormat="1" ht="16.5" customHeight="1" thickBot="1">
      <c r="A18" s="7" t="s">
        <v>124</v>
      </c>
      <c r="B18" s="12" t="s">
        <v>5</v>
      </c>
      <c r="C18" s="9">
        <v>909</v>
      </c>
      <c r="D18" s="9"/>
      <c r="E18" s="10"/>
      <c r="F18" s="10"/>
      <c r="G18" s="10"/>
      <c r="H18" s="10"/>
      <c r="I18" s="11" t="s">
        <v>7</v>
      </c>
      <c r="J18" s="20" t="s">
        <v>3</v>
      </c>
      <c r="K18" s="17">
        <f>(C16+C19+C21+C22+C23)</f>
        <v>2741</v>
      </c>
      <c r="L18" s="14">
        <f>SUM(K18/K19)</f>
        <v>0.52499521164527874</v>
      </c>
      <c r="M18" s="2">
        <v>2</v>
      </c>
    </row>
    <row r="19" spans="1:15" s="2" customFormat="1" ht="16.5" customHeight="1" thickBot="1">
      <c r="A19" s="7" t="s">
        <v>211</v>
      </c>
      <c r="B19" s="8" t="s">
        <v>3</v>
      </c>
      <c r="C19" s="10">
        <v>805</v>
      </c>
      <c r="D19" s="10">
        <v>838</v>
      </c>
      <c r="E19" s="10">
        <v>849</v>
      </c>
      <c r="F19" s="9">
        <v>879</v>
      </c>
      <c r="G19" s="10"/>
      <c r="H19" s="9"/>
      <c r="I19" s="11" t="s">
        <v>6</v>
      </c>
      <c r="J19" s="13"/>
      <c r="K19" s="24">
        <v>5221</v>
      </c>
      <c r="L19" s="14"/>
    </row>
    <row r="20" spans="1:15" s="2" customFormat="1" ht="16.5" customHeight="1" thickBot="1">
      <c r="A20" s="7" t="s">
        <v>46</v>
      </c>
      <c r="B20" s="12" t="s">
        <v>5</v>
      </c>
      <c r="C20" s="10">
        <v>645</v>
      </c>
      <c r="D20" s="10">
        <v>648</v>
      </c>
      <c r="E20" s="10">
        <v>688</v>
      </c>
      <c r="F20" s="10">
        <v>720</v>
      </c>
      <c r="G20" s="10">
        <v>766</v>
      </c>
      <c r="H20" s="9">
        <v>800</v>
      </c>
      <c r="I20" s="11" t="s">
        <v>10</v>
      </c>
    </row>
    <row r="21" spans="1:15" s="2" customFormat="1" ht="16.5" customHeight="1" thickBot="1">
      <c r="A21" s="18" t="s">
        <v>219</v>
      </c>
      <c r="B21" s="28" t="s">
        <v>3</v>
      </c>
      <c r="C21" s="10">
        <v>362</v>
      </c>
      <c r="D21" s="10">
        <v>369</v>
      </c>
      <c r="E21" s="10">
        <v>370</v>
      </c>
      <c r="F21" s="10">
        <v>528</v>
      </c>
      <c r="G21" s="10">
        <v>745</v>
      </c>
      <c r="H21" s="10">
        <v>749</v>
      </c>
      <c r="I21" s="11"/>
    </row>
    <row r="22" spans="1:15" s="2" customFormat="1" ht="16.5" customHeight="1" thickBot="1">
      <c r="A22" s="18" t="s">
        <v>220</v>
      </c>
      <c r="B22" s="28" t="s">
        <v>3</v>
      </c>
      <c r="C22" s="10">
        <v>342</v>
      </c>
      <c r="D22" s="10">
        <v>354</v>
      </c>
      <c r="E22" s="10">
        <v>356</v>
      </c>
      <c r="F22" s="10">
        <v>424</v>
      </c>
      <c r="G22" s="10" t="s">
        <v>21</v>
      </c>
    </row>
    <row r="23" spans="1:15" s="2" customFormat="1" ht="16.5" customHeight="1" thickBot="1">
      <c r="A23" s="18" t="s">
        <v>221</v>
      </c>
      <c r="B23" s="28" t="s">
        <v>3</v>
      </c>
      <c r="C23" s="10">
        <v>300</v>
      </c>
      <c r="D23" s="10">
        <v>306</v>
      </c>
      <c r="E23" s="10">
        <v>307</v>
      </c>
      <c r="F23" s="10" t="s">
        <v>21</v>
      </c>
    </row>
    <row r="24" spans="1:15" s="2" customFormat="1" ht="11.25" customHeight="1">
      <c r="A24" s="29"/>
      <c r="B24" s="30"/>
      <c r="C24" s="43"/>
      <c r="D24" s="43"/>
      <c r="E24" s="43"/>
      <c r="F24" s="17"/>
      <c r="G24" s="17"/>
      <c r="H24" s="17"/>
      <c r="I24" s="17"/>
      <c r="J24" s="17"/>
      <c r="K24" s="17"/>
      <c r="L24" s="17"/>
      <c r="M24" s="17"/>
      <c r="N24" s="42"/>
    </row>
    <row r="25" spans="1:15" s="2" customFormat="1" ht="17.45" customHeight="1">
      <c r="A25" s="1" t="s">
        <v>222</v>
      </c>
    </row>
    <row r="26" spans="1:15" s="2" customFormat="1" ht="10.5" customHeight="1" thickBot="1">
      <c r="A26" s="1"/>
    </row>
    <row r="27" spans="1:15" s="2" customFormat="1" ht="16.5" customHeight="1" thickBot="1">
      <c r="A27" s="4" t="s">
        <v>0</v>
      </c>
      <c r="B27" s="5" t="s">
        <v>1</v>
      </c>
      <c r="C27" s="5" t="s">
        <v>2</v>
      </c>
      <c r="D27" s="5">
        <v>2</v>
      </c>
      <c r="E27" s="5">
        <v>3</v>
      </c>
      <c r="F27" s="5">
        <v>4</v>
      </c>
      <c r="G27" s="5">
        <v>5</v>
      </c>
      <c r="H27" s="5">
        <v>6</v>
      </c>
      <c r="I27" s="5">
        <v>7</v>
      </c>
      <c r="J27" s="5">
        <v>8</v>
      </c>
      <c r="K27" s="6"/>
      <c r="L27" s="13" t="s">
        <v>9</v>
      </c>
      <c r="M27" s="14">
        <f>(6145/9187)</f>
        <v>0.66887993904430176</v>
      </c>
    </row>
    <row r="28" spans="1:15" s="2" customFormat="1" ht="16.5" customHeight="1" thickBot="1">
      <c r="A28" s="7" t="s">
        <v>193</v>
      </c>
      <c r="B28" s="12" t="s">
        <v>5</v>
      </c>
      <c r="C28" s="9">
        <v>1439</v>
      </c>
      <c r="D28" s="10"/>
      <c r="E28" s="10"/>
      <c r="F28" s="9"/>
      <c r="G28" s="10"/>
      <c r="H28" s="10"/>
      <c r="I28" s="9"/>
      <c r="J28" s="10"/>
      <c r="K28" s="11" t="s">
        <v>4</v>
      </c>
      <c r="M28" s="13" t="s">
        <v>11</v>
      </c>
      <c r="N28" s="13" t="s">
        <v>12</v>
      </c>
      <c r="O28" s="13" t="s">
        <v>13</v>
      </c>
    </row>
    <row r="29" spans="1:15" s="2" customFormat="1" ht="16.5" customHeight="1" thickBot="1">
      <c r="A29" s="7" t="s">
        <v>197</v>
      </c>
      <c r="B29" s="8" t="s">
        <v>3</v>
      </c>
      <c r="C29" s="9">
        <v>1154</v>
      </c>
      <c r="D29" s="10"/>
      <c r="E29" s="10"/>
      <c r="F29" s="10"/>
      <c r="G29" s="10"/>
      <c r="H29" s="10"/>
      <c r="I29" s="10"/>
      <c r="J29" s="9"/>
      <c r="K29" s="11" t="s">
        <v>8</v>
      </c>
      <c r="L29" s="16" t="s">
        <v>5</v>
      </c>
      <c r="M29" s="17">
        <f>(C28+C32+C34+C36)</f>
        <v>2517</v>
      </c>
      <c r="N29" s="14">
        <f>SUM(M29/M32)</f>
        <v>0.41755142667551426</v>
      </c>
      <c r="O29" s="2">
        <v>2</v>
      </c>
    </row>
    <row r="30" spans="1:15" s="2" customFormat="1" ht="16.5" customHeight="1" thickBot="1">
      <c r="A30" s="7" t="s">
        <v>164</v>
      </c>
      <c r="B30" s="15" t="s">
        <v>14</v>
      </c>
      <c r="C30" s="10">
        <v>966</v>
      </c>
      <c r="D30" s="9">
        <v>1008</v>
      </c>
      <c r="E30" s="10"/>
      <c r="F30" s="9"/>
      <c r="G30" s="10"/>
      <c r="H30" s="10"/>
      <c r="I30" s="9"/>
      <c r="J30" s="10"/>
      <c r="K30" s="11" t="s">
        <v>7</v>
      </c>
      <c r="L30" s="20" t="s">
        <v>3</v>
      </c>
      <c r="M30" s="17">
        <f>(C29+C31+C33)</f>
        <v>2137</v>
      </c>
      <c r="N30" s="14">
        <f>SUM(M30/M32)</f>
        <v>0.35451227604512275</v>
      </c>
      <c r="O30" s="2">
        <v>2</v>
      </c>
    </row>
    <row r="31" spans="1:15" s="2" customFormat="1" ht="16.5" customHeight="1" thickBot="1">
      <c r="A31" s="7" t="s">
        <v>223</v>
      </c>
      <c r="B31" s="8" t="s">
        <v>3</v>
      </c>
      <c r="C31" s="10">
        <v>604</v>
      </c>
      <c r="D31" s="10">
        <v>624</v>
      </c>
      <c r="E31" s="10">
        <v>700</v>
      </c>
      <c r="F31" s="10">
        <v>707</v>
      </c>
      <c r="G31" s="10">
        <v>748</v>
      </c>
      <c r="H31" s="9">
        <v>1015</v>
      </c>
      <c r="I31" s="10"/>
      <c r="J31" s="10"/>
      <c r="K31" s="11" t="s">
        <v>6</v>
      </c>
      <c r="L31" s="13" t="s">
        <v>17</v>
      </c>
      <c r="M31" s="17">
        <f>(C30+C35+C37)</f>
        <v>1374</v>
      </c>
      <c r="N31" s="14">
        <f>SUM(M31/M32)</f>
        <v>0.22793629727936296</v>
      </c>
      <c r="O31" s="2">
        <v>1</v>
      </c>
    </row>
    <row r="32" spans="1:15" s="2" customFormat="1" ht="16.5" customHeight="1" thickBot="1">
      <c r="A32" s="7" t="s">
        <v>162</v>
      </c>
      <c r="B32" s="12" t="s">
        <v>5</v>
      </c>
      <c r="C32" s="10">
        <v>455</v>
      </c>
      <c r="D32" s="10">
        <v>527</v>
      </c>
      <c r="E32" s="10">
        <v>529</v>
      </c>
      <c r="F32" s="10">
        <v>534</v>
      </c>
      <c r="G32" s="10">
        <v>562</v>
      </c>
      <c r="H32" s="10">
        <v>579</v>
      </c>
      <c r="I32" s="10">
        <v>581</v>
      </c>
      <c r="J32" s="9">
        <v>732</v>
      </c>
      <c r="K32" s="11" t="s">
        <v>10</v>
      </c>
      <c r="M32" s="24">
        <v>6028</v>
      </c>
    </row>
    <row r="33" spans="1:19" s="2" customFormat="1" ht="16.5" customHeight="1" thickBot="1">
      <c r="A33" s="18" t="s">
        <v>224</v>
      </c>
      <c r="B33" s="28" t="s">
        <v>3</v>
      </c>
      <c r="C33" s="10">
        <v>379</v>
      </c>
      <c r="D33" s="10">
        <v>389</v>
      </c>
      <c r="E33" s="10">
        <v>409</v>
      </c>
      <c r="F33" s="10">
        <v>418</v>
      </c>
      <c r="G33" s="10">
        <v>483</v>
      </c>
      <c r="H33" s="10" t="s">
        <v>21</v>
      </c>
      <c r="L33" s="75"/>
      <c r="M33" s="17"/>
      <c r="N33" s="74"/>
    </row>
    <row r="34" spans="1:19" s="2" customFormat="1" ht="16.5" customHeight="1" thickBot="1">
      <c r="A34" s="18" t="s">
        <v>195</v>
      </c>
      <c r="B34" s="19" t="s">
        <v>5</v>
      </c>
      <c r="C34" s="10">
        <v>359</v>
      </c>
      <c r="D34" s="10">
        <v>498</v>
      </c>
      <c r="E34" s="10">
        <v>537</v>
      </c>
      <c r="F34" s="10">
        <v>545</v>
      </c>
      <c r="G34" s="10">
        <v>563</v>
      </c>
      <c r="H34" s="10">
        <v>571</v>
      </c>
      <c r="I34" s="10">
        <v>572</v>
      </c>
      <c r="J34" s="10">
        <v>718</v>
      </c>
      <c r="K34" s="11"/>
    </row>
    <row r="35" spans="1:19" s="2" customFormat="1" ht="16.5" customHeight="1" thickBot="1">
      <c r="A35" s="18" t="s">
        <v>225</v>
      </c>
      <c r="B35" s="23" t="s">
        <v>14</v>
      </c>
      <c r="C35" s="10">
        <v>295</v>
      </c>
      <c r="D35" s="10">
        <v>313</v>
      </c>
      <c r="E35" s="10">
        <v>321</v>
      </c>
      <c r="F35" s="10">
        <v>346</v>
      </c>
      <c r="G35" s="10" t="s">
        <v>21</v>
      </c>
    </row>
    <row r="36" spans="1:19" s="2" customFormat="1" ht="16.5" customHeight="1" thickBot="1">
      <c r="A36" s="18" t="s">
        <v>227</v>
      </c>
      <c r="B36" s="19" t="s">
        <v>5</v>
      </c>
      <c r="C36" s="10">
        <v>264</v>
      </c>
      <c r="D36" s="10">
        <v>386</v>
      </c>
      <c r="E36" s="10">
        <v>388</v>
      </c>
      <c r="F36" s="10">
        <v>429</v>
      </c>
      <c r="G36" s="10">
        <v>496</v>
      </c>
      <c r="H36" s="10">
        <v>558</v>
      </c>
      <c r="I36" s="10">
        <v>565</v>
      </c>
      <c r="J36" s="10" t="s">
        <v>21</v>
      </c>
    </row>
    <row r="37" spans="1:19" s="2" customFormat="1" ht="16.5" customHeight="1" thickBot="1">
      <c r="A37" s="18" t="s">
        <v>226</v>
      </c>
      <c r="B37" s="23" t="s">
        <v>14</v>
      </c>
      <c r="C37" s="10">
        <v>113</v>
      </c>
      <c r="D37" s="10">
        <v>124</v>
      </c>
      <c r="E37" s="10">
        <v>126</v>
      </c>
      <c r="F37" s="10" t="s">
        <v>21</v>
      </c>
    </row>
    <row r="38" spans="1:19" s="2" customFormat="1" ht="11.25" customHeight="1">
      <c r="A38" s="29"/>
      <c r="B38" s="30"/>
      <c r="C38" s="29"/>
      <c r="D38" s="29"/>
      <c r="E38" s="29"/>
      <c r="N38" s="14"/>
    </row>
    <row r="39" spans="1:19" s="2" customFormat="1" ht="17.45" customHeight="1">
      <c r="A39" s="1" t="s">
        <v>228</v>
      </c>
    </row>
    <row r="40" spans="1:19" s="2" customFormat="1" ht="8.25" customHeight="1" thickBot="1">
      <c r="A40" s="1"/>
    </row>
    <row r="41" spans="1:19" s="2" customFormat="1" ht="17.45" customHeight="1" thickBot="1">
      <c r="A41" s="4" t="s">
        <v>0</v>
      </c>
      <c r="B41" s="5" t="s">
        <v>1</v>
      </c>
      <c r="C41" s="5" t="s">
        <v>2</v>
      </c>
      <c r="D41" s="5">
        <v>2</v>
      </c>
      <c r="E41" s="5">
        <v>3</v>
      </c>
      <c r="F41" s="5">
        <v>4</v>
      </c>
      <c r="G41" s="5">
        <v>5</v>
      </c>
      <c r="H41" s="5">
        <v>6</v>
      </c>
      <c r="I41" s="5">
        <v>7</v>
      </c>
      <c r="J41" s="5">
        <v>8</v>
      </c>
      <c r="K41" s="5">
        <v>9</v>
      </c>
      <c r="L41" s="5">
        <v>10</v>
      </c>
      <c r="M41" s="5">
        <v>11</v>
      </c>
      <c r="N41" s="5"/>
      <c r="O41" s="13" t="s">
        <v>9</v>
      </c>
      <c r="P41" s="14">
        <f>(7960/12390)</f>
        <v>0.64245359160613402</v>
      </c>
    </row>
    <row r="42" spans="1:19" s="2" customFormat="1" ht="17.45" customHeight="1" thickBot="1">
      <c r="A42" s="7" t="s">
        <v>230</v>
      </c>
      <c r="B42" s="12" t="s">
        <v>5</v>
      </c>
      <c r="C42" s="9">
        <v>1561</v>
      </c>
      <c r="D42" s="10"/>
      <c r="E42" s="9"/>
      <c r="F42" s="10"/>
      <c r="G42" s="10"/>
      <c r="H42" s="9"/>
      <c r="I42" s="10"/>
      <c r="J42" s="10"/>
      <c r="K42" s="9"/>
      <c r="L42" s="10"/>
      <c r="M42" s="9"/>
      <c r="N42" s="11" t="s">
        <v>4</v>
      </c>
      <c r="P42" s="13" t="s">
        <v>11</v>
      </c>
      <c r="Q42" s="13" t="s">
        <v>12</v>
      </c>
      <c r="R42" s="13" t="s">
        <v>13</v>
      </c>
      <c r="S42" s="13"/>
    </row>
    <row r="43" spans="1:19" s="2" customFormat="1" ht="17.45" customHeight="1" thickBot="1">
      <c r="A43" s="7" t="s">
        <v>81</v>
      </c>
      <c r="B43" s="8" t="s">
        <v>3</v>
      </c>
      <c r="C43" s="9">
        <v>1186</v>
      </c>
      <c r="D43" s="10"/>
      <c r="E43" s="10"/>
      <c r="F43" s="10"/>
      <c r="G43" s="10"/>
      <c r="H43" s="9"/>
      <c r="I43" s="9"/>
      <c r="J43" s="9"/>
      <c r="K43" s="10"/>
      <c r="L43" s="10"/>
      <c r="M43" s="10"/>
      <c r="N43" s="11" t="s">
        <v>8</v>
      </c>
      <c r="O43" s="16" t="s">
        <v>5</v>
      </c>
      <c r="P43" s="17">
        <f>(C42+C45+C46+C48)</f>
        <v>3209</v>
      </c>
      <c r="Q43" s="14">
        <f>SUM(P43/P48)</f>
        <v>0.4085816144639674</v>
      </c>
      <c r="R43" s="2">
        <v>3</v>
      </c>
    </row>
    <row r="44" spans="1:19" s="2" customFormat="1" ht="17.45" customHeight="1" thickBot="1">
      <c r="A44" s="7" t="s">
        <v>146</v>
      </c>
      <c r="B44" s="8" t="s">
        <v>3</v>
      </c>
      <c r="C44" s="10">
        <v>1040</v>
      </c>
      <c r="D44" s="9">
        <v>1133</v>
      </c>
      <c r="E44" s="10"/>
      <c r="F44" s="10"/>
      <c r="G44" s="10"/>
      <c r="H44" s="10"/>
      <c r="I44" s="10"/>
      <c r="J44" s="10"/>
      <c r="K44" s="10"/>
      <c r="L44" s="10"/>
      <c r="M44" s="10"/>
      <c r="N44" s="11" t="s">
        <v>7</v>
      </c>
      <c r="O44" s="20" t="s">
        <v>3</v>
      </c>
      <c r="P44" s="17">
        <f>(C43+C44+C51+C53)</f>
        <v>2818</v>
      </c>
      <c r="Q44" s="14">
        <f>SUM(P44/P48)</f>
        <v>0.35879806468041764</v>
      </c>
      <c r="R44" s="2">
        <v>2</v>
      </c>
    </row>
    <row r="45" spans="1:19" s="2" customFormat="1" ht="17.45" customHeight="1" thickBot="1">
      <c r="A45" s="7" t="s">
        <v>231</v>
      </c>
      <c r="B45" s="12" t="s">
        <v>5</v>
      </c>
      <c r="C45" s="10">
        <v>747</v>
      </c>
      <c r="D45" s="10">
        <v>869</v>
      </c>
      <c r="E45" s="10">
        <v>871</v>
      </c>
      <c r="F45" s="10">
        <v>895</v>
      </c>
      <c r="G45" s="10">
        <v>928</v>
      </c>
      <c r="H45" s="10">
        <v>968</v>
      </c>
      <c r="I45" s="10">
        <v>996</v>
      </c>
      <c r="J45" s="10">
        <v>998</v>
      </c>
      <c r="K45" s="10">
        <v>1041</v>
      </c>
      <c r="L45" s="10">
        <v>1093</v>
      </c>
      <c r="M45" s="9">
        <v>1162</v>
      </c>
      <c r="N45" s="11" t="s">
        <v>6</v>
      </c>
      <c r="O45" s="21" t="s">
        <v>16</v>
      </c>
      <c r="P45" s="17">
        <f>(C47+C49+C50)</f>
        <v>1125</v>
      </c>
      <c r="Q45" s="14">
        <f>SUM(P45/P48)</f>
        <v>0.14323911382734913</v>
      </c>
      <c r="R45" s="2">
        <v>1</v>
      </c>
    </row>
    <row r="46" spans="1:19" s="2" customFormat="1" ht="17.45" customHeight="1" thickBot="1">
      <c r="A46" s="7" t="s">
        <v>239</v>
      </c>
      <c r="B46" s="12" t="s">
        <v>5</v>
      </c>
      <c r="C46" s="10">
        <v>469</v>
      </c>
      <c r="D46" s="10">
        <v>595</v>
      </c>
      <c r="E46" s="10">
        <v>603</v>
      </c>
      <c r="F46" s="10">
        <v>622</v>
      </c>
      <c r="G46" s="10">
        <v>631</v>
      </c>
      <c r="H46" s="10">
        <v>705</v>
      </c>
      <c r="I46" s="10">
        <v>718</v>
      </c>
      <c r="J46" s="10">
        <v>720</v>
      </c>
      <c r="K46" s="10">
        <v>730</v>
      </c>
      <c r="L46" s="10">
        <v>742</v>
      </c>
      <c r="M46" s="9">
        <v>772</v>
      </c>
      <c r="N46" s="11" t="s">
        <v>15</v>
      </c>
      <c r="O46" s="79" t="s">
        <v>229</v>
      </c>
      <c r="P46" s="17">
        <v>74</v>
      </c>
      <c r="Q46" s="14">
        <f>SUM(P46/P48)</f>
        <v>9.421950598421186E-3</v>
      </c>
      <c r="R46" s="2">
        <v>1</v>
      </c>
    </row>
    <row r="47" spans="1:19" s="2" customFormat="1" ht="17.45" customHeight="1" thickBot="1">
      <c r="A47" s="7" t="s">
        <v>201</v>
      </c>
      <c r="B47" s="78" t="s">
        <v>16</v>
      </c>
      <c r="C47" s="10">
        <v>457</v>
      </c>
      <c r="D47" s="10">
        <v>471</v>
      </c>
      <c r="E47" s="10">
        <v>477</v>
      </c>
      <c r="F47" s="10">
        <v>490</v>
      </c>
      <c r="G47" s="10">
        <v>530</v>
      </c>
      <c r="H47" s="10">
        <v>555</v>
      </c>
      <c r="I47" s="10">
        <v>583</v>
      </c>
      <c r="J47" s="10">
        <v>584</v>
      </c>
      <c r="K47" s="10">
        <v>677</v>
      </c>
      <c r="L47" s="10">
        <v>961</v>
      </c>
      <c r="M47" s="9">
        <v>1097</v>
      </c>
      <c r="N47" s="11" t="s">
        <v>10</v>
      </c>
      <c r="O47" s="13" t="s">
        <v>17</v>
      </c>
      <c r="P47" s="17">
        <f>(C52+C54+C55)</f>
        <v>628</v>
      </c>
      <c r="Q47" s="14">
        <f>SUM(P47/P48)</f>
        <v>7.9959256429844666E-2</v>
      </c>
      <c r="S47" s="14"/>
    </row>
    <row r="48" spans="1:19" s="2" customFormat="1" ht="17.45" customHeight="1" thickBot="1">
      <c r="A48" s="18" t="s">
        <v>233</v>
      </c>
      <c r="B48" s="19" t="s">
        <v>5</v>
      </c>
      <c r="C48" s="10">
        <v>432</v>
      </c>
      <c r="D48" s="10">
        <v>481</v>
      </c>
      <c r="E48" s="10">
        <v>482</v>
      </c>
      <c r="F48" s="10">
        <v>492</v>
      </c>
      <c r="G48" s="10">
        <v>512</v>
      </c>
      <c r="H48" s="10">
        <v>555</v>
      </c>
      <c r="I48" s="10">
        <v>564</v>
      </c>
      <c r="J48" s="10">
        <v>568</v>
      </c>
      <c r="K48" s="10">
        <v>600</v>
      </c>
      <c r="L48" s="10">
        <v>650</v>
      </c>
      <c r="M48" s="10">
        <v>698</v>
      </c>
      <c r="N48" s="11"/>
      <c r="P48" s="24">
        <v>7854</v>
      </c>
    </row>
    <row r="49" spans="1:22" s="2" customFormat="1" ht="17.45" customHeight="1" thickBot="1">
      <c r="A49" s="18" t="s">
        <v>175</v>
      </c>
      <c r="B49" s="22" t="s">
        <v>16</v>
      </c>
      <c r="C49" s="10">
        <v>338</v>
      </c>
      <c r="D49" s="10">
        <v>341</v>
      </c>
      <c r="E49" s="10">
        <v>343</v>
      </c>
      <c r="F49" s="10">
        <v>359</v>
      </c>
      <c r="G49" s="10">
        <v>398</v>
      </c>
      <c r="H49" s="10">
        <v>404</v>
      </c>
      <c r="I49" s="10">
        <v>426</v>
      </c>
      <c r="J49" s="10">
        <v>426</v>
      </c>
      <c r="K49" s="10">
        <v>551</v>
      </c>
      <c r="L49" s="10" t="s">
        <v>21</v>
      </c>
    </row>
    <row r="50" spans="1:22" s="2" customFormat="1" ht="17.45" customHeight="1" thickBot="1">
      <c r="A50" s="18" t="s">
        <v>238</v>
      </c>
      <c r="B50" s="22" t="s">
        <v>16</v>
      </c>
      <c r="C50" s="10">
        <v>330</v>
      </c>
      <c r="D50" s="10">
        <v>332</v>
      </c>
      <c r="E50" s="10">
        <v>334</v>
      </c>
      <c r="F50" s="10">
        <v>350</v>
      </c>
      <c r="G50" s="10">
        <v>373</v>
      </c>
      <c r="H50" s="10">
        <v>393</v>
      </c>
      <c r="I50" s="10">
        <v>417</v>
      </c>
      <c r="J50" s="10">
        <v>417</v>
      </c>
      <c r="K50" s="10" t="s">
        <v>21</v>
      </c>
    </row>
    <row r="51" spans="1:22" s="2" customFormat="1" ht="17.45" customHeight="1" thickBot="1">
      <c r="A51" s="18" t="s">
        <v>234</v>
      </c>
      <c r="B51" s="28" t="s">
        <v>3</v>
      </c>
      <c r="C51" s="10">
        <v>320</v>
      </c>
      <c r="D51" s="10">
        <v>327</v>
      </c>
      <c r="E51" s="10">
        <v>348</v>
      </c>
      <c r="F51" s="10">
        <v>356</v>
      </c>
      <c r="G51" s="10">
        <v>376</v>
      </c>
      <c r="H51" s="10">
        <v>395</v>
      </c>
      <c r="I51" s="10">
        <v>535</v>
      </c>
      <c r="J51" s="10">
        <v>536</v>
      </c>
      <c r="K51" s="10">
        <v>574</v>
      </c>
      <c r="L51" s="10">
        <v>619</v>
      </c>
      <c r="M51" s="10" t="s">
        <v>21</v>
      </c>
    </row>
    <row r="52" spans="1:22" s="2" customFormat="1" ht="17.45" customHeight="1" thickBot="1">
      <c r="A52" s="18" t="s">
        <v>236</v>
      </c>
      <c r="B52" s="23" t="s">
        <v>14</v>
      </c>
      <c r="C52" s="10">
        <v>301</v>
      </c>
      <c r="D52" s="10">
        <v>304</v>
      </c>
      <c r="E52" s="10">
        <v>307</v>
      </c>
      <c r="F52" s="10">
        <v>313</v>
      </c>
      <c r="G52" s="10">
        <v>317</v>
      </c>
      <c r="H52" s="10" t="s">
        <v>21</v>
      </c>
    </row>
    <row r="53" spans="1:22" s="2" customFormat="1" ht="17.45" customHeight="1" thickBot="1">
      <c r="A53" s="18" t="s">
        <v>235</v>
      </c>
      <c r="B53" s="28" t="s">
        <v>3</v>
      </c>
      <c r="C53" s="10">
        <v>272</v>
      </c>
      <c r="D53" s="10">
        <v>276</v>
      </c>
      <c r="E53" s="10">
        <v>290</v>
      </c>
      <c r="F53" s="10">
        <v>316</v>
      </c>
      <c r="G53" s="10">
        <v>329</v>
      </c>
      <c r="H53" s="10">
        <v>356</v>
      </c>
      <c r="I53" s="10" t="s">
        <v>21</v>
      </c>
    </row>
    <row r="54" spans="1:22" s="2" customFormat="1" ht="17.45" customHeight="1" thickBot="1">
      <c r="A54" s="18" t="s">
        <v>180</v>
      </c>
      <c r="B54" s="23" t="s">
        <v>14</v>
      </c>
      <c r="C54" s="10">
        <v>218</v>
      </c>
      <c r="D54" s="10">
        <v>222</v>
      </c>
      <c r="E54" s="10">
        <v>223</v>
      </c>
      <c r="F54" s="10">
        <v>236</v>
      </c>
      <c r="G54" s="10" t="s">
        <v>21</v>
      </c>
      <c r="K54" s="13"/>
      <c r="M54" s="14"/>
    </row>
    <row r="55" spans="1:22" s="2" customFormat="1" ht="17.45" customHeight="1" thickBot="1">
      <c r="A55" s="18" t="s">
        <v>237</v>
      </c>
      <c r="B55" s="23" t="s">
        <v>14</v>
      </c>
      <c r="C55" s="10">
        <v>109</v>
      </c>
      <c r="D55" s="10">
        <v>114</v>
      </c>
      <c r="E55" s="10">
        <v>116</v>
      </c>
      <c r="F55" s="10" t="s">
        <v>21</v>
      </c>
      <c r="J55" s="13"/>
      <c r="L55" s="14"/>
    </row>
    <row r="56" spans="1:22" s="2" customFormat="1" ht="17.45" customHeight="1" thickBot="1">
      <c r="A56" s="18" t="s">
        <v>232</v>
      </c>
      <c r="B56" s="80" t="s">
        <v>229</v>
      </c>
      <c r="C56" s="10">
        <v>74</v>
      </c>
      <c r="D56" s="10">
        <v>80</v>
      </c>
      <c r="E56" s="10">
        <v>81</v>
      </c>
      <c r="F56" s="10" t="s">
        <v>21</v>
      </c>
      <c r="J56" s="13"/>
      <c r="L56" s="14"/>
    </row>
    <row r="58" spans="1:22" s="31" customFormat="1" ht="15" customHeight="1">
      <c r="B58" s="35" t="s">
        <v>20</v>
      </c>
      <c r="C58" s="37" t="s">
        <v>5</v>
      </c>
      <c r="D58" s="38" t="s">
        <v>3</v>
      </c>
      <c r="E58" s="39" t="s">
        <v>16</v>
      </c>
      <c r="F58" s="65" t="s">
        <v>229</v>
      </c>
      <c r="G58" s="35" t="s">
        <v>17</v>
      </c>
      <c r="H58" s="45"/>
      <c r="J58" s="45"/>
      <c r="T58" s="32"/>
      <c r="U58" s="33"/>
      <c r="V58" s="34"/>
    </row>
    <row r="59" spans="1:22" s="31" customFormat="1" ht="15" customHeight="1">
      <c r="A59" s="31" t="s">
        <v>11</v>
      </c>
      <c r="B59" s="36">
        <f>SUM(J8+M32+P48+K19)</f>
        <v>24155</v>
      </c>
      <c r="C59" s="33">
        <f>SUM(P43+M29+K17+J5)</f>
        <v>10211</v>
      </c>
      <c r="D59" s="33">
        <f>SUM(P44+M30+K18+J6)</f>
        <v>10414</v>
      </c>
      <c r="E59" s="33">
        <f>(P45+J7)</f>
        <v>1454</v>
      </c>
      <c r="F59" s="33">
        <v>74</v>
      </c>
      <c r="G59" s="33">
        <f>SUM(P47+M31)</f>
        <v>2002</v>
      </c>
      <c r="H59" s="33"/>
      <c r="J59" s="33"/>
      <c r="T59" s="35"/>
      <c r="U59" s="36"/>
      <c r="V59" s="34"/>
    </row>
    <row r="60" spans="1:22" s="31" customFormat="1" ht="15" customHeight="1">
      <c r="A60" s="31" t="s">
        <v>12</v>
      </c>
      <c r="B60" s="41">
        <v>1</v>
      </c>
      <c r="C60" s="34">
        <f t="shared" ref="C60:E60" si="0">SUM(C59/$B$59)</f>
        <v>0.42272821362036844</v>
      </c>
      <c r="D60" s="34">
        <f t="shared" si="0"/>
        <v>0.43113227075139721</v>
      </c>
      <c r="E60" s="34">
        <f t="shared" si="0"/>
        <v>6.0194576692196231E-2</v>
      </c>
      <c r="F60" s="34">
        <f>SUM(F59/$B$59)</f>
        <v>3.0635479196853654E-3</v>
      </c>
      <c r="G60" s="34">
        <f>SUM(G59/$B$59)</f>
        <v>8.2881391016352723E-2</v>
      </c>
      <c r="H60" s="34"/>
      <c r="J60" s="34"/>
    </row>
    <row r="61" spans="1:22" s="31" customFormat="1" ht="15" customHeight="1">
      <c r="A61" s="31" t="s">
        <v>13</v>
      </c>
      <c r="B61" s="35">
        <v>21</v>
      </c>
      <c r="C61" s="31">
        <v>10</v>
      </c>
      <c r="D61" s="31">
        <v>9</v>
      </c>
      <c r="E61" s="31">
        <v>1</v>
      </c>
      <c r="F61" s="31">
        <v>0</v>
      </c>
      <c r="G61" s="31">
        <v>1</v>
      </c>
    </row>
  </sheetData>
  <sortState ref="A42:C56">
    <sortCondition descending="1" ref="C42:C56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W65"/>
  <sheetViews>
    <sheetView workbookViewId="0">
      <selection activeCell="I15" sqref="I15"/>
    </sheetView>
  </sheetViews>
  <sheetFormatPr defaultRowHeight="12.75"/>
  <cols>
    <col min="1" max="1" width="29.42578125" customWidth="1"/>
    <col min="2" max="2" width="8.42578125" customWidth="1"/>
    <col min="3" max="3" width="9.7109375" customWidth="1"/>
    <col min="4" max="16" width="8.5703125" customWidth="1"/>
  </cols>
  <sheetData>
    <row r="1" spans="1:15" s="2" customFormat="1" ht="16.5" customHeight="1">
      <c r="A1" s="1" t="s">
        <v>182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6"/>
      <c r="L3" s="13" t="s">
        <v>9</v>
      </c>
      <c r="M3" s="14">
        <f>(6779/9040)</f>
        <v>0.74988938053097343</v>
      </c>
    </row>
    <row r="4" spans="1:15" s="2" customFormat="1" ht="16.5" customHeight="1" thickBot="1">
      <c r="A4" s="7" t="s">
        <v>187</v>
      </c>
      <c r="B4" s="12" t="s">
        <v>5</v>
      </c>
      <c r="C4" s="10">
        <v>1049</v>
      </c>
      <c r="D4" s="10">
        <v>1059</v>
      </c>
      <c r="E4" s="10">
        <v>1059</v>
      </c>
      <c r="F4" s="10">
        <v>1088</v>
      </c>
      <c r="G4" s="9">
        <v>1171</v>
      </c>
      <c r="H4" s="10"/>
      <c r="I4" s="9"/>
      <c r="J4" s="10"/>
      <c r="K4" s="11" t="s">
        <v>8</v>
      </c>
      <c r="M4" s="13" t="s">
        <v>11</v>
      </c>
      <c r="N4" s="13" t="s">
        <v>12</v>
      </c>
      <c r="O4" s="13" t="s">
        <v>13</v>
      </c>
    </row>
    <row r="5" spans="1:15" s="2" customFormat="1" ht="16.5" customHeight="1" thickBot="1">
      <c r="A5" s="7" t="s">
        <v>183</v>
      </c>
      <c r="B5" s="12" t="s">
        <v>5</v>
      </c>
      <c r="C5" s="10">
        <v>835</v>
      </c>
      <c r="D5" s="10">
        <v>840</v>
      </c>
      <c r="E5" s="10">
        <v>909</v>
      </c>
      <c r="F5" s="10">
        <v>924</v>
      </c>
      <c r="G5" s="10">
        <v>940</v>
      </c>
      <c r="H5" s="10">
        <v>941</v>
      </c>
      <c r="I5" s="10">
        <v>971</v>
      </c>
      <c r="J5" s="9">
        <v>994</v>
      </c>
      <c r="K5" s="11" t="s">
        <v>10</v>
      </c>
      <c r="L5" s="16" t="s">
        <v>5</v>
      </c>
      <c r="M5" s="17">
        <f>(C4+C5+C7+C9)</f>
        <v>3352</v>
      </c>
      <c r="N5" s="14">
        <f>SUM(M5/M9)</f>
        <v>0.50217228464419472</v>
      </c>
      <c r="O5" s="2">
        <v>3</v>
      </c>
    </row>
    <row r="6" spans="1:15" s="2" customFormat="1" ht="16.5" customHeight="1" thickBot="1">
      <c r="A6" s="7" t="s">
        <v>155</v>
      </c>
      <c r="B6" s="8" t="s">
        <v>3</v>
      </c>
      <c r="C6" s="10">
        <v>827</v>
      </c>
      <c r="D6" s="10">
        <v>883</v>
      </c>
      <c r="E6" s="10">
        <v>955</v>
      </c>
      <c r="F6" s="10">
        <v>982</v>
      </c>
      <c r="G6" s="9">
        <v>1182</v>
      </c>
      <c r="H6" s="10"/>
      <c r="I6" s="10"/>
      <c r="J6" s="10"/>
      <c r="K6" s="11" t="s">
        <v>4</v>
      </c>
      <c r="L6" s="20" t="s">
        <v>3</v>
      </c>
      <c r="M6" s="17">
        <f>(C6+C8+C10+C11+C13)</f>
        <v>2810</v>
      </c>
      <c r="N6" s="14">
        <f>SUM(M6/M9)</f>
        <v>0.42097378277153558</v>
      </c>
      <c r="O6" s="2">
        <v>2</v>
      </c>
    </row>
    <row r="7" spans="1:15" s="2" customFormat="1" ht="16.5" customHeight="1" thickBot="1">
      <c r="A7" s="7" t="s">
        <v>125</v>
      </c>
      <c r="B7" s="12" t="s">
        <v>5</v>
      </c>
      <c r="C7" s="10">
        <v>788</v>
      </c>
      <c r="D7" s="10">
        <v>806</v>
      </c>
      <c r="E7" s="10">
        <v>810</v>
      </c>
      <c r="F7" s="10">
        <v>875</v>
      </c>
      <c r="G7" s="10">
        <v>908</v>
      </c>
      <c r="H7" s="10">
        <v>910</v>
      </c>
      <c r="I7" s="10">
        <v>1030</v>
      </c>
      <c r="J7" s="9">
        <v>1086</v>
      </c>
      <c r="K7" s="9" t="s">
        <v>6</v>
      </c>
      <c r="L7" s="26" t="s">
        <v>18</v>
      </c>
      <c r="M7" s="17">
        <v>299</v>
      </c>
      <c r="N7" s="14">
        <f>SUM(M7/M9)</f>
        <v>4.4794007490636702E-2</v>
      </c>
    </row>
    <row r="8" spans="1:15" s="2" customFormat="1" ht="16.5" customHeight="1" thickBot="1">
      <c r="A8" s="7" t="s">
        <v>153</v>
      </c>
      <c r="B8" s="8" t="s">
        <v>3</v>
      </c>
      <c r="C8" s="10">
        <v>724</v>
      </c>
      <c r="D8" s="10">
        <v>734</v>
      </c>
      <c r="E8" s="10">
        <v>807</v>
      </c>
      <c r="F8" s="10">
        <v>822</v>
      </c>
      <c r="G8" s="10">
        <v>887</v>
      </c>
      <c r="H8" s="10">
        <v>908</v>
      </c>
      <c r="I8" s="9">
        <v>1318</v>
      </c>
      <c r="J8" s="9"/>
      <c r="K8" s="11" t="s">
        <v>7</v>
      </c>
      <c r="L8" s="21" t="s">
        <v>16</v>
      </c>
      <c r="M8" s="17">
        <v>214</v>
      </c>
      <c r="N8" s="14">
        <f>SUM(M8/M9)</f>
        <v>3.2059925093632959E-2</v>
      </c>
    </row>
    <row r="9" spans="1:15" s="2" customFormat="1" ht="16.5" customHeight="1" thickBot="1">
      <c r="A9" s="18" t="s">
        <v>150</v>
      </c>
      <c r="B9" s="19" t="s">
        <v>5</v>
      </c>
      <c r="C9" s="10">
        <v>680</v>
      </c>
      <c r="D9" s="10">
        <v>709</v>
      </c>
      <c r="E9" s="10">
        <v>718</v>
      </c>
      <c r="F9" s="10">
        <v>781</v>
      </c>
      <c r="G9" s="10">
        <v>788</v>
      </c>
      <c r="H9" s="10">
        <v>795</v>
      </c>
      <c r="I9" s="10">
        <v>838</v>
      </c>
      <c r="J9" s="10">
        <v>865</v>
      </c>
      <c r="K9" s="9"/>
      <c r="M9" s="24">
        <v>6675</v>
      </c>
    </row>
    <row r="10" spans="1:15" s="2" customFormat="1" ht="16.5" customHeight="1" thickBot="1">
      <c r="A10" s="18" t="s">
        <v>35</v>
      </c>
      <c r="B10" s="28" t="s">
        <v>3</v>
      </c>
      <c r="C10" s="10">
        <v>523</v>
      </c>
      <c r="D10" s="10">
        <v>540</v>
      </c>
      <c r="E10" s="10">
        <v>564</v>
      </c>
      <c r="F10" s="10">
        <v>595</v>
      </c>
      <c r="G10" s="10">
        <v>685</v>
      </c>
      <c r="H10" s="10">
        <v>723</v>
      </c>
      <c r="I10" s="10" t="s">
        <v>21</v>
      </c>
    </row>
    <row r="11" spans="1:15" s="2" customFormat="1" ht="16.5" customHeight="1" thickBot="1">
      <c r="A11" s="18" t="s">
        <v>131</v>
      </c>
      <c r="B11" s="28" t="s">
        <v>3</v>
      </c>
      <c r="C11" s="10">
        <v>447</v>
      </c>
      <c r="D11" s="10">
        <v>482</v>
      </c>
      <c r="E11" s="10">
        <v>515</v>
      </c>
      <c r="F11" s="10">
        <v>538</v>
      </c>
      <c r="G11" s="10" t="s">
        <v>21</v>
      </c>
      <c r="M11" s="24"/>
    </row>
    <row r="12" spans="1:15" s="2" customFormat="1" ht="16.5" customHeight="1" thickBot="1">
      <c r="A12" s="18" t="s">
        <v>186</v>
      </c>
      <c r="B12" s="27" t="s">
        <v>18</v>
      </c>
      <c r="C12" s="10">
        <v>299</v>
      </c>
      <c r="D12" s="10">
        <v>308</v>
      </c>
      <c r="E12" s="10">
        <v>308</v>
      </c>
      <c r="F12" s="10" t="s">
        <v>21</v>
      </c>
    </row>
    <row r="13" spans="1:15" s="2" customFormat="1" ht="16.5" customHeight="1" thickBot="1">
      <c r="A13" s="18" t="s">
        <v>185</v>
      </c>
      <c r="B13" s="28" t="s">
        <v>3</v>
      </c>
      <c r="C13" s="10">
        <v>289</v>
      </c>
      <c r="D13" s="10">
        <v>293</v>
      </c>
      <c r="E13" s="10" t="s">
        <v>21</v>
      </c>
    </row>
    <row r="14" spans="1:15" s="2" customFormat="1" ht="16.5" customHeight="1" thickBot="1">
      <c r="A14" s="18" t="s">
        <v>184</v>
      </c>
      <c r="B14" s="22" t="s">
        <v>16</v>
      </c>
      <c r="C14" s="10">
        <v>214</v>
      </c>
      <c r="D14" s="10" t="s">
        <v>21</v>
      </c>
      <c r="H14" s="17"/>
    </row>
    <row r="15" spans="1:15" s="2" customFormat="1" ht="10.5" customHeight="1">
      <c r="A15" s="1"/>
      <c r="C15" s="17"/>
      <c r="D15" s="17"/>
      <c r="E15" s="17"/>
      <c r="F15" s="17"/>
      <c r="G15" s="17"/>
      <c r="H15" s="17"/>
      <c r="I15" s="17"/>
      <c r="J15" s="17"/>
      <c r="K15" s="17"/>
    </row>
    <row r="16" spans="1:15" s="2" customFormat="1" ht="17.45" customHeight="1">
      <c r="A16" s="1" t="s">
        <v>188</v>
      </c>
    </row>
    <row r="17" spans="1:14" s="2" customFormat="1" ht="10.5" customHeight="1" thickBot="1">
      <c r="A17" s="1"/>
    </row>
    <row r="18" spans="1:14" s="2" customFormat="1" ht="16.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6"/>
      <c r="H18" s="13" t="s">
        <v>9</v>
      </c>
      <c r="I18" s="14">
        <f>(5743/8741)</f>
        <v>0.65701864775197349</v>
      </c>
    </row>
    <row r="19" spans="1:14" s="2" customFormat="1" ht="16.5" customHeight="1" thickBot="1">
      <c r="A19" s="7" t="s">
        <v>157</v>
      </c>
      <c r="B19" s="12" t="s">
        <v>5</v>
      </c>
      <c r="C19" s="9">
        <v>1233</v>
      </c>
      <c r="D19" s="10"/>
      <c r="E19" s="10"/>
      <c r="F19" s="10"/>
      <c r="G19" s="11" t="s">
        <v>4</v>
      </c>
      <c r="I19" s="13" t="s">
        <v>11</v>
      </c>
      <c r="J19" s="13" t="s">
        <v>12</v>
      </c>
      <c r="K19" s="13" t="s">
        <v>13</v>
      </c>
    </row>
    <row r="20" spans="1:14" s="2" customFormat="1" ht="16.5" customHeight="1" thickBot="1">
      <c r="A20" s="7" t="s">
        <v>95</v>
      </c>
      <c r="B20" s="8" t="s">
        <v>3</v>
      </c>
      <c r="C20" s="9">
        <v>1075</v>
      </c>
      <c r="D20" s="10"/>
      <c r="E20" s="10"/>
      <c r="F20" s="10"/>
      <c r="G20" s="11" t="s">
        <v>8</v>
      </c>
      <c r="H20" s="16" t="s">
        <v>5</v>
      </c>
      <c r="I20" s="17">
        <f>(C19+C21+C22)</f>
        <v>2850</v>
      </c>
      <c r="J20" s="14">
        <f>SUM(I20/I23)</f>
        <v>0.50237969328397669</v>
      </c>
      <c r="K20" s="2">
        <v>3</v>
      </c>
    </row>
    <row r="21" spans="1:14" s="2" customFormat="1" ht="16.5" customHeight="1" thickBot="1">
      <c r="A21" s="7" t="s">
        <v>46</v>
      </c>
      <c r="B21" s="12" t="s">
        <v>5</v>
      </c>
      <c r="C21" s="10">
        <v>894</v>
      </c>
      <c r="D21" s="9">
        <v>1075</v>
      </c>
      <c r="E21" s="10"/>
      <c r="F21" s="10"/>
      <c r="G21" s="11" t="s">
        <v>7</v>
      </c>
      <c r="H21" s="20" t="s">
        <v>3</v>
      </c>
      <c r="I21" s="17">
        <f>(C20+C23+C24)</f>
        <v>2327</v>
      </c>
      <c r="J21" s="14">
        <f>SUM(I21/I23)</f>
        <v>0.41018861272695223</v>
      </c>
      <c r="K21" s="2">
        <v>2</v>
      </c>
    </row>
    <row r="22" spans="1:14" s="2" customFormat="1" ht="16.5" customHeight="1" thickBot="1">
      <c r="A22" s="7" t="s">
        <v>189</v>
      </c>
      <c r="B22" s="12" t="s">
        <v>5</v>
      </c>
      <c r="C22" s="10">
        <v>723</v>
      </c>
      <c r="D22" s="10">
        <v>773</v>
      </c>
      <c r="E22" s="10">
        <v>786</v>
      </c>
      <c r="F22" s="9">
        <v>953</v>
      </c>
      <c r="G22" s="11" t="s">
        <v>6</v>
      </c>
      <c r="H22" s="13" t="s">
        <v>17</v>
      </c>
      <c r="I22" s="17">
        <v>442</v>
      </c>
      <c r="J22" s="14">
        <f>SUM(I22/I23)</f>
        <v>7.7912920853164105E-2</v>
      </c>
    </row>
    <row r="23" spans="1:14" s="2" customFormat="1" ht="16.5" customHeight="1" thickBot="1">
      <c r="A23" s="7" t="s">
        <v>211</v>
      </c>
      <c r="B23" s="8" t="s">
        <v>3</v>
      </c>
      <c r="C23" s="10">
        <v>700</v>
      </c>
      <c r="D23" s="10">
        <v>740</v>
      </c>
      <c r="E23" s="10">
        <v>840</v>
      </c>
      <c r="F23" s="9">
        <v>936</v>
      </c>
      <c r="G23" s="11" t="s">
        <v>10</v>
      </c>
      <c r="I23" s="24">
        <v>5673</v>
      </c>
    </row>
    <row r="24" spans="1:14" s="2" customFormat="1" ht="16.5" customHeight="1" thickBot="1">
      <c r="A24" s="18" t="s">
        <v>191</v>
      </c>
      <c r="B24" s="28" t="s">
        <v>3</v>
      </c>
      <c r="C24" s="10">
        <v>552</v>
      </c>
      <c r="D24" s="10">
        <v>557</v>
      </c>
      <c r="E24" s="10">
        <v>608</v>
      </c>
      <c r="F24" s="10">
        <v>703</v>
      </c>
      <c r="G24" s="11"/>
    </row>
    <row r="25" spans="1:14" s="2" customFormat="1" ht="16.5" customHeight="1" thickBot="1">
      <c r="A25" s="18" t="s">
        <v>190</v>
      </c>
      <c r="B25" s="23" t="s">
        <v>14</v>
      </c>
      <c r="C25" s="10">
        <v>442</v>
      </c>
      <c r="D25" s="10">
        <v>453</v>
      </c>
      <c r="E25" s="10">
        <v>472</v>
      </c>
      <c r="F25" s="10" t="s">
        <v>21</v>
      </c>
    </row>
    <row r="26" spans="1:14" s="2" customFormat="1" ht="11.25" customHeight="1">
      <c r="A26" s="29"/>
      <c r="B26" s="30"/>
      <c r="C26" s="43"/>
      <c r="D26" s="43"/>
      <c r="E26" s="43"/>
      <c r="F26" s="17"/>
      <c r="G26" s="17"/>
      <c r="H26" s="17"/>
      <c r="I26" s="17"/>
      <c r="J26" s="17"/>
      <c r="K26" s="17"/>
      <c r="L26" s="17"/>
      <c r="M26" s="17"/>
      <c r="N26" s="42"/>
    </row>
    <row r="27" spans="1:14" s="2" customFormat="1" ht="17.45" customHeight="1">
      <c r="A27" s="1" t="s">
        <v>192</v>
      </c>
    </row>
    <row r="28" spans="1:14" s="2" customFormat="1" ht="10.5" customHeight="1" thickBot="1">
      <c r="A28" s="1"/>
    </row>
    <row r="29" spans="1:14" s="2" customFormat="1" ht="16.5" customHeight="1" thickBot="1">
      <c r="A29" s="4" t="s">
        <v>0</v>
      </c>
      <c r="B29" s="5" t="s">
        <v>1</v>
      </c>
      <c r="C29" s="5" t="s">
        <v>2</v>
      </c>
      <c r="D29" s="5">
        <v>2</v>
      </c>
      <c r="E29" s="5">
        <v>3</v>
      </c>
      <c r="F29" s="5">
        <v>4</v>
      </c>
      <c r="G29" s="5">
        <v>5</v>
      </c>
      <c r="H29" s="6"/>
      <c r="I29" s="13" t="s">
        <v>9</v>
      </c>
      <c r="J29" s="14">
        <f>(6401/10162)</f>
        <v>0.62989568982483768</v>
      </c>
    </row>
    <row r="30" spans="1:14" s="2" customFormat="1" ht="16.5" customHeight="1" thickBot="1">
      <c r="A30" s="7" t="s">
        <v>194</v>
      </c>
      <c r="B30" s="12" t="s">
        <v>5</v>
      </c>
      <c r="C30" s="9">
        <v>1787</v>
      </c>
      <c r="D30" s="10"/>
      <c r="E30" s="10"/>
      <c r="F30" s="9"/>
      <c r="G30" s="10"/>
      <c r="H30" s="11" t="s">
        <v>4</v>
      </c>
      <c r="J30" s="13" t="s">
        <v>11</v>
      </c>
      <c r="K30" s="13" t="s">
        <v>12</v>
      </c>
      <c r="L30" s="13" t="s">
        <v>13</v>
      </c>
    </row>
    <row r="31" spans="1:14" s="2" customFormat="1" ht="16.5" customHeight="1" thickBot="1">
      <c r="A31" s="7" t="s">
        <v>65</v>
      </c>
      <c r="B31" s="8" t="s">
        <v>3</v>
      </c>
      <c r="C31" s="10">
        <v>843</v>
      </c>
      <c r="D31" s="10">
        <v>864</v>
      </c>
      <c r="E31" s="10">
        <v>876</v>
      </c>
      <c r="F31" s="10">
        <v>1015</v>
      </c>
      <c r="G31" s="9">
        <v>1029</v>
      </c>
      <c r="H31" s="11" t="s">
        <v>6</v>
      </c>
      <c r="I31" s="16" t="s">
        <v>5</v>
      </c>
      <c r="J31" s="17">
        <f>(C30+C34+C35)</f>
        <v>3241</v>
      </c>
      <c r="K31" s="14">
        <f>SUM(J31/J34)</f>
        <v>0.51591849729385542</v>
      </c>
      <c r="L31" s="2">
        <v>3</v>
      </c>
    </row>
    <row r="32" spans="1:14" s="2" customFormat="1" ht="16.5" customHeight="1" thickBot="1">
      <c r="A32" s="7" t="s">
        <v>164</v>
      </c>
      <c r="B32" s="15" t="s">
        <v>14</v>
      </c>
      <c r="C32" s="10">
        <v>772</v>
      </c>
      <c r="D32" s="10">
        <v>868</v>
      </c>
      <c r="E32" s="10">
        <v>884</v>
      </c>
      <c r="F32" s="9">
        <v>1095</v>
      </c>
      <c r="G32" s="10"/>
      <c r="H32" s="11" t="s">
        <v>7</v>
      </c>
      <c r="I32" s="20" t="s">
        <v>3</v>
      </c>
      <c r="J32" s="17">
        <f>(C31+C33+C36)</f>
        <v>1917</v>
      </c>
      <c r="K32" s="14">
        <f>SUM(J32/J34)</f>
        <v>0.30515759312320917</v>
      </c>
      <c r="L32" s="2">
        <v>1</v>
      </c>
    </row>
    <row r="33" spans="1:23" s="2" customFormat="1" ht="16.5" customHeight="1" thickBot="1">
      <c r="A33" s="18" t="s">
        <v>197</v>
      </c>
      <c r="B33" s="28" t="s">
        <v>3</v>
      </c>
      <c r="C33" s="10">
        <v>753</v>
      </c>
      <c r="D33" s="10">
        <v>794</v>
      </c>
      <c r="E33" s="10">
        <v>837</v>
      </c>
      <c r="F33" s="10">
        <v>925</v>
      </c>
      <c r="G33" s="10">
        <v>941</v>
      </c>
      <c r="H33" s="11"/>
      <c r="I33" s="13" t="s">
        <v>17</v>
      </c>
      <c r="J33" s="17">
        <f>(C32+C37+C38)</f>
        <v>1124</v>
      </c>
      <c r="K33" s="14">
        <f>SUM(J33/J34)</f>
        <v>0.17892390958293536</v>
      </c>
      <c r="L33" s="2">
        <v>1</v>
      </c>
    </row>
    <row r="34" spans="1:23" s="2" customFormat="1" ht="16.5" customHeight="1" thickBot="1">
      <c r="A34" s="7" t="s">
        <v>196</v>
      </c>
      <c r="B34" s="12" t="s">
        <v>5</v>
      </c>
      <c r="C34" s="10">
        <v>730</v>
      </c>
      <c r="D34" s="9">
        <v>1088</v>
      </c>
      <c r="E34" s="10"/>
      <c r="F34" s="10"/>
      <c r="G34" s="10"/>
      <c r="H34" s="9" t="s">
        <v>8</v>
      </c>
      <c r="J34" s="24">
        <v>6282</v>
      </c>
    </row>
    <row r="35" spans="1:23" s="2" customFormat="1" ht="16.5" customHeight="1" thickBot="1">
      <c r="A35" s="7" t="s">
        <v>162</v>
      </c>
      <c r="B35" s="12" t="s">
        <v>5</v>
      </c>
      <c r="C35" s="10">
        <v>724</v>
      </c>
      <c r="D35" s="10">
        <v>872</v>
      </c>
      <c r="E35" s="10">
        <v>893</v>
      </c>
      <c r="F35" s="10">
        <v>977</v>
      </c>
      <c r="G35" s="9">
        <v>994</v>
      </c>
      <c r="H35" s="11" t="s">
        <v>10</v>
      </c>
      <c r="I35" s="75"/>
      <c r="J35" s="17"/>
      <c r="K35" s="74"/>
    </row>
    <row r="36" spans="1:23" s="2" customFormat="1" ht="16.5" customHeight="1" thickBot="1">
      <c r="A36" s="18" t="s">
        <v>199</v>
      </c>
      <c r="B36" s="28" t="s">
        <v>3</v>
      </c>
      <c r="C36" s="10">
        <v>321</v>
      </c>
      <c r="D36" s="10">
        <v>349</v>
      </c>
      <c r="E36" s="10">
        <v>352</v>
      </c>
      <c r="F36" s="10" t="s">
        <v>21</v>
      </c>
    </row>
    <row r="37" spans="1:23" s="2" customFormat="1" ht="16.5" customHeight="1" thickBot="1">
      <c r="A37" s="18" t="s">
        <v>225</v>
      </c>
      <c r="B37" s="23" t="s">
        <v>14</v>
      </c>
      <c r="C37" s="10">
        <v>211</v>
      </c>
      <c r="D37" s="10">
        <v>243</v>
      </c>
      <c r="E37" s="10">
        <v>266</v>
      </c>
      <c r="F37" s="10" t="s">
        <v>21</v>
      </c>
    </row>
    <row r="38" spans="1:23" s="2" customFormat="1" ht="16.5" customHeight="1" thickBot="1">
      <c r="A38" s="18" t="s">
        <v>198</v>
      </c>
      <c r="B38" s="23" t="s">
        <v>14</v>
      </c>
      <c r="C38" s="10">
        <v>141</v>
      </c>
      <c r="D38" s="10">
        <v>156</v>
      </c>
      <c r="E38" s="10" t="s">
        <v>21</v>
      </c>
    </row>
    <row r="39" spans="1:23" s="2" customFormat="1" ht="11.25" customHeight="1">
      <c r="A39" s="29"/>
      <c r="B39" s="30"/>
      <c r="C39" s="29"/>
      <c r="D39" s="29"/>
      <c r="E39" s="29"/>
      <c r="N39" s="14"/>
    </row>
    <row r="40" spans="1:23" s="2" customFormat="1" ht="17.45" customHeight="1">
      <c r="A40" s="1" t="s">
        <v>200</v>
      </c>
    </row>
    <row r="41" spans="1:23" s="2" customFormat="1" ht="8.25" customHeight="1" thickBot="1">
      <c r="A41" s="1"/>
    </row>
    <row r="42" spans="1:23" s="2" customFormat="1" ht="17.45" customHeight="1" thickBot="1">
      <c r="A42" s="4" t="s">
        <v>0</v>
      </c>
      <c r="B42" s="5" t="s">
        <v>1</v>
      </c>
      <c r="C42" s="5" t="s">
        <v>2</v>
      </c>
      <c r="D42" s="5">
        <v>2</v>
      </c>
      <c r="E42" s="5">
        <v>3</v>
      </c>
      <c r="F42" s="5">
        <v>4</v>
      </c>
      <c r="G42" s="5">
        <v>5</v>
      </c>
      <c r="H42" s="5">
        <v>6</v>
      </c>
      <c r="I42" s="5">
        <v>7</v>
      </c>
      <c r="J42" s="5">
        <v>8</v>
      </c>
      <c r="K42" s="5">
        <v>9</v>
      </c>
      <c r="L42" s="5">
        <v>10</v>
      </c>
      <c r="M42" s="5">
        <v>11</v>
      </c>
      <c r="N42" s="5">
        <v>12</v>
      </c>
      <c r="O42" s="5">
        <v>13</v>
      </c>
      <c r="P42" s="5">
        <v>14</v>
      </c>
      <c r="Q42" s="5">
        <v>15</v>
      </c>
      <c r="R42" s="5"/>
      <c r="S42" s="13" t="s">
        <v>9</v>
      </c>
      <c r="T42" s="14">
        <f>(8237/12194)</f>
        <v>0.67549614564539939</v>
      </c>
    </row>
    <row r="43" spans="1:23" s="2" customFormat="1" ht="17.45" customHeight="1" thickBot="1">
      <c r="A43" s="7" t="s">
        <v>170</v>
      </c>
      <c r="B43" s="12" t="s">
        <v>5</v>
      </c>
      <c r="C43" s="9">
        <v>1844</v>
      </c>
      <c r="D43" s="10"/>
      <c r="E43" s="9"/>
      <c r="F43" s="10"/>
      <c r="G43" s="10"/>
      <c r="H43" s="9"/>
      <c r="I43" s="10"/>
      <c r="J43" s="10"/>
      <c r="K43" s="9"/>
      <c r="L43" s="10"/>
      <c r="M43" s="9"/>
      <c r="N43" s="10"/>
      <c r="O43" s="10"/>
      <c r="P43" s="9"/>
      <c r="Q43" s="9"/>
      <c r="R43" s="11" t="s">
        <v>4</v>
      </c>
      <c r="T43" s="13" t="s">
        <v>11</v>
      </c>
      <c r="U43" s="13" t="s">
        <v>12</v>
      </c>
      <c r="V43" s="13" t="s">
        <v>13</v>
      </c>
      <c r="W43" s="13"/>
    </row>
    <row r="44" spans="1:23" s="2" customFormat="1" ht="17.45" customHeight="1" thickBot="1">
      <c r="A44" s="7" t="s">
        <v>210</v>
      </c>
      <c r="B44" s="12" t="s">
        <v>5</v>
      </c>
      <c r="C44" s="10">
        <v>832</v>
      </c>
      <c r="D44" s="10">
        <v>1046</v>
      </c>
      <c r="E44" s="10">
        <v>1054</v>
      </c>
      <c r="F44" s="10">
        <v>1067</v>
      </c>
      <c r="G44" s="10">
        <v>1130</v>
      </c>
      <c r="H44" s="9">
        <v>1155</v>
      </c>
      <c r="I44" s="9"/>
      <c r="J44" s="9"/>
      <c r="K44" s="10"/>
      <c r="L44" s="10"/>
      <c r="M44" s="10"/>
      <c r="N44" s="9"/>
      <c r="O44" s="9"/>
      <c r="P44" s="10"/>
      <c r="Q44" s="10"/>
      <c r="R44" s="11" t="s">
        <v>8</v>
      </c>
      <c r="S44" s="16" t="s">
        <v>5</v>
      </c>
      <c r="T44" s="17">
        <f>(C43+C44+C48+C51+C55+C58)</f>
        <v>3837</v>
      </c>
      <c r="U44" s="14">
        <f>SUM(T44/T48)</f>
        <v>0.47546468401486991</v>
      </c>
      <c r="V44" s="2">
        <v>3</v>
      </c>
    </row>
    <row r="45" spans="1:23" s="2" customFormat="1" ht="17.45" customHeight="1" thickBot="1">
      <c r="A45" s="7" t="s">
        <v>81</v>
      </c>
      <c r="B45" s="15" t="s">
        <v>14</v>
      </c>
      <c r="C45" s="10">
        <v>812</v>
      </c>
      <c r="D45" s="10">
        <v>830</v>
      </c>
      <c r="E45" s="10">
        <v>840</v>
      </c>
      <c r="F45" s="10">
        <v>849</v>
      </c>
      <c r="G45" s="10">
        <v>856</v>
      </c>
      <c r="H45" s="10">
        <v>872</v>
      </c>
      <c r="I45" s="10">
        <v>873</v>
      </c>
      <c r="J45" s="10">
        <v>899</v>
      </c>
      <c r="K45" s="10">
        <v>917</v>
      </c>
      <c r="L45" s="10">
        <v>953</v>
      </c>
      <c r="M45" s="10">
        <v>987</v>
      </c>
      <c r="N45" s="10">
        <v>1054</v>
      </c>
      <c r="O45" s="10">
        <v>1118</v>
      </c>
      <c r="P45" s="9">
        <v>1289</v>
      </c>
      <c r="Q45" s="9"/>
      <c r="R45" s="11" t="s">
        <v>7</v>
      </c>
      <c r="S45" s="20" t="s">
        <v>3</v>
      </c>
      <c r="T45" s="17">
        <f>(C46+C50+C52+C53)</f>
        <v>1619</v>
      </c>
      <c r="U45" s="14">
        <f>SUM(T45/T48)</f>
        <v>0.20061957868649319</v>
      </c>
      <c r="V45" s="2">
        <v>1</v>
      </c>
    </row>
    <row r="46" spans="1:23" s="2" customFormat="1" ht="17.45" customHeight="1" thickBot="1">
      <c r="A46" s="7" t="s">
        <v>146</v>
      </c>
      <c r="B46" s="8" t="s">
        <v>3</v>
      </c>
      <c r="C46" s="10">
        <v>672</v>
      </c>
      <c r="D46" s="10">
        <v>782</v>
      </c>
      <c r="E46" s="10">
        <v>787</v>
      </c>
      <c r="F46" s="10">
        <v>800</v>
      </c>
      <c r="G46" s="10">
        <v>803</v>
      </c>
      <c r="H46" s="10">
        <v>809</v>
      </c>
      <c r="I46" s="10">
        <v>809</v>
      </c>
      <c r="J46" s="10">
        <v>819</v>
      </c>
      <c r="K46" s="10">
        <v>832</v>
      </c>
      <c r="L46" s="10">
        <v>876</v>
      </c>
      <c r="M46" s="10">
        <v>969</v>
      </c>
      <c r="N46" s="10">
        <v>1015</v>
      </c>
      <c r="O46" s="10">
        <v>1029</v>
      </c>
      <c r="P46" s="10">
        <v>1047</v>
      </c>
      <c r="Q46" s="9">
        <v>1057</v>
      </c>
      <c r="R46" s="11" t="s">
        <v>6</v>
      </c>
      <c r="S46" s="21" t="s">
        <v>16</v>
      </c>
      <c r="T46" s="17">
        <f>(C54+C56+C57+C59+C60)</f>
        <v>876</v>
      </c>
      <c r="U46" s="14">
        <f>SUM(T46/T48)</f>
        <v>0.10855018587360594</v>
      </c>
    </row>
    <row r="47" spans="1:23" s="2" customFormat="1" ht="17.45" customHeight="1" thickBot="1">
      <c r="A47" s="7" t="s">
        <v>209</v>
      </c>
      <c r="B47" s="15" t="s">
        <v>14</v>
      </c>
      <c r="C47" s="10">
        <v>526</v>
      </c>
      <c r="D47" s="10">
        <v>645</v>
      </c>
      <c r="E47" s="10">
        <v>646</v>
      </c>
      <c r="F47" s="10">
        <v>657</v>
      </c>
      <c r="G47" s="10">
        <v>669</v>
      </c>
      <c r="H47" s="10">
        <v>675</v>
      </c>
      <c r="I47" s="10">
        <v>675</v>
      </c>
      <c r="J47" s="10">
        <v>678</v>
      </c>
      <c r="K47" s="10">
        <v>686</v>
      </c>
      <c r="L47" s="10">
        <v>691</v>
      </c>
      <c r="M47" s="10">
        <v>698</v>
      </c>
      <c r="N47" s="10">
        <v>720</v>
      </c>
      <c r="O47" s="10">
        <v>742</v>
      </c>
      <c r="P47" s="10">
        <v>824</v>
      </c>
      <c r="Q47" s="9">
        <v>861</v>
      </c>
      <c r="R47" s="11" t="s">
        <v>15</v>
      </c>
      <c r="S47" s="13" t="s">
        <v>17</v>
      </c>
      <c r="T47" s="17">
        <f>(C45+C47+C49)</f>
        <v>1738</v>
      </c>
      <c r="U47" s="14">
        <f>SUM(T47/T48)</f>
        <v>0.21536555142503097</v>
      </c>
      <c r="V47" s="2">
        <v>2</v>
      </c>
    </row>
    <row r="48" spans="1:23" s="2" customFormat="1" ht="17.45" customHeight="1" thickBot="1">
      <c r="A48" s="7" t="s">
        <v>205</v>
      </c>
      <c r="B48" s="12" t="s">
        <v>5</v>
      </c>
      <c r="C48" s="10">
        <v>452</v>
      </c>
      <c r="D48" s="10">
        <v>480</v>
      </c>
      <c r="E48" s="10">
        <v>482</v>
      </c>
      <c r="F48" s="10">
        <v>483</v>
      </c>
      <c r="G48" s="10">
        <v>513</v>
      </c>
      <c r="H48" s="10">
        <v>515</v>
      </c>
      <c r="I48" s="10">
        <v>515</v>
      </c>
      <c r="J48" s="10">
        <v>523</v>
      </c>
      <c r="K48" s="10">
        <v>603</v>
      </c>
      <c r="L48" s="10">
        <v>647</v>
      </c>
      <c r="M48" s="10">
        <v>668</v>
      </c>
      <c r="N48" s="10">
        <v>694</v>
      </c>
      <c r="O48" s="10">
        <v>945</v>
      </c>
      <c r="P48" s="10">
        <v>991</v>
      </c>
      <c r="Q48" s="9">
        <v>999</v>
      </c>
      <c r="R48" s="11" t="s">
        <v>10</v>
      </c>
      <c r="T48" s="24">
        <v>8070</v>
      </c>
      <c r="W48" s="14"/>
    </row>
    <row r="49" spans="1:22" s="2" customFormat="1" ht="17.45" customHeight="1" thickBot="1">
      <c r="A49" s="18" t="s">
        <v>180</v>
      </c>
      <c r="B49" s="23" t="s">
        <v>14</v>
      </c>
      <c r="C49" s="10">
        <v>400</v>
      </c>
      <c r="D49" s="10">
        <v>412</v>
      </c>
      <c r="E49" s="10">
        <v>414</v>
      </c>
      <c r="F49" s="10">
        <v>430</v>
      </c>
      <c r="G49" s="10">
        <v>435</v>
      </c>
      <c r="H49" s="10">
        <v>455</v>
      </c>
      <c r="I49" s="10">
        <v>455</v>
      </c>
      <c r="J49" s="10">
        <v>497</v>
      </c>
      <c r="K49" s="10">
        <v>524</v>
      </c>
      <c r="L49" s="10">
        <v>537</v>
      </c>
      <c r="M49" s="10">
        <v>552</v>
      </c>
      <c r="N49" s="10">
        <v>625</v>
      </c>
      <c r="O49" s="10">
        <v>650</v>
      </c>
      <c r="P49" s="10" t="s">
        <v>21</v>
      </c>
    </row>
    <row r="50" spans="1:22" s="2" customFormat="1" ht="17.45" customHeight="1" thickBot="1">
      <c r="A50" s="18" t="s">
        <v>206</v>
      </c>
      <c r="B50" s="28" t="s">
        <v>3</v>
      </c>
      <c r="C50" s="10">
        <v>353</v>
      </c>
      <c r="D50" s="10">
        <v>356</v>
      </c>
      <c r="E50" s="10">
        <v>366</v>
      </c>
      <c r="F50" s="10">
        <v>367</v>
      </c>
      <c r="G50" s="10">
        <v>377</v>
      </c>
      <c r="H50" s="10">
        <v>385</v>
      </c>
      <c r="I50" s="10">
        <v>385</v>
      </c>
      <c r="J50" s="10">
        <v>400</v>
      </c>
      <c r="K50" s="10">
        <v>413</v>
      </c>
      <c r="L50" s="10">
        <v>492</v>
      </c>
      <c r="M50" s="10">
        <v>679</v>
      </c>
      <c r="N50" s="10">
        <v>716</v>
      </c>
      <c r="O50" s="10">
        <v>789</v>
      </c>
      <c r="P50" s="10">
        <v>837</v>
      </c>
      <c r="Q50" s="10">
        <v>851</v>
      </c>
      <c r="R50" s="11"/>
    </row>
    <row r="51" spans="1:22" s="2" customFormat="1" ht="17.45" customHeight="1" thickBot="1">
      <c r="A51" s="18" t="s">
        <v>177</v>
      </c>
      <c r="B51" s="19" t="s">
        <v>5</v>
      </c>
      <c r="C51" s="10">
        <v>336</v>
      </c>
      <c r="D51" s="10">
        <v>405</v>
      </c>
      <c r="E51" s="10">
        <v>407</v>
      </c>
      <c r="F51" s="10">
        <v>414</v>
      </c>
      <c r="G51" s="10">
        <v>427</v>
      </c>
      <c r="H51" s="10">
        <v>427</v>
      </c>
      <c r="I51" s="10">
        <v>427</v>
      </c>
      <c r="J51" s="10">
        <v>430</v>
      </c>
      <c r="K51" s="10">
        <v>494</v>
      </c>
      <c r="L51" s="10">
        <v>500</v>
      </c>
      <c r="M51" s="10">
        <v>516</v>
      </c>
      <c r="N51" s="10">
        <v>545</v>
      </c>
      <c r="O51" s="10" t="s">
        <v>21</v>
      </c>
    </row>
    <row r="52" spans="1:22" s="2" customFormat="1" ht="17.45" customHeight="1" thickBot="1">
      <c r="A52" s="18" t="s">
        <v>207</v>
      </c>
      <c r="B52" s="28" t="s">
        <v>3</v>
      </c>
      <c r="C52" s="10">
        <v>301</v>
      </c>
      <c r="D52" s="10">
        <v>305</v>
      </c>
      <c r="E52" s="10">
        <v>312</v>
      </c>
      <c r="F52" s="10">
        <v>318</v>
      </c>
      <c r="G52" s="10">
        <v>322</v>
      </c>
      <c r="H52" s="10">
        <v>327</v>
      </c>
      <c r="I52" s="10">
        <v>327</v>
      </c>
      <c r="J52" s="10">
        <v>338</v>
      </c>
      <c r="K52" s="10">
        <v>344</v>
      </c>
      <c r="L52" s="10" t="s">
        <v>21</v>
      </c>
    </row>
    <row r="53" spans="1:22" s="2" customFormat="1" ht="17.45" customHeight="1" thickBot="1">
      <c r="A53" s="18" t="s">
        <v>208</v>
      </c>
      <c r="B53" s="28" t="s">
        <v>3</v>
      </c>
      <c r="C53" s="10">
        <v>293</v>
      </c>
      <c r="D53" s="10">
        <v>297</v>
      </c>
      <c r="E53" s="10">
        <v>303</v>
      </c>
      <c r="F53" s="10">
        <v>305</v>
      </c>
      <c r="G53" s="10">
        <v>309</v>
      </c>
      <c r="H53" s="10">
        <v>327</v>
      </c>
      <c r="I53" s="10">
        <v>327</v>
      </c>
      <c r="J53" s="10">
        <v>348</v>
      </c>
      <c r="K53" s="10">
        <v>366</v>
      </c>
      <c r="L53" s="10">
        <v>436</v>
      </c>
      <c r="M53" s="10" t="s">
        <v>21</v>
      </c>
    </row>
    <row r="54" spans="1:22" s="2" customFormat="1" ht="17.45" customHeight="1" thickBot="1">
      <c r="A54" s="18" t="s">
        <v>201</v>
      </c>
      <c r="B54" s="22" t="s">
        <v>16</v>
      </c>
      <c r="C54" s="10">
        <v>259</v>
      </c>
      <c r="D54" s="10">
        <v>273</v>
      </c>
      <c r="E54" s="10">
        <v>280</v>
      </c>
      <c r="F54" s="10">
        <v>306</v>
      </c>
      <c r="G54" s="10">
        <v>310</v>
      </c>
      <c r="H54" s="10">
        <v>342</v>
      </c>
      <c r="I54" s="10">
        <v>343</v>
      </c>
      <c r="J54" s="10">
        <v>438</v>
      </c>
      <c r="K54" s="10">
        <v>455</v>
      </c>
      <c r="L54" s="10">
        <v>471</v>
      </c>
      <c r="M54" s="10">
        <v>490</v>
      </c>
      <c r="N54" s="10" t="s">
        <v>21</v>
      </c>
    </row>
    <row r="55" spans="1:22" s="2" customFormat="1" ht="17.45" customHeight="1" thickBot="1">
      <c r="A55" s="18" t="s">
        <v>173</v>
      </c>
      <c r="B55" s="19" t="s">
        <v>5</v>
      </c>
      <c r="C55" s="10">
        <v>209</v>
      </c>
      <c r="D55" s="10">
        <v>238</v>
      </c>
      <c r="E55" s="10">
        <v>243</v>
      </c>
      <c r="F55" s="10">
        <v>247</v>
      </c>
      <c r="G55" s="10">
        <v>285</v>
      </c>
      <c r="H55" s="10">
        <v>296</v>
      </c>
      <c r="I55" s="10">
        <v>296</v>
      </c>
      <c r="J55" s="10">
        <v>315</v>
      </c>
      <c r="K55" s="10" t="s">
        <v>21</v>
      </c>
    </row>
    <row r="56" spans="1:22" s="2" customFormat="1" ht="17.45" customHeight="1" thickBot="1">
      <c r="A56" s="18" t="s">
        <v>175</v>
      </c>
      <c r="B56" s="22" t="s">
        <v>16</v>
      </c>
      <c r="C56" s="10">
        <v>191</v>
      </c>
      <c r="D56" s="10">
        <v>196</v>
      </c>
      <c r="E56" s="10">
        <v>216</v>
      </c>
      <c r="F56" s="10">
        <v>241</v>
      </c>
      <c r="G56" s="10">
        <v>245</v>
      </c>
      <c r="H56" s="10">
        <v>294</v>
      </c>
      <c r="I56" s="10">
        <v>294</v>
      </c>
      <c r="J56" s="10" t="s">
        <v>21</v>
      </c>
      <c r="K56" s="13"/>
      <c r="M56" s="14"/>
    </row>
    <row r="57" spans="1:22" s="2" customFormat="1" ht="17.45" customHeight="1" thickBot="1">
      <c r="A57" s="18" t="s">
        <v>203</v>
      </c>
      <c r="B57" s="22" t="s">
        <v>16</v>
      </c>
      <c r="C57" s="10">
        <v>184</v>
      </c>
      <c r="D57" s="10">
        <v>186</v>
      </c>
      <c r="E57" s="10">
        <v>208</v>
      </c>
      <c r="F57" s="10">
        <v>216</v>
      </c>
      <c r="G57" s="10">
        <v>217</v>
      </c>
      <c r="H57" s="10" t="s">
        <v>21</v>
      </c>
      <c r="J57" s="13"/>
      <c r="L57" s="14"/>
    </row>
    <row r="58" spans="1:22" s="2" customFormat="1" ht="17.45" customHeight="1" thickBot="1">
      <c r="A58" s="18" t="s">
        <v>204</v>
      </c>
      <c r="B58" s="19" t="s">
        <v>5</v>
      </c>
      <c r="C58" s="10">
        <v>164</v>
      </c>
      <c r="D58" s="10">
        <v>200</v>
      </c>
      <c r="E58" s="10">
        <v>204</v>
      </c>
      <c r="F58" s="10">
        <v>206</v>
      </c>
      <c r="G58" s="10" t="s">
        <v>21</v>
      </c>
      <c r="J58" s="13"/>
      <c r="L58" s="14"/>
    </row>
    <row r="59" spans="1:22" s="2" customFormat="1" ht="17.45" customHeight="1" thickBot="1">
      <c r="A59" s="18" t="s">
        <v>84</v>
      </c>
      <c r="B59" s="22" t="s">
        <v>16</v>
      </c>
      <c r="C59" s="10">
        <v>125</v>
      </c>
      <c r="D59" s="10">
        <v>127</v>
      </c>
      <c r="E59" s="10" t="s">
        <v>21</v>
      </c>
      <c r="J59" s="13"/>
      <c r="L59" s="14"/>
    </row>
    <row r="60" spans="1:22" s="2" customFormat="1" ht="17.45" customHeight="1" thickBot="1">
      <c r="A60" s="18" t="s">
        <v>202</v>
      </c>
      <c r="B60" s="22" t="s">
        <v>16</v>
      </c>
      <c r="C60" s="10">
        <v>117</v>
      </c>
      <c r="D60" s="10">
        <v>139</v>
      </c>
      <c r="E60" s="10">
        <v>149</v>
      </c>
      <c r="F60" s="10" t="s">
        <v>21</v>
      </c>
      <c r="G60" s="17"/>
      <c r="J60" s="13"/>
      <c r="L60" s="14"/>
    </row>
    <row r="62" spans="1:22" s="31" customFormat="1" ht="15" customHeight="1">
      <c r="B62" s="35" t="s">
        <v>20</v>
      </c>
      <c r="C62" s="37" t="s">
        <v>5</v>
      </c>
      <c r="D62" s="38" t="s">
        <v>3</v>
      </c>
      <c r="E62" s="39" t="s">
        <v>16</v>
      </c>
      <c r="F62" s="40" t="s">
        <v>18</v>
      </c>
      <c r="G62" s="35" t="s">
        <v>17</v>
      </c>
      <c r="H62" s="45"/>
      <c r="J62" s="45"/>
      <c r="T62" s="32"/>
      <c r="U62" s="33"/>
      <c r="V62" s="34"/>
    </row>
    <row r="63" spans="1:22" s="31" customFormat="1" ht="15" customHeight="1">
      <c r="A63" s="31" t="s">
        <v>11</v>
      </c>
      <c r="B63" s="36">
        <f>SUM(M9+J34+T48+I23)</f>
        <v>26700</v>
      </c>
      <c r="C63" s="33">
        <f>SUM(T44+J31+I20+M5)</f>
        <v>13280</v>
      </c>
      <c r="D63" s="33">
        <f>SUM(T45+J32+I21+M6)</f>
        <v>8673</v>
      </c>
      <c r="E63" s="33">
        <f>(T46+M8)</f>
        <v>1090</v>
      </c>
      <c r="F63" s="33">
        <v>299</v>
      </c>
      <c r="G63" s="33">
        <f>SUM(T47+J33+I22)</f>
        <v>3304</v>
      </c>
      <c r="H63" s="33"/>
      <c r="J63" s="33"/>
      <c r="T63" s="35"/>
      <c r="U63" s="36"/>
      <c r="V63" s="34"/>
    </row>
    <row r="64" spans="1:22" s="31" customFormat="1" ht="15" customHeight="1">
      <c r="A64" s="31" t="s">
        <v>12</v>
      </c>
      <c r="B64" s="41">
        <v>1</v>
      </c>
      <c r="C64" s="34">
        <f t="shared" ref="C64:E64" si="0">SUM(C63/$B$63)</f>
        <v>0.49737827715355803</v>
      </c>
      <c r="D64" s="34">
        <f t="shared" si="0"/>
        <v>0.3248314606741573</v>
      </c>
      <c r="E64" s="34">
        <f t="shared" si="0"/>
        <v>4.0823970037453181E-2</v>
      </c>
      <c r="F64" s="34">
        <f>SUM(F63/$B$63)</f>
        <v>1.1198501872659175E-2</v>
      </c>
      <c r="G64" s="34">
        <f>SUM(G63/$B$63)</f>
        <v>0.12374531835205993</v>
      </c>
      <c r="H64" s="34"/>
      <c r="J64" s="34"/>
    </row>
    <row r="65" spans="1:7" s="31" customFormat="1" ht="15" customHeight="1">
      <c r="A65" s="31" t="s">
        <v>13</v>
      </c>
      <c r="B65" s="35">
        <v>21</v>
      </c>
      <c r="C65" s="31">
        <v>12</v>
      </c>
      <c r="D65" s="31">
        <v>6</v>
      </c>
      <c r="E65" s="31">
        <v>0</v>
      </c>
      <c r="F65" s="31">
        <v>0</v>
      </c>
      <c r="G65" s="31">
        <v>3</v>
      </c>
    </row>
  </sheetData>
  <sortState ref="A43:C60">
    <sortCondition descending="1" ref="C43:C60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V63"/>
  <sheetViews>
    <sheetView workbookViewId="0">
      <selection activeCell="J39" sqref="J39"/>
    </sheetView>
  </sheetViews>
  <sheetFormatPr defaultRowHeight="12.75"/>
  <cols>
    <col min="1" max="1" width="29.42578125" customWidth="1"/>
    <col min="2" max="2" width="8.42578125" customWidth="1"/>
    <col min="3" max="3" width="9.7109375" customWidth="1"/>
    <col min="4" max="16" width="8.5703125" customWidth="1"/>
  </cols>
  <sheetData>
    <row r="1" spans="1:15" s="2" customFormat="1" ht="16.5" customHeight="1">
      <c r="A1" s="1" t="s">
        <v>149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6"/>
      <c r="L3" s="13" t="s">
        <v>9</v>
      </c>
      <c r="M3" s="14">
        <f>(6001/9171)</f>
        <v>0.65434521862392325</v>
      </c>
    </row>
    <row r="4" spans="1:15" s="2" customFormat="1" ht="16.5" customHeight="1" thickBot="1">
      <c r="A4" s="7" t="s">
        <v>155</v>
      </c>
      <c r="B4" s="8" t="s">
        <v>3</v>
      </c>
      <c r="C4" s="10">
        <v>924</v>
      </c>
      <c r="D4" s="10">
        <v>966</v>
      </c>
      <c r="E4" s="9">
        <v>1076</v>
      </c>
      <c r="F4" s="10"/>
      <c r="G4" s="9"/>
      <c r="H4" s="10"/>
      <c r="I4" s="9"/>
      <c r="J4" s="10"/>
      <c r="K4" s="11" t="s">
        <v>4</v>
      </c>
      <c r="M4" s="13" t="s">
        <v>11</v>
      </c>
      <c r="N4" s="13" t="s">
        <v>12</v>
      </c>
      <c r="O4" s="13" t="s">
        <v>13</v>
      </c>
    </row>
    <row r="5" spans="1:15" s="2" customFormat="1" ht="16.5" customHeight="1" thickBot="1">
      <c r="A5" s="7" t="s">
        <v>124</v>
      </c>
      <c r="B5" s="12" t="s">
        <v>5</v>
      </c>
      <c r="C5" s="10">
        <v>789</v>
      </c>
      <c r="D5" s="10">
        <v>823</v>
      </c>
      <c r="E5" s="10">
        <v>898</v>
      </c>
      <c r="F5" s="10">
        <v>908</v>
      </c>
      <c r="G5" s="9">
        <v>1010</v>
      </c>
      <c r="H5" s="10"/>
      <c r="I5" s="9"/>
      <c r="J5" s="10"/>
      <c r="K5" s="11" t="s">
        <v>7</v>
      </c>
      <c r="L5" s="16" t="s">
        <v>5</v>
      </c>
      <c r="M5" s="17">
        <f>(C5+C7+C8+C10)</f>
        <v>2763</v>
      </c>
      <c r="N5" s="14">
        <f>SUM(M5/M9)</f>
        <v>0.46359060402684565</v>
      </c>
      <c r="O5" s="2">
        <v>3</v>
      </c>
    </row>
    <row r="6" spans="1:15" s="2" customFormat="1" ht="16.5" customHeight="1" thickBot="1">
      <c r="A6" s="18" t="s">
        <v>154</v>
      </c>
      <c r="B6" s="28" t="s">
        <v>3</v>
      </c>
      <c r="C6" s="10">
        <v>742</v>
      </c>
      <c r="D6" s="10">
        <v>760</v>
      </c>
      <c r="E6" s="10">
        <v>801</v>
      </c>
      <c r="F6" s="10">
        <v>820</v>
      </c>
      <c r="G6" s="10">
        <v>876</v>
      </c>
      <c r="H6" s="10">
        <v>896</v>
      </c>
      <c r="I6" s="10">
        <v>904</v>
      </c>
      <c r="J6" s="10">
        <v>906</v>
      </c>
      <c r="K6" s="11"/>
      <c r="L6" s="20" t="s">
        <v>3</v>
      </c>
      <c r="M6" s="17">
        <f>(C4+C6+C9)</f>
        <v>2323</v>
      </c>
      <c r="N6" s="14">
        <f>SUM(M6/M9)</f>
        <v>0.38976510067114095</v>
      </c>
      <c r="O6" s="2">
        <v>2</v>
      </c>
    </row>
    <row r="7" spans="1:15" s="2" customFormat="1" ht="16.5" customHeight="1" thickBot="1">
      <c r="A7" s="7" t="s">
        <v>150</v>
      </c>
      <c r="B7" s="12" t="s">
        <v>5</v>
      </c>
      <c r="C7" s="10">
        <v>681</v>
      </c>
      <c r="D7" s="10">
        <v>725</v>
      </c>
      <c r="E7" s="10">
        <v>794</v>
      </c>
      <c r="F7" s="10">
        <v>813</v>
      </c>
      <c r="G7" s="9">
        <v>1037</v>
      </c>
      <c r="H7" s="10"/>
      <c r="I7" s="10"/>
      <c r="J7" s="10"/>
      <c r="K7" s="11" t="s">
        <v>8</v>
      </c>
      <c r="L7" s="26" t="s">
        <v>18</v>
      </c>
      <c r="M7" s="17">
        <v>570</v>
      </c>
      <c r="N7" s="14">
        <f>SUM(M7/M9)</f>
        <v>9.563758389261745E-2</v>
      </c>
    </row>
    <row r="8" spans="1:15" s="2" customFormat="1" ht="16.5" customHeight="1" thickBot="1">
      <c r="A8" s="18" t="s">
        <v>151</v>
      </c>
      <c r="B8" s="19" t="s">
        <v>5</v>
      </c>
      <c r="C8" s="10">
        <v>658</v>
      </c>
      <c r="D8" s="10">
        <v>689</v>
      </c>
      <c r="E8" s="10">
        <v>732</v>
      </c>
      <c r="F8" s="10">
        <v>740</v>
      </c>
      <c r="G8" s="10" t="s">
        <v>21</v>
      </c>
      <c r="L8" s="13" t="s">
        <v>17</v>
      </c>
      <c r="M8" s="17">
        <v>304</v>
      </c>
      <c r="N8" s="14">
        <f>SUM(M8/M9)</f>
        <v>5.1006711409395972E-2</v>
      </c>
    </row>
    <row r="9" spans="1:15" s="2" customFormat="1" ht="16.5" customHeight="1" thickBot="1">
      <c r="A9" s="7" t="s">
        <v>153</v>
      </c>
      <c r="B9" s="8" t="s">
        <v>3</v>
      </c>
      <c r="C9" s="10">
        <v>657</v>
      </c>
      <c r="D9" s="10">
        <v>678</v>
      </c>
      <c r="E9" s="10">
        <v>749</v>
      </c>
      <c r="F9" s="10">
        <v>759</v>
      </c>
      <c r="G9" s="10">
        <v>873</v>
      </c>
      <c r="H9" s="10">
        <v>896</v>
      </c>
      <c r="I9" s="10">
        <v>904</v>
      </c>
      <c r="J9" s="9">
        <v>907</v>
      </c>
      <c r="K9" s="11" t="s">
        <v>10</v>
      </c>
      <c r="M9" s="24">
        <v>5960</v>
      </c>
    </row>
    <row r="10" spans="1:15" s="2" customFormat="1" ht="16.5" customHeight="1" thickBot="1">
      <c r="A10" s="7" t="s">
        <v>125</v>
      </c>
      <c r="B10" s="12" t="s">
        <v>5</v>
      </c>
      <c r="C10" s="10">
        <v>635</v>
      </c>
      <c r="D10" s="10">
        <v>688</v>
      </c>
      <c r="E10" s="10">
        <v>796</v>
      </c>
      <c r="F10" s="10">
        <v>812</v>
      </c>
      <c r="G10" s="9">
        <v>999</v>
      </c>
      <c r="H10" s="10"/>
      <c r="I10" s="10"/>
      <c r="J10" s="10"/>
      <c r="K10" s="9" t="s">
        <v>6</v>
      </c>
    </row>
    <row r="11" spans="1:15" s="2" customFormat="1" ht="16.5" customHeight="1" thickBot="1">
      <c r="A11" s="18" t="s">
        <v>90</v>
      </c>
      <c r="B11" s="27" t="s">
        <v>18</v>
      </c>
      <c r="C11" s="10">
        <v>570</v>
      </c>
      <c r="D11" s="10">
        <v>601</v>
      </c>
      <c r="E11" s="10" t="s">
        <v>21</v>
      </c>
    </row>
    <row r="12" spans="1:15" s="2" customFormat="1" ht="16.5" customHeight="1" thickBot="1">
      <c r="A12" s="18" t="s">
        <v>152</v>
      </c>
      <c r="B12" s="23" t="s">
        <v>14</v>
      </c>
      <c r="C12" s="10">
        <v>304</v>
      </c>
      <c r="D12" s="10" t="s">
        <v>21</v>
      </c>
      <c r="H12" s="17"/>
    </row>
    <row r="13" spans="1:15" s="2" customFormat="1" ht="10.5" customHeight="1">
      <c r="A13" s="1"/>
    </row>
    <row r="14" spans="1:15" s="2" customFormat="1" ht="17.45" customHeight="1">
      <c r="A14" s="1" t="s">
        <v>156</v>
      </c>
    </row>
    <row r="15" spans="1:15" s="2" customFormat="1" ht="10.5" customHeight="1" thickBot="1">
      <c r="A15" s="1"/>
    </row>
    <row r="16" spans="1:15" s="2" customFormat="1" ht="16.5" customHeight="1" thickBot="1">
      <c r="A16" s="4" t="s">
        <v>0</v>
      </c>
      <c r="B16" s="5" t="s">
        <v>1</v>
      </c>
      <c r="C16" s="5" t="s">
        <v>2</v>
      </c>
      <c r="D16" s="5">
        <v>2</v>
      </c>
      <c r="E16" s="5">
        <v>3</v>
      </c>
      <c r="F16" s="5">
        <v>4</v>
      </c>
      <c r="G16" s="6"/>
      <c r="H16" s="13" t="s">
        <v>9</v>
      </c>
      <c r="I16" s="14">
        <f>(5347/8914)</f>
        <v>0.59984294368409241</v>
      </c>
    </row>
    <row r="17" spans="1:15" s="2" customFormat="1" ht="16.5" customHeight="1" thickBot="1">
      <c r="A17" s="7" t="s">
        <v>95</v>
      </c>
      <c r="B17" s="8" t="s">
        <v>3</v>
      </c>
      <c r="C17" s="9">
        <v>1183</v>
      </c>
      <c r="D17" s="10"/>
      <c r="E17" s="10"/>
      <c r="F17" s="10"/>
      <c r="G17" s="11" t="s">
        <v>4</v>
      </c>
      <c r="I17" s="13" t="s">
        <v>11</v>
      </c>
      <c r="J17" s="13" t="s">
        <v>12</v>
      </c>
      <c r="K17" s="13" t="s">
        <v>13</v>
      </c>
    </row>
    <row r="18" spans="1:15" s="2" customFormat="1" ht="16.5" customHeight="1" thickBot="1">
      <c r="A18" s="7" t="s">
        <v>157</v>
      </c>
      <c r="B18" s="12" t="s">
        <v>5</v>
      </c>
      <c r="C18" s="9">
        <v>966</v>
      </c>
      <c r="D18" s="10"/>
      <c r="E18" s="10"/>
      <c r="F18" s="10"/>
      <c r="G18" s="11" t="s">
        <v>8</v>
      </c>
      <c r="H18" s="16" t="s">
        <v>5</v>
      </c>
      <c r="I18" s="17">
        <f>(C18+C20+C22)</f>
        <v>2190</v>
      </c>
      <c r="J18" s="14">
        <f>SUM(I18/I21)</f>
        <v>0.41383219954648526</v>
      </c>
      <c r="K18" s="2">
        <v>2</v>
      </c>
    </row>
    <row r="19" spans="1:15" s="2" customFormat="1" ht="16.5" customHeight="1" thickBot="1">
      <c r="A19" s="7" t="s">
        <v>81</v>
      </c>
      <c r="B19" s="15" t="s">
        <v>14</v>
      </c>
      <c r="C19" s="10">
        <v>829</v>
      </c>
      <c r="D19" s="9">
        <v>886</v>
      </c>
      <c r="E19" s="10"/>
      <c r="F19" s="10"/>
      <c r="G19" s="11" t="s">
        <v>7</v>
      </c>
      <c r="H19" s="20" t="s">
        <v>3</v>
      </c>
      <c r="I19" s="17">
        <f>(C17+C21+C23)</f>
        <v>2273</v>
      </c>
      <c r="J19" s="14">
        <f>SUM(I19/I21)</f>
        <v>0.42951625094482238</v>
      </c>
      <c r="K19" s="2">
        <v>2</v>
      </c>
    </row>
    <row r="20" spans="1:15" s="2" customFormat="1" ht="16.5" customHeight="1" thickBot="1">
      <c r="A20" s="7" t="s">
        <v>46</v>
      </c>
      <c r="B20" s="12" t="s">
        <v>5</v>
      </c>
      <c r="C20" s="10">
        <v>680</v>
      </c>
      <c r="D20" s="10">
        <v>695</v>
      </c>
      <c r="E20" s="10">
        <v>804</v>
      </c>
      <c r="F20" s="9">
        <v>848</v>
      </c>
      <c r="G20" s="11" t="s">
        <v>10</v>
      </c>
      <c r="H20" s="13" t="s">
        <v>17</v>
      </c>
      <c r="I20" s="17">
        <v>829</v>
      </c>
      <c r="J20" s="14">
        <f>SUM(I20/I21)</f>
        <v>0.15665154950869237</v>
      </c>
      <c r="K20" s="2">
        <v>1</v>
      </c>
    </row>
    <row r="21" spans="1:15" s="2" customFormat="1" ht="16.5" customHeight="1" thickBot="1">
      <c r="A21" s="7" t="s">
        <v>211</v>
      </c>
      <c r="B21" s="8" t="s">
        <v>3</v>
      </c>
      <c r="C21" s="10">
        <v>673</v>
      </c>
      <c r="D21" s="10">
        <v>840</v>
      </c>
      <c r="E21" s="9">
        <v>1061</v>
      </c>
      <c r="F21" s="10"/>
      <c r="G21" s="11" t="s">
        <v>6</v>
      </c>
      <c r="I21" s="24">
        <v>5292</v>
      </c>
    </row>
    <row r="22" spans="1:15" s="2" customFormat="1" ht="16.5" customHeight="1" thickBot="1">
      <c r="A22" s="18" t="s">
        <v>158</v>
      </c>
      <c r="B22" s="19" t="s">
        <v>5</v>
      </c>
      <c r="C22" s="10">
        <v>544</v>
      </c>
      <c r="D22" s="10">
        <v>562</v>
      </c>
      <c r="E22" s="10">
        <v>602</v>
      </c>
      <c r="F22" s="10">
        <v>608</v>
      </c>
      <c r="G22" s="11"/>
    </row>
    <row r="23" spans="1:15" s="2" customFormat="1" ht="16.5" customHeight="1" thickBot="1">
      <c r="A23" s="18" t="s">
        <v>159</v>
      </c>
      <c r="B23" s="28" t="s">
        <v>3</v>
      </c>
      <c r="C23" s="10">
        <v>417</v>
      </c>
      <c r="D23" s="10">
        <v>460</v>
      </c>
      <c r="E23" s="10" t="s">
        <v>21</v>
      </c>
    </row>
    <row r="24" spans="1:15" s="2" customFormat="1" ht="11.25" customHeight="1">
      <c r="A24" s="29"/>
      <c r="B24" s="30"/>
      <c r="C24" s="43"/>
      <c r="D24" s="43"/>
      <c r="E24" s="43"/>
      <c r="F24" s="17"/>
      <c r="G24" s="17"/>
      <c r="H24" s="17"/>
      <c r="I24" s="17"/>
      <c r="J24" s="17"/>
      <c r="K24" s="17"/>
      <c r="L24" s="17"/>
      <c r="M24" s="17"/>
      <c r="N24" s="42"/>
    </row>
    <row r="25" spans="1:15" s="2" customFormat="1" ht="17.45" customHeight="1">
      <c r="A25" s="1" t="s">
        <v>160</v>
      </c>
    </row>
    <row r="26" spans="1:15" s="2" customFormat="1" ht="10.5" customHeight="1" thickBot="1">
      <c r="A26" s="1"/>
    </row>
    <row r="27" spans="1:15" s="2" customFormat="1" ht="16.5" customHeight="1" thickBot="1">
      <c r="A27" s="4" t="s">
        <v>0</v>
      </c>
      <c r="B27" s="5" t="s">
        <v>1</v>
      </c>
      <c r="C27" s="5" t="s">
        <v>2</v>
      </c>
      <c r="D27" s="5">
        <v>2</v>
      </c>
      <c r="E27" s="5">
        <v>3</v>
      </c>
      <c r="F27" s="5">
        <v>4</v>
      </c>
      <c r="G27" s="5">
        <v>5</v>
      </c>
      <c r="H27" s="5">
        <v>6</v>
      </c>
      <c r="I27" s="5">
        <v>7</v>
      </c>
      <c r="J27" s="5">
        <v>8</v>
      </c>
      <c r="K27" s="6"/>
      <c r="L27" s="13" t="s">
        <v>9</v>
      </c>
      <c r="M27" s="14">
        <f>(5934/10007)</f>
        <v>0.59298491056260616</v>
      </c>
    </row>
    <row r="28" spans="1:15" s="2" customFormat="1" ht="16.5" customHeight="1" thickBot="1">
      <c r="A28" s="7" t="s">
        <v>65</v>
      </c>
      <c r="B28" s="8" t="s">
        <v>3</v>
      </c>
      <c r="C28" s="10">
        <v>915</v>
      </c>
      <c r="D28" s="10">
        <v>917</v>
      </c>
      <c r="E28" s="10">
        <v>937</v>
      </c>
      <c r="F28" s="9">
        <v>1038</v>
      </c>
      <c r="G28" s="10"/>
      <c r="H28" s="9"/>
      <c r="I28" s="9"/>
      <c r="J28" s="9"/>
      <c r="K28" s="11" t="s">
        <v>4</v>
      </c>
      <c r="M28" s="13" t="s">
        <v>11</v>
      </c>
      <c r="N28" s="13" t="s">
        <v>12</v>
      </c>
      <c r="O28" s="13" t="s">
        <v>13</v>
      </c>
    </row>
    <row r="29" spans="1:15" s="2" customFormat="1" ht="16.5" customHeight="1" thickBot="1">
      <c r="A29" s="7" t="s">
        <v>164</v>
      </c>
      <c r="B29" s="15" t="s">
        <v>14</v>
      </c>
      <c r="C29" s="10">
        <v>795</v>
      </c>
      <c r="D29" s="10">
        <v>844</v>
      </c>
      <c r="E29" s="10">
        <v>870</v>
      </c>
      <c r="F29" s="10">
        <v>910</v>
      </c>
      <c r="G29" s="10">
        <v>942</v>
      </c>
      <c r="H29" s="10">
        <v>951</v>
      </c>
      <c r="I29" s="9">
        <v>1194</v>
      </c>
      <c r="J29" s="9"/>
      <c r="K29" s="11" t="s">
        <v>8</v>
      </c>
      <c r="L29" s="16" t="s">
        <v>5</v>
      </c>
      <c r="M29" s="17">
        <f>(C30+C31+C32)</f>
        <v>2076</v>
      </c>
      <c r="N29" s="14">
        <f>SUM(M29/M35)</f>
        <v>0.35420576693397032</v>
      </c>
      <c r="O29" s="2">
        <v>2</v>
      </c>
    </row>
    <row r="30" spans="1:15" s="2" customFormat="1" ht="16.5" customHeight="1" thickBot="1">
      <c r="A30" s="7" t="s">
        <v>69</v>
      </c>
      <c r="B30" s="12" t="s">
        <v>5</v>
      </c>
      <c r="C30" s="10">
        <v>718</v>
      </c>
      <c r="D30" s="10">
        <v>718</v>
      </c>
      <c r="E30" s="10">
        <v>791</v>
      </c>
      <c r="F30" s="10">
        <v>806</v>
      </c>
      <c r="G30" s="10">
        <v>894</v>
      </c>
      <c r="H30" s="10">
        <v>898</v>
      </c>
      <c r="I30" s="10">
        <v>920</v>
      </c>
      <c r="J30" s="9">
        <v>926</v>
      </c>
      <c r="K30" s="11" t="s">
        <v>6</v>
      </c>
      <c r="L30" s="20" t="s">
        <v>3</v>
      </c>
      <c r="M30" s="17">
        <f>(C28+C35)</f>
        <v>1276</v>
      </c>
      <c r="N30" s="14">
        <f>SUM(M30/M35)</f>
        <v>0.21771028834669851</v>
      </c>
      <c r="O30" s="2">
        <v>1</v>
      </c>
    </row>
    <row r="31" spans="1:15" s="2" customFormat="1" ht="16.5" customHeight="1" thickBot="1">
      <c r="A31" s="7" t="s">
        <v>161</v>
      </c>
      <c r="B31" s="12" t="s">
        <v>5</v>
      </c>
      <c r="C31" s="10">
        <v>681</v>
      </c>
      <c r="D31" s="10">
        <v>701</v>
      </c>
      <c r="E31" s="10">
        <v>713</v>
      </c>
      <c r="F31" s="10">
        <v>733</v>
      </c>
      <c r="G31" s="10">
        <v>746</v>
      </c>
      <c r="H31" s="10">
        <v>752</v>
      </c>
      <c r="I31" s="10">
        <v>904</v>
      </c>
      <c r="J31" s="9">
        <v>982</v>
      </c>
      <c r="K31" s="11" t="s">
        <v>7</v>
      </c>
      <c r="L31" s="21" t="s">
        <v>16</v>
      </c>
      <c r="M31" s="17">
        <v>289</v>
      </c>
      <c r="N31" s="14">
        <f>SUM(M31/M35)</f>
        <v>4.9308991639651939E-2</v>
      </c>
    </row>
    <row r="32" spans="1:15" s="2" customFormat="1" ht="16.5" customHeight="1" thickBot="1">
      <c r="A32" s="18" t="s">
        <v>162</v>
      </c>
      <c r="B32" s="19" t="s">
        <v>5</v>
      </c>
      <c r="C32" s="10">
        <v>677</v>
      </c>
      <c r="D32" s="10">
        <v>678</v>
      </c>
      <c r="E32" s="10">
        <v>684</v>
      </c>
      <c r="F32" s="10">
        <v>709</v>
      </c>
      <c r="G32" s="10">
        <v>728</v>
      </c>
      <c r="H32" s="10">
        <v>747</v>
      </c>
      <c r="I32" s="10">
        <v>773</v>
      </c>
      <c r="J32" s="10">
        <v>781</v>
      </c>
      <c r="K32" s="10"/>
      <c r="L32" s="72" t="s">
        <v>30</v>
      </c>
      <c r="M32" s="17">
        <f>(C33+C34)</f>
        <v>1015</v>
      </c>
      <c r="N32" s="14">
        <f>SUM(M32/M35)</f>
        <v>0.17317863845760109</v>
      </c>
      <c r="O32" s="2">
        <v>1</v>
      </c>
    </row>
    <row r="33" spans="1:17" s="2" customFormat="1" ht="16.5" customHeight="1" thickBot="1">
      <c r="A33" s="18" t="s">
        <v>165</v>
      </c>
      <c r="B33" s="71" t="s">
        <v>30</v>
      </c>
      <c r="C33" s="10">
        <v>579</v>
      </c>
      <c r="D33" s="10">
        <v>597</v>
      </c>
      <c r="E33" s="10">
        <v>608</v>
      </c>
      <c r="F33" s="10">
        <v>642</v>
      </c>
      <c r="G33" s="10">
        <v>660</v>
      </c>
      <c r="H33" s="10">
        <v>673</v>
      </c>
      <c r="I33" s="10" t="s">
        <v>21</v>
      </c>
      <c r="L33" s="75" t="s">
        <v>22</v>
      </c>
      <c r="M33" s="17">
        <v>299</v>
      </c>
      <c r="N33" s="74">
        <f>SUM(M33/M35)</f>
        <v>5.1015185121992837E-2</v>
      </c>
    </row>
    <row r="34" spans="1:17" s="2" customFormat="1" ht="16.5" customHeight="1" thickBot="1">
      <c r="A34" s="7" t="s">
        <v>166</v>
      </c>
      <c r="B34" s="76" t="s">
        <v>30</v>
      </c>
      <c r="C34" s="10">
        <v>436</v>
      </c>
      <c r="D34" s="10">
        <v>438</v>
      </c>
      <c r="E34" s="10">
        <v>506</v>
      </c>
      <c r="F34" s="10">
        <v>541</v>
      </c>
      <c r="G34" s="10">
        <v>675</v>
      </c>
      <c r="H34" s="10">
        <v>685</v>
      </c>
      <c r="I34" s="10">
        <v>832</v>
      </c>
      <c r="J34" s="9">
        <v>867</v>
      </c>
      <c r="K34" s="11" t="s">
        <v>10</v>
      </c>
      <c r="L34" s="13" t="s">
        <v>17</v>
      </c>
      <c r="M34" s="17">
        <f>(C29+C38)</f>
        <v>906</v>
      </c>
      <c r="N34" s="14">
        <f>SUM(M34/M35)</f>
        <v>0.15458112950008532</v>
      </c>
      <c r="O34" s="2">
        <v>1</v>
      </c>
    </row>
    <row r="35" spans="1:17" s="2" customFormat="1" ht="16.5" customHeight="1" thickBot="1">
      <c r="A35" s="18" t="s">
        <v>163</v>
      </c>
      <c r="B35" s="28" t="s">
        <v>3</v>
      </c>
      <c r="C35" s="10">
        <v>361</v>
      </c>
      <c r="D35" s="10">
        <v>363</v>
      </c>
      <c r="E35" s="10">
        <v>388</v>
      </c>
      <c r="F35" s="10">
        <v>425</v>
      </c>
      <c r="G35" s="10" t="s">
        <v>21</v>
      </c>
      <c r="M35" s="24">
        <v>5861</v>
      </c>
    </row>
    <row r="36" spans="1:17" s="2" customFormat="1" ht="16.5" customHeight="1" thickBot="1">
      <c r="A36" s="18" t="s">
        <v>168</v>
      </c>
      <c r="B36" s="73" t="s">
        <v>22</v>
      </c>
      <c r="C36" s="10">
        <v>299</v>
      </c>
      <c r="D36" s="10">
        <v>305</v>
      </c>
      <c r="E36" s="10">
        <v>333</v>
      </c>
      <c r="F36" s="10" t="s">
        <v>21</v>
      </c>
    </row>
    <row r="37" spans="1:17" s="2" customFormat="1" ht="16.5" customHeight="1" thickBot="1">
      <c r="A37" s="18" t="s">
        <v>167</v>
      </c>
      <c r="B37" s="22" t="s">
        <v>16</v>
      </c>
      <c r="C37" s="10">
        <v>289</v>
      </c>
      <c r="D37" s="10">
        <v>292</v>
      </c>
      <c r="E37" s="10" t="s">
        <v>21</v>
      </c>
    </row>
    <row r="38" spans="1:17" s="2" customFormat="1" ht="16.5" customHeight="1" thickBot="1">
      <c r="A38" s="18" t="s">
        <v>226</v>
      </c>
      <c r="B38" s="23" t="s">
        <v>14</v>
      </c>
      <c r="C38" s="10">
        <v>111</v>
      </c>
      <c r="D38" s="10" t="s">
        <v>21</v>
      </c>
    </row>
    <row r="39" spans="1:17" s="2" customFormat="1" ht="11.25" customHeight="1">
      <c r="A39" s="29"/>
      <c r="B39" s="30"/>
      <c r="C39" s="29"/>
      <c r="D39" s="29"/>
      <c r="E39" s="29"/>
      <c r="N39" s="14"/>
    </row>
    <row r="40" spans="1:17" s="2" customFormat="1" ht="17.45" customHeight="1">
      <c r="A40" s="1" t="s">
        <v>169</v>
      </c>
    </row>
    <row r="41" spans="1:17" s="2" customFormat="1" ht="8.25" customHeight="1" thickBot="1">
      <c r="A41" s="1"/>
    </row>
    <row r="42" spans="1:17" s="2" customFormat="1" ht="17.45" customHeight="1" thickBot="1">
      <c r="A42" s="4" t="s">
        <v>0</v>
      </c>
      <c r="B42" s="5" t="s">
        <v>1</v>
      </c>
      <c r="C42" s="5" t="s">
        <v>2</v>
      </c>
      <c r="D42" s="5">
        <v>2</v>
      </c>
      <c r="E42" s="5">
        <v>3</v>
      </c>
      <c r="F42" s="5">
        <v>4</v>
      </c>
      <c r="G42" s="5">
        <v>5</v>
      </c>
      <c r="H42" s="5">
        <v>6</v>
      </c>
      <c r="I42" s="5">
        <v>7</v>
      </c>
      <c r="J42" s="5">
        <v>8</v>
      </c>
      <c r="K42" s="5">
        <v>9</v>
      </c>
      <c r="L42" s="5"/>
      <c r="M42" s="13" t="s">
        <v>9</v>
      </c>
      <c r="N42" s="14">
        <f>(7673/12610)</f>
        <v>0.60848532910388575</v>
      </c>
    </row>
    <row r="43" spans="1:17" s="2" customFormat="1" ht="17.45" customHeight="1" thickBot="1">
      <c r="A43" s="7" t="s">
        <v>170</v>
      </c>
      <c r="B43" s="12" t="s">
        <v>5</v>
      </c>
      <c r="C43" s="9">
        <v>1141</v>
      </c>
      <c r="D43" s="10"/>
      <c r="E43" s="9"/>
      <c r="F43" s="10"/>
      <c r="G43" s="10"/>
      <c r="H43" s="9"/>
      <c r="I43" s="10"/>
      <c r="J43" s="10"/>
      <c r="K43" s="9"/>
      <c r="L43" s="11" t="s">
        <v>4</v>
      </c>
      <c r="N43" s="13" t="s">
        <v>11</v>
      </c>
      <c r="O43" s="13" t="s">
        <v>12</v>
      </c>
      <c r="P43" s="13" t="s">
        <v>13</v>
      </c>
      <c r="Q43" s="13"/>
    </row>
    <row r="44" spans="1:17" s="2" customFormat="1" ht="17.45" customHeight="1" thickBot="1">
      <c r="A44" s="7" t="s">
        <v>140</v>
      </c>
      <c r="B44" s="12" t="s">
        <v>5</v>
      </c>
      <c r="C44" s="10">
        <v>953</v>
      </c>
      <c r="D44" s="10">
        <v>965</v>
      </c>
      <c r="E44" s="10">
        <v>981</v>
      </c>
      <c r="F44" s="10">
        <v>994</v>
      </c>
      <c r="G44" s="10">
        <v>1018</v>
      </c>
      <c r="H44" s="10">
        <v>1072</v>
      </c>
      <c r="I44" s="9">
        <v>1113</v>
      </c>
      <c r="J44" s="9"/>
      <c r="K44" s="10"/>
      <c r="L44" s="11" t="s">
        <v>8</v>
      </c>
      <c r="M44" s="16" t="s">
        <v>5</v>
      </c>
      <c r="N44" s="17">
        <f>(C43+C44+C49+C50)</f>
        <v>3203</v>
      </c>
      <c r="O44" s="14">
        <f>SUM(N44/N48)</f>
        <v>0.42094887633066108</v>
      </c>
      <c r="P44" s="2">
        <v>3</v>
      </c>
    </row>
    <row r="45" spans="1:17" s="2" customFormat="1" ht="17.45" customHeight="1" thickBot="1">
      <c r="A45" s="7" t="s">
        <v>144</v>
      </c>
      <c r="B45" s="15" t="s">
        <v>14</v>
      </c>
      <c r="C45" s="10">
        <v>844</v>
      </c>
      <c r="D45" s="10">
        <v>860</v>
      </c>
      <c r="E45" s="10">
        <v>875</v>
      </c>
      <c r="F45" s="10">
        <v>879</v>
      </c>
      <c r="G45" s="10">
        <v>902</v>
      </c>
      <c r="H45" s="10">
        <v>926</v>
      </c>
      <c r="I45" s="10">
        <v>950</v>
      </c>
      <c r="J45" s="10">
        <v>966</v>
      </c>
      <c r="K45" s="9">
        <v>1013</v>
      </c>
      <c r="L45" s="11" t="s">
        <v>15</v>
      </c>
      <c r="M45" s="20" t="s">
        <v>3</v>
      </c>
      <c r="N45" s="17">
        <f>(C46+C48+C51)</f>
        <v>1827</v>
      </c>
      <c r="O45" s="14">
        <f>SUM(N45/N48)</f>
        <v>0.24011039558417663</v>
      </c>
      <c r="P45" s="2">
        <v>1</v>
      </c>
    </row>
    <row r="46" spans="1:17" s="2" customFormat="1" ht="17.45" customHeight="1" thickBot="1">
      <c r="A46" s="7" t="s">
        <v>172</v>
      </c>
      <c r="B46" s="8" t="s">
        <v>3</v>
      </c>
      <c r="C46" s="10">
        <v>830</v>
      </c>
      <c r="D46" s="10">
        <v>854</v>
      </c>
      <c r="E46" s="10">
        <v>855</v>
      </c>
      <c r="F46" s="10">
        <v>882</v>
      </c>
      <c r="G46" s="10">
        <v>913</v>
      </c>
      <c r="H46" s="10">
        <v>946</v>
      </c>
      <c r="I46" s="10">
        <v>1057</v>
      </c>
      <c r="J46" s="9">
        <v>1118</v>
      </c>
      <c r="K46" s="10"/>
      <c r="L46" s="11" t="s">
        <v>7</v>
      </c>
      <c r="M46" s="21" t="s">
        <v>16</v>
      </c>
      <c r="N46" s="17">
        <f>(C47+C52+C53+C54)</f>
        <v>1397</v>
      </c>
      <c r="O46" s="14">
        <f>SUM(N46/N48)</f>
        <v>0.18359837035090024</v>
      </c>
      <c r="P46" s="2">
        <v>1</v>
      </c>
    </row>
    <row r="47" spans="1:17" s="2" customFormat="1" ht="17.45" customHeight="1" thickBot="1">
      <c r="A47" s="7" t="s">
        <v>171</v>
      </c>
      <c r="B47" s="78" t="s">
        <v>16</v>
      </c>
      <c r="C47" s="10">
        <v>722</v>
      </c>
      <c r="D47" s="10">
        <v>742</v>
      </c>
      <c r="E47" s="10">
        <v>743</v>
      </c>
      <c r="F47" s="10">
        <v>808</v>
      </c>
      <c r="G47" s="10">
        <v>842</v>
      </c>
      <c r="H47" s="10">
        <v>894</v>
      </c>
      <c r="I47" s="10">
        <v>921</v>
      </c>
      <c r="J47" s="9">
        <v>1099</v>
      </c>
      <c r="K47" s="10"/>
      <c r="L47" s="11" t="s">
        <v>6</v>
      </c>
      <c r="M47" s="13" t="s">
        <v>17</v>
      </c>
      <c r="N47" s="17">
        <f>(C45+C56+C55+C57+C58)</f>
        <v>1182</v>
      </c>
      <c r="O47" s="14">
        <f>SUM(N47/N48)</f>
        <v>0.15534235773426205</v>
      </c>
      <c r="P47" s="2">
        <v>1</v>
      </c>
    </row>
    <row r="48" spans="1:17" s="2" customFormat="1" ht="17.45" customHeight="1" thickBot="1">
      <c r="A48" s="18" t="s">
        <v>146</v>
      </c>
      <c r="B48" s="28" t="s">
        <v>3</v>
      </c>
      <c r="C48" s="10">
        <v>708</v>
      </c>
      <c r="D48" s="10">
        <v>712</v>
      </c>
      <c r="E48" s="10">
        <v>719</v>
      </c>
      <c r="F48" s="10">
        <v>722</v>
      </c>
      <c r="G48" s="10">
        <v>724</v>
      </c>
      <c r="H48" s="10">
        <v>737</v>
      </c>
      <c r="I48" s="10">
        <v>798</v>
      </c>
      <c r="J48" s="10">
        <v>810</v>
      </c>
      <c r="K48" s="10">
        <v>848</v>
      </c>
      <c r="L48" s="11"/>
      <c r="N48" s="24">
        <v>7609</v>
      </c>
      <c r="Q48" s="14"/>
    </row>
    <row r="49" spans="1:22" s="2" customFormat="1" ht="17.45" customHeight="1" thickBot="1">
      <c r="A49" s="7" t="s">
        <v>173</v>
      </c>
      <c r="B49" s="12" t="s">
        <v>5</v>
      </c>
      <c r="C49" s="10">
        <v>706</v>
      </c>
      <c r="D49" s="10">
        <v>722</v>
      </c>
      <c r="E49" s="10">
        <v>729</v>
      </c>
      <c r="F49" s="10">
        <v>747</v>
      </c>
      <c r="G49" s="10">
        <v>781</v>
      </c>
      <c r="H49" s="10">
        <v>797</v>
      </c>
      <c r="I49" s="10">
        <v>816</v>
      </c>
      <c r="J49" s="10">
        <v>851</v>
      </c>
      <c r="K49" s="9">
        <v>1076</v>
      </c>
      <c r="L49" s="11" t="s">
        <v>10</v>
      </c>
    </row>
    <row r="50" spans="1:22" s="2" customFormat="1" ht="17.45" customHeight="1" thickBot="1">
      <c r="A50" s="18" t="s">
        <v>177</v>
      </c>
      <c r="B50" s="19" t="s">
        <v>5</v>
      </c>
      <c r="C50" s="10">
        <v>403</v>
      </c>
      <c r="D50" s="10">
        <v>405</v>
      </c>
      <c r="E50" s="10">
        <v>408</v>
      </c>
      <c r="F50" s="10">
        <v>412</v>
      </c>
      <c r="G50" s="10">
        <v>422</v>
      </c>
      <c r="H50" s="10">
        <v>430</v>
      </c>
      <c r="I50" s="10">
        <v>441</v>
      </c>
      <c r="J50" s="10">
        <v>448</v>
      </c>
      <c r="K50" s="10" t="s">
        <v>21</v>
      </c>
    </row>
    <row r="51" spans="1:22" s="2" customFormat="1" ht="17.45" customHeight="1" thickBot="1">
      <c r="A51" s="18" t="s">
        <v>176</v>
      </c>
      <c r="B51" s="28" t="s">
        <v>3</v>
      </c>
      <c r="C51" s="10">
        <v>289</v>
      </c>
      <c r="D51" s="10">
        <v>298</v>
      </c>
      <c r="E51" s="10">
        <v>299</v>
      </c>
      <c r="F51" s="10">
        <v>304</v>
      </c>
      <c r="G51" s="10">
        <v>309</v>
      </c>
      <c r="H51" s="10">
        <v>310</v>
      </c>
      <c r="I51" s="10" t="s">
        <v>21</v>
      </c>
    </row>
    <row r="52" spans="1:22" s="2" customFormat="1" ht="17.45" customHeight="1" thickBot="1">
      <c r="A52" s="18" t="s">
        <v>174</v>
      </c>
      <c r="B52" s="22" t="s">
        <v>16</v>
      </c>
      <c r="C52" s="10">
        <v>250</v>
      </c>
      <c r="D52" s="10">
        <v>258</v>
      </c>
      <c r="E52" s="10">
        <v>259</v>
      </c>
      <c r="F52" s="10">
        <v>270</v>
      </c>
      <c r="G52" s="10">
        <v>280</v>
      </c>
      <c r="H52" s="10" t="s">
        <v>21</v>
      </c>
    </row>
    <row r="53" spans="1:22" s="2" customFormat="1" ht="17.45" customHeight="1" thickBot="1">
      <c r="A53" s="18" t="s">
        <v>175</v>
      </c>
      <c r="B53" s="22" t="s">
        <v>16</v>
      </c>
      <c r="C53" s="10">
        <v>223</v>
      </c>
      <c r="D53" s="10">
        <v>232</v>
      </c>
      <c r="E53" s="10">
        <v>233</v>
      </c>
      <c r="F53" s="10">
        <v>265</v>
      </c>
      <c r="G53" s="10">
        <v>292</v>
      </c>
      <c r="H53" s="10">
        <v>360</v>
      </c>
      <c r="I53" s="10">
        <v>368</v>
      </c>
      <c r="J53" s="10" t="s">
        <v>21</v>
      </c>
    </row>
    <row r="54" spans="1:22" s="2" customFormat="1" ht="17.45" customHeight="1" thickBot="1">
      <c r="A54" s="18" t="s">
        <v>84</v>
      </c>
      <c r="B54" s="22" t="s">
        <v>16</v>
      </c>
      <c r="C54" s="10">
        <v>202</v>
      </c>
      <c r="D54" s="10">
        <v>204</v>
      </c>
      <c r="E54" s="10">
        <v>204</v>
      </c>
      <c r="F54" s="10" t="s">
        <v>21</v>
      </c>
    </row>
    <row r="55" spans="1:22" s="2" customFormat="1" ht="17.45" customHeight="1" thickBot="1">
      <c r="A55" s="18" t="s">
        <v>178</v>
      </c>
      <c r="B55" s="23" t="s">
        <v>14</v>
      </c>
      <c r="C55" s="10">
        <v>193</v>
      </c>
      <c r="D55" s="10">
        <v>207</v>
      </c>
      <c r="E55" s="10">
        <v>207</v>
      </c>
      <c r="F55" s="10">
        <v>219</v>
      </c>
      <c r="G55" s="10" t="s">
        <v>21</v>
      </c>
    </row>
    <row r="56" spans="1:22" s="2" customFormat="1" ht="17.45" customHeight="1" thickBot="1">
      <c r="A56" s="18" t="s">
        <v>179</v>
      </c>
      <c r="B56" s="23" t="s">
        <v>14</v>
      </c>
      <c r="C56" s="10">
        <v>78</v>
      </c>
      <c r="D56" s="10" t="s">
        <v>21</v>
      </c>
      <c r="K56" s="13"/>
      <c r="M56" s="14"/>
    </row>
    <row r="57" spans="1:22" s="2" customFormat="1" ht="17.45" customHeight="1" thickBot="1">
      <c r="A57" s="18" t="s">
        <v>180</v>
      </c>
      <c r="B57" s="23" t="s">
        <v>14</v>
      </c>
      <c r="C57" s="10">
        <v>41</v>
      </c>
      <c r="D57" s="10" t="s">
        <v>21</v>
      </c>
      <c r="J57" s="13"/>
      <c r="L57" s="14"/>
    </row>
    <row r="58" spans="1:22" s="2" customFormat="1" ht="17.45" customHeight="1" thickBot="1">
      <c r="A58" s="18" t="s">
        <v>181</v>
      </c>
      <c r="B58" s="23" t="s">
        <v>14</v>
      </c>
      <c r="C58" s="10">
        <v>26</v>
      </c>
      <c r="D58" s="10" t="s">
        <v>21</v>
      </c>
      <c r="G58" s="17"/>
      <c r="J58" s="13"/>
      <c r="L58" s="14"/>
    </row>
    <row r="60" spans="1:22" s="31" customFormat="1" ht="15" customHeight="1">
      <c r="B60" s="35" t="s">
        <v>20</v>
      </c>
      <c r="C60" s="37" t="s">
        <v>5</v>
      </c>
      <c r="D60" s="38" t="s">
        <v>3</v>
      </c>
      <c r="E60" s="39" t="s">
        <v>16</v>
      </c>
      <c r="F60" s="77" t="s">
        <v>30</v>
      </c>
      <c r="G60" s="40" t="s">
        <v>18</v>
      </c>
      <c r="H60" s="45" t="s">
        <v>22</v>
      </c>
      <c r="I60" s="35" t="s">
        <v>17</v>
      </c>
      <c r="J60" s="45"/>
      <c r="T60" s="32"/>
      <c r="U60" s="33"/>
      <c r="V60" s="34"/>
    </row>
    <row r="61" spans="1:22" s="31" customFormat="1" ht="15" customHeight="1">
      <c r="A61" s="31" t="s">
        <v>11</v>
      </c>
      <c r="B61" s="36">
        <f>SUM(M9+M35+N48+I21)</f>
        <v>24722</v>
      </c>
      <c r="C61" s="33">
        <f>SUM(N44+M29+I18+M5)</f>
        <v>10232</v>
      </c>
      <c r="D61" s="33">
        <f>SUM(N45+M30+I19+M6)</f>
        <v>7699</v>
      </c>
      <c r="E61" s="33">
        <f>(M31+N46)</f>
        <v>1686</v>
      </c>
      <c r="F61" s="33">
        <f>(M32)</f>
        <v>1015</v>
      </c>
      <c r="G61" s="33">
        <v>570</v>
      </c>
      <c r="H61" s="33">
        <v>299</v>
      </c>
      <c r="I61" s="33">
        <f>SUM(N47+M34+I20+M8)</f>
        <v>3221</v>
      </c>
      <c r="J61" s="33"/>
      <c r="T61" s="35"/>
      <c r="U61" s="36"/>
      <c r="V61" s="34"/>
    </row>
    <row r="62" spans="1:22" s="31" customFormat="1" ht="15" customHeight="1">
      <c r="A62" s="31" t="s">
        <v>12</v>
      </c>
      <c r="B62" s="41">
        <v>1</v>
      </c>
      <c r="C62" s="34">
        <f t="shared" ref="C62:E62" si="0">SUM(C61/$B$61)</f>
        <v>0.41388237197637734</v>
      </c>
      <c r="D62" s="34">
        <f t="shared" si="0"/>
        <v>0.31142302402718225</v>
      </c>
      <c r="E62" s="34">
        <f t="shared" si="0"/>
        <v>6.8198365828007437E-2</v>
      </c>
      <c r="F62" s="34">
        <f>SUM(F61/$B$61)</f>
        <v>4.1056548822910766E-2</v>
      </c>
      <c r="G62" s="34">
        <f>SUM(G61/$B$61)</f>
        <v>2.3056387023703585E-2</v>
      </c>
      <c r="H62" s="34">
        <f>SUM(H61/$B$61)</f>
        <v>1.2094490736995389E-2</v>
      </c>
      <c r="I62" s="34">
        <f>SUM(I61/$B$61)</f>
        <v>0.13028881158482322</v>
      </c>
      <c r="J62" s="34"/>
    </row>
    <row r="63" spans="1:22" s="31" customFormat="1" ht="15" customHeight="1">
      <c r="A63" s="31" t="s">
        <v>13</v>
      </c>
      <c r="B63" s="35">
        <v>21</v>
      </c>
      <c r="C63" s="31">
        <v>10</v>
      </c>
      <c r="D63" s="31">
        <v>6</v>
      </c>
      <c r="E63" s="31">
        <v>1</v>
      </c>
      <c r="F63" s="31">
        <v>1</v>
      </c>
      <c r="G63" s="31">
        <v>0</v>
      </c>
      <c r="H63" s="31">
        <v>0</v>
      </c>
      <c r="I63" s="31">
        <v>3</v>
      </c>
    </row>
  </sheetData>
  <sortState ref="A43:C58">
    <sortCondition descending="1" ref="C43:C58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T64"/>
  <sheetViews>
    <sheetView workbookViewId="0">
      <selection activeCell="I60" sqref="I60"/>
    </sheetView>
  </sheetViews>
  <sheetFormatPr defaultRowHeight="12.75"/>
  <cols>
    <col min="1" max="1" width="29.42578125" customWidth="1"/>
    <col min="2" max="2" width="8.42578125" customWidth="1"/>
    <col min="3" max="3" width="9.7109375" customWidth="1"/>
    <col min="4" max="16" width="8.5703125" customWidth="1"/>
  </cols>
  <sheetData>
    <row r="1" spans="1:13" s="2" customFormat="1" ht="16.5" customHeight="1">
      <c r="A1" s="1" t="s">
        <v>122</v>
      </c>
    </row>
    <row r="2" spans="1:13" s="2" customFormat="1" ht="9.75" customHeight="1" thickBot="1">
      <c r="A2" s="3"/>
    </row>
    <row r="3" spans="1:13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6"/>
      <c r="J3" s="13" t="s">
        <v>9</v>
      </c>
      <c r="K3" s="14">
        <f>(6491/10685)</f>
        <v>0.6074871314927468</v>
      </c>
    </row>
    <row r="4" spans="1:13" s="2" customFormat="1" ht="16.5" customHeight="1" thickBot="1">
      <c r="A4" s="7" t="s">
        <v>126</v>
      </c>
      <c r="B4" s="8" t="s">
        <v>3</v>
      </c>
      <c r="C4" s="10">
        <v>1064</v>
      </c>
      <c r="D4" s="9">
        <v>1082</v>
      </c>
      <c r="E4" s="10"/>
      <c r="F4" s="10"/>
      <c r="G4" s="9"/>
      <c r="H4" s="10"/>
      <c r="I4" s="11" t="s">
        <v>4</v>
      </c>
      <c r="K4" s="13" t="s">
        <v>11</v>
      </c>
      <c r="L4" s="13" t="s">
        <v>12</v>
      </c>
      <c r="M4" s="13" t="s">
        <v>13</v>
      </c>
    </row>
    <row r="5" spans="1:13" s="2" customFormat="1" ht="16.5" customHeight="1" thickBot="1">
      <c r="A5" s="7" t="s">
        <v>123</v>
      </c>
      <c r="B5" s="15" t="s">
        <v>14</v>
      </c>
      <c r="C5" s="10">
        <v>978</v>
      </c>
      <c r="D5" s="10">
        <v>982</v>
      </c>
      <c r="E5" s="9">
        <v>1073</v>
      </c>
      <c r="F5" s="10"/>
      <c r="G5" s="9"/>
      <c r="H5" s="10"/>
      <c r="I5" s="11" t="s">
        <v>8</v>
      </c>
      <c r="J5" s="16" t="s">
        <v>5</v>
      </c>
      <c r="K5" s="17">
        <f>(C7+C9+C12+C13)</f>
        <v>1885</v>
      </c>
      <c r="L5" s="14">
        <f>SUM(K5/K8)</f>
        <v>0.29425538557602249</v>
      </c>
      <c r="M5" s="2">
        <v>2</v>
      </c>
    </row>
    <row r="6" spans="1:13" s="2" customFormat="1" ht="16.5" customHeight="1" thickBot="1">
      <c r="A6" s="7" t="s">
        <v>35</v>
      </c>
      <c r="B6" s="8" t="s">
        <v>3</v>
      </c>
      <c r="C6" s="10">
        <v>956</v>
      </c>
      <c r="D6" s="10">
        <v>963</v>
      </c>
      <c r="E6" s="10">
        <v>985</v>
      </c>
      <c r="F6" s="9">
        <v>1185</v>
      </c>
      <c r="G6" s="10"/>
      <c r="H6" s="9"/>
      <c r="I6" s="11" t="s">
        <v>7</v>
      </c>
      <c r="J6" s="20" t="s">
        <v>3</v>
      </c>
      <c r="K6" s="17">
        <f>(C4+C6+C11)</f>
        <v>2470</v>
      </c>
      <c r="L6" s="14">
        <f>SUM(K6/K8)</f>
        <v>0.38557602247892603</v>
      </c>
      <c r="M6" s="2">
        <v>2</v>
      </c>
    </row>
    <row r="7" spans="1:13" s="2" customFormat="1" ht="16.5" customHeight="1" thickBot="1">
      <c r="A7" s="7" t="s">
        <v>124</v>
      </c>
      <c r="B7" s="12" t="s">
        <v>5</v>
      </c>
      <c r="C7" s="10">
        <v>829</v>
      </c>
      <c r="D7" s="10">
        <v>877</v>
      </c>
      <c r="E7" s="10">
        <v>930</v>
      </c>
      <c r="F7" s="9">
        <v>1089</v>
      </c>
      <c r="G7" s="10"/>
      <c r="H7" s="10"/>
      <c r="I7" s="11" t="s">
        <v>6</v>
      </c>
      <c r="J7" s="13" t="s">
        <v>17</v>
      </c>
      <c r="K7" s="17">
        <f>(C5+C8+C10)</f>
        <v>2051</v>
      </c>
      <c r="L7" s="14">
        <f>SUM(K7/K8)</f>
        <v>0.32016859194505154</v>
      </c>
      <c r="M7" s="2">
        <v>1</v>
      </c>
    </row>
    <row r="8" spans="1:13" s="2" customFormat="1" ht="16.5" customHeight="1" thickBot="1">
      <c r="A8" s="18" t="s">
        <v>90</v>
      </c>
      <c r="B8" s="23" t="s">
        <v>14</v>
      </c>
      <c r="C8" s="10">
        <v>584</v>
      </c>
      <c r="D8" s="10">
        <v>597</v>
      </c>
      <c r="E8" s="10">
        <v>610</v>
      </c>
      <c r="F8" s="10">
        <v>641</v>
      </c>
      <c r="G8" s="10">
        <v>665</v>
      </c>
      <c r="H8" s="10">
        <v>883</v>
      </c>
      <c r="I8" s="10"/>
      <c r="K8" s="24">
        <v>6406</v>
      </c>
    </row>
    <row r="9" spans="1:13" s="2" customFormat="1" ht="16.5" customHeight="1" thickBot="1">
      <c r="A9" s="7" t="s">
        <v>125</v>
      </c>
      <c r="B9" s="12" t="s">
        <v>5</v>
      </c>
      <c r="C9" s="10">
        <v>554</v>
      </c>
      <c r="D9" s="10">
        <v>632</v>
      </c>
      <c r="E9" s="10">
        <v>732</v>
      </c>
      <c r="F9" s="10">
        <v>747</v>
      </c>
      <c r="G9" s="10">
        <v>762</v>
      </c>
      <c r="H9" s="9">
        <v>937</v>
      </c>
      <c r="I9" s="11" t="s">
        <v>10</v>
      </c>
    </row>
    <row r="10" spans="1:13" s="2" customFormat="1" ht="16.5" customHeight="1" thickBot="1">
      <c r="A10" s="18" t="s">
        <v>89</v>
      </c>
      <c r="B10" s="23" t="s">
        <v>14</v>
      </c>
      <c r="C10" s="10">
        <v>489</v>
      </c>
      <c r="D10" s="10">
        <v>519</v>
      </c>
      <c r="E10" s="10">
        <v>521</v>
      </c>
      <c r="F10" s="10">
        <v>532</v>
      </c>
      <c r="G10" s="10">
        <v>554</v>
      </c>
      <c r="H10" s="10" t="s">
        <v>21</v>
      </c>
    </row>
    <row r="11" spans="1:13" s="2" customFormat="1" ht="16.5" customHeight="1" thickBot="1">
      <c r="A11" s="18" t="s">
        <v>49</v>
      </c>
      <c r="B11" s="28" t="s">
        <v>3</v>
      </c>
      <c r="C11" s="10">
        <v>450</v>
      </c>
      <c r="D11" s="10">
        <v>451</v>
      </c>
      <c r="E11" s="10">
        <v>455</v>
      </c>
      <c r="F11" s="10" t="s">
        <v>21</v>
      </c>
    </row>
    <row r="12" spans="1:13" s="2" customFormat="1" ht="16.5" customHeight="1" thickBot="1">
      <c r="A12" s="18" t="s">
        <v>127</v>
      </c>
      <c r="B12" s="19" t="s">
        <v>5</v>
      </c>
      <c r="C12" s="10">
        <v>282</v>
      </c>
      <c r="D12" s="10">
        <v>297</v>
      </c>
      <c r="E12" s="10" t="s">
        <v>21</v>
      </c>
    </row>
    <row r="13" spans="1:13" s="2" customFormat="1" ht="16.5" customHeight="1" thickBot="1">
      <c r="A13" s="18" t="s">
        <v>128</v>
      </c>
      <c r="B13" s="19" t="s">
        <v>5</v>
      </c>
      <c r="C13" s="10">
        <v>220</v>
      </c>
      <c r="D13" s="10" t="s">
        <v>21</v>
      </c>
      <c r="H13" s="17"/>
    </row>
    <row r="14" spans="1:13" s="2" customFormat="1" ht="10.5" customHeight="1">
      <c r="A14" s="1"/>
    </row>
    <row r="15" spans="1:13" s="2" customFormat="1" ht="17.45" customHeight="1">
      <c r="A15" s="1" t="s">
        <v>129</v>
      </c>
    </row>
    <row r="16" spans="1:13" s="2" customFormat="1" ht="10.5" customHeight="1" thickBot="1">
      <c r="A16" s="1"/>
    </row>
    <row r="17" spans="1:15" s="2" customFormat="1" ht="16.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>
        <v>5</v>
      </c>
      <c r="H17" s="5">
        <v>6</v>
      </c>
      <c r="I17" s="6"/>
      <c r="J17" s="13" t="s">
        <v>9</v>
      </c>
      <c r="K17" s="14">
        <f>(4909/8994)</f>
        <v>0.54580831665554819</v>
      </c>
    </row>
    <row r="18" spans="1:15" s="2" customFormat="1" ht="16.5" customHeight="1" thickBot="1">
      <c r="A18" s="7" t="s">
        <v>95</v>
      </c>
      <c r="B18" s="8" t="s">
        <v>3</v>
      </c>
      <c r="C18" s="9">
        <v>1066</v>
      </c>
      <c r="D18" s="10"/>
      <c r="E18" s="10"/>
      <c r="F18" s="10"/>
      <c r="G18" s="9"/>
      <c r="H18" s="10"/>
      <c r="I18" s="11" t="s">
        <v>4</v>
      </c>
      <c r="K18" s="13" t="s">
        <v>11</v>
      </c>
      <c r="L18" s="13" t="s">
        <v>12</v>
      </c>
      <c r="M18" s="13" t="s">
        <v>13</v>
      </c>
    </row>
    <row r="19" spans="1:15" s="2" customFormat="1" ht="16.5" customHeight="1" thickBot="1">
      <c r="A19" s="7" t="s">
        <v>45</v>
      </c>
      <c r="B19" s="12" t="s">
        <v>5</v>
      </c>
      <c r="C19" s="9">
        <v>1014</v>
      </c>
      <c r="D19" s="10"/>
      <c r="E19" s="10"/>
      <c r="F19" s="10"/>
      <c r="G19" s="9"/>
      <c r="H19" s="10"/>
      <c r="I19" s="11" t="s">
        <v>8</v>
      </c>
      <c r="J19" s="16" t="s">
        <v>5</v>
      </c>
      <c r="K19" s="17">
        <f>(C19+C20)</f>
        <v>1741</v>
      </c>
      <c r="L19" s="14">
        <f>SUM(K19/K23)</f>
        <v>0.38322694254897643</v>
      </c>
      <c r="M19" s="2">
        <v>2</v>
      </c>
    </row>
    <row r="20" spans="1:15" s="2" customFormat="1" ht="16.5" customHeight="1" thickBot="1">
      <c r="A20" s="7" t="s">
        <v>46</v>
      </c>
      <c r="B20" s="12" t="s">
        <v>5</v>
      </c>
      <c r="C20" s="10">
        <v>727</v>
      </c>
      <c r="D20" s="10">
        <v>744</v>
      </c>
      <c r="E20" s="10">
        <v>818</v>
      </c>
      <c r="F20" s="10">
        <v>867</v>
      </c>
      <c r="G20" s="9">
        <v>1011</v>
      </c>
      <c r="H20" s="9"/>
      <c r="I20" s="11" t="s">
        <v>7</v>
      </c>
      <c r="J20" s="20" t="s">
        <v>3</v>
      </c>
      <c r="K20" s="17">
        <f>(C18+C22)</f>
        <v>1545</v>
      </c>
      <c r="L20" s="14">
        <f>SUM(K20/K23)</f>
        <v>0.34008364516839096</v>
      </c>
      <c r="M20" s="2">
        <v>2</v>
      </c>
    </row>
    <row r="21" spans="1:15" s="2" customFormat="1" ht="16.5" customHeight="1" thickBot="1">
      <c r="A21" s="18" t="s">
        <v>99</v>
      </c>
      <c r="B21" s="22" t="s">
        <v>16</v>
      </c>
      <c r="C21" s="10">
        <v>569</v>
      </c>
      <c r="D21" s="10">
        <v>583</v>
      </c>
      <c r="E21" s="10">
        <v>588</v>
      </c>
      <c r="F21" s="10">
        <v>650</v>
      </c>
      <c r="G21" s="10">
        <v>727</v>
      </c>
      <c r="H21" s="10">
        <v>750</v>
      </c>
      <c r="I21" s="11"/>
      <c r="J21" s="21" t="s">
        <v>16</v>
      </c>
      <c r="K21" s="17">
        <v>569</v>
      </c>
      <c r="L21" s="14">
        <f>SUM(K21/K23)</f>
        <v>0.12524763372220998</v>
      </c>
    </row>
    <row r="22" spans="1:15" s="2" customFormat="1" ht="16.5" customHeight="1" thickBot="1">
      <c r="A22" s="7" t="s">
        <v>130</v>
      </c>
      <c r="B22" s="8" t="s">
        <v>3</v>
      </c>
      <c r="C22" s="10">
        <v>479</v>
      </c>
      <c r="D22" s="10">
        <v>573</v>
      </c>
      <c r="E22" s="10">
        <v>588</v>
      </c>
      <c r="F22" s="10">
        <v>635</v>
      </c>
      <c r="G22" s="10">
        <v>806</v>
      </c>
      <c r="H22" s="9">
        <v>859</v>
      </c>
      <c r="I22" s="11" t="s">
        <v>6</v>
      </c>
      <c r="J22" s="13" t="s">
        <v>17</v>
      </c>
      <c r="K22" s="17">
        <f>(C23+C24)</f>
        <v>688</v>
      </c>
      <c r="L22" s="14">
        <f>SUM(K22/K23)</f>
        <v>0.15144177856042262</v>
      </c>
    </row>
    <row r="23" spans="1:15" s="2" customFormat="1" ht="16.5" customHeight="1" thickBot="1">
      <c r="A23" s="18" t="s">
        <v>131</v>
      </c>
      <c r="B23" s="23" t="s">
        <v>14</v>
      </c>
      <c r="C23" s="10">
        <v>385</v>
      </c>
      <c r="D23" s="10">
        <v>411</v>
      </c>
      <c r="E23" s="10">
        <v>419</v>
      </c>
      <c r="F23" s="10">
        <v>510</v>
      </c>
      <c r="G23" s="10" t="s">
        <v>21</v>
      </c>
      <c r="K23" s="24">
        <v>4543</v>
      </c>
    </row>
    <row r="24" spans="1:15" s="2" customFormat="1" ht="16.5" customHeight="1" thickBot="1">
      <c r="A24" s="18" t="s">
        <v>98</v>
      </c>
      <c r="B24" s="23" t="s">
        <v>14</v>
      </c>
      <c r="C24" s="10">
        <v>303</v>
      </c>
      <c r="D24" s="10">
        <v>309</v>
      </c>
      <c r="E24" s="10">
        <v>312</v>
      </c>
      <c r="F24" s="10" t="s">
        <v>21</v>
      </c>
    </row>
    <row r="25" spans="1:15" s="2" customFormat="1" ht="11.25" customHeight="1">
      <c r="A25" s="29"/>
      <c r="B25" s="30"/>
      <c r="C25" s="43"/>
      <c r="D25" s="43"/>
      <c r="E25" s="43"/>
      <c r="F25" s="17"/>
      <c r="G25" s="17"/>
      <c r="H25" s="17"/>
      <c r="I25" s="17"/>
      <c r="J25" s="17"/>
      <c r="K25" s="17"/>
      <c r="L25" s="17"/>
      <c r="M25" s="17"/>
      <c r="N25" s="42"/>
    </row>
    <row r="26" spans="1:15" s="2" customFormat="1" ht="17.45" customHeight="1">
      <c r="A26" s="1" t="s">
        <v>132</v>
      </c>
    </row>
    <row r="27" spans="1:15" s="2" customFormat="1" ht="10.5" customHeight="1" thickBot="1">
      <c r="A27" s="1"/>
    </row>
    <row r="28" spans="1:15" s="2" customFormat="1" ht="16.5" customHeight="1" thickBot="1">
      <c r="A28" s="4" t="s">
        <v>0</v>
      </c>
      <c r="B28" s="5" t="s">
        <v>1</v>
      </c>
      <c r="C28" s="5" t="s">
        <v>2</v>
      </c>
      <c r="D28" s="5">
        <v>2</v>
      </c>
      <c r="E28" s="5">
        <v>3</v>
      </c>
      <c r="F28" s="5">
        <v>4</v>
      </c>
      <c r="G28" s="5">
        <v>5</v>
      </c>
      <c r="H28" s="5">
        <v>6</v>
      </c>
      <c r="I28" s="5">
        <v>7</v>
      </c>
      <c r="J28" s="5">
        <v>8</v>
      </c>
      <c r="K28" s="6"/>
      <c r="L28" s="13" t="s">
        <v>9</v>
      </c>
      <c r="M28" s="14">
        <f>(5601/10302)</f>
        <v>0.54368083867210248</v>
      </c>
    </row>
    <row r="29" spans="1:15" s="2" customFormat="1" ht="16.5" customHeight="1" thickBot="1">
      <c r="A29" s="7" t="s">
        <v>54</v>
      </c>
      <c r="B29" s="12" t="s">
        <v>5</v>
      </c>
      <c r="C29" s="9">
        <v>1465</v>
      </c>
      <c r="D29" s="10"/>
      <c r="E29" s="10"/>
      <c r="F29" s="10"/>
      <c r="G29" s="10"/>
      <c r="H29" s="9"/>
      <c r="I29" s="9"/>
      <c r="J29" s="9"/>
      <c r="K29" s="11" t="s">
        <v>4</v>
      </c>
      <c r="M29" s="13" t="s">
        <v>11</v>
      </c>
      <c r="N29" s="13" t="s">
        <v>12</v>
      </c>
      <c r="O29" s="13" t="s">
        <v>13</v>
      </c>
    </row>
    <row r="30" spans="1:15" s="2" customFormat="1" ht="16.5" customHeight="1" thickBot="1">
      <c r="A30" s="7" t="s">
        <v>133</v>
      </c>
      <c r="B30" s="12" t="s">
        <v>5</v>
      </c>
      <c r="C30" s="9">
        <v>1182</v>
      </c>
      <c r="D30" s="10"/>
      <c r="E30" s="10"/>
      <c r="F30" s="10"/>
      <c r="G30" s="10"/>
      <c r="H30" s="10"/>
      <c r="I30" s="10"/>
      <c r="J30" s="9"/>
      <c r="K30" s="11" t="s">
        <v>8</v>
      </c>
      <c r="L30" s="16" t="s">
        <v>5</v>
      </c>
      <c r="M30" s="17">
        <f>(C29+C30+C32)</f>
        <v>3091</v>
      </c>
      <c r="N30" s="14">
        <f>SUM(M30/M33)</f>
        <v>0.56006522920818991</v>
      </c>
      <c r="O30" s="2">
        <v>3</v>
      </c>
    </row>
    <row r="31" spans="1:15" s="2" customFormat="1" ht="16.5" customHeight="1" thickBot="1">
      <c r="A31" s="7" t="s">
        <v>69</v>
      </c>
      <c r="B31" s="15" t="s">
        <v>14</v>
      </c>
      <c r="C31" s="10">
        <v>504</v>
      </c>
      <c r="D31" s="10">
        <v>533</v>
      </c>
      <c r="E31" s="10">
        <v>553</v>
      </c>
      <c r="F31" s="10">
        <v>563</v>
      </c>
      <c r="G31" s="10">
        <v>583</v>
      </c>
      <c r="H31" s="10">
        <v>637</v>
      </c>
      <c r="I31" s="10">
        <v>702</v>
      </c>
      <c r="J31" s="9">
        <v>782</v>
      </c>
      <c r="K31" s="11" t="s">
        <v>10</v>
      </c>
      <c r="L31" s="20" t="s">
        <v>3</v>
      </c>
      <c r="M31" s="17">
        <f>(C33+C34+C35)</f>
        <v>1118</v>
      </c>
      <c r="N31" s="14">
        <f>SUM(M31/M33)</f>
        <v>0.2025729298786012</v>
      </c>
      <c r="O31" s="2">
        <v>1</v>
      </c>
    </row>
    <row r="32" spans="1:15" s="2" customFormat="1" ht="16.5" customHeight="1" thickBot="1">
      <c r="A32" s="7" t="s">
        <v>57</v>
      </c>
      <c r="B32" s="12" t="s">
        <v>5</v>
      </c>
      <c r="C32" s="10">
        <v>444</v>
      </c>
      <c r="D32" s="10">
        <v>617</v>
      </c>
      <c r="E32" s="10">
        <v>718</v>
      </c>
      <c r="F32" s="10">
        <v>721</v>
      </c>
      <c r="G32" s="10">
        <v>742</v>
      </c>
      <c r="H32" s="10">
        <v>769</v>
      </c>
      <c r="I32" s="10">
        <v>866</v>
      </c>
      <c r="J32" s="9">
        <v>933</v>
      </c>
      <c r="K32" s="11" t="s">
        <v>7</v>
      </c>
      <c r="L32" s="13" t="s">
        <v>17</v>
      </c>
      <c r="M32" s="17">
        <f>(C31+C36+C37+C38+C39)</f>
        <v>1310</v>
      </c>
      <c r="N32" s="14">
        <f>SUM(M32/M33)</f>
        <v>0.23736184091320892</v>
      </c>
      <c r="O32" s="2">
        <v>1</v>
      </c>
    </row>
    <row r="33" spans="1:20" s="2" customFormat="1" ht="16.5" customHeight="1" thickBot="1">
      <c r="A33" s="18" t="s">
        <v>135</v>
      </c>
      <c r="B33" s="28" t="s">
        <v>3</v>
      </c>
      <c r="C33" s="10">
        <v>417</v>
      </c>
      <c r="D33" s="10">
        <v>427</v>
      </c>
      <c r="E33" s="10">
        <v>431</v>
      </c>
      <c r="F33" s="10">
        <v>437</v>
      </c>
      <c r="G33" s="10">
        <v>444</v>
      </c>
      <c r="H33" s="10">
        <v>463</v>
      </c>
      <c r="I33" s="10" t="s">
        <v>21</v>
      </c>
      <c r="M33" s="24">
        <v>5519</v>
      </c>
    </row>
    <row r="34" spans="1:20" s="2" customFormat="1" ht="16.5" customHeight="1" thickBot="1">
      <c r="A34" s="18" t="s">
        <v>103</v>
      </c>
      <c r="B34" s="28" t="s">
        <v>3</v>
      </c>
      <c r="C34" s="10">
        <v>363</v>
      </c>
      <c r="D34" s="10">
        <v>378</v>
      </c>
      <c r="E34" s="10">
        <v>403</v>
      </c>
      <c r="F34" s="10">
        <v>404</v>
      </c>
      <c r="G34" s="10">
        <v>409</v>
      </c>
      <c r="H34" s="10">
        <v>477</v>
      </c>
      <c r="I34" s="10">
        <v>581</v>
      </c>
      <c r="J34" s="10" t="s">
        <v>21</v>
      </c>
    </row>
    <row r="35" spans="1:20" s="2" customFormat="1" ht="16.5" customHeight="1" thickBot="1">
      <c r="A35" s="7" t="s">
        <v>134</v>
      </c>
      <c r="B35" s="8" t="s">
        <v>3</v>
      </c>
      <c r="C35" s="10">
        <v>338</v>
      </c>
      <c r="D35" s="10">
        <v>399</v>
      </c>
      <c r="E35" s="10">
        <v>415</v>
      </c>
      <c r="F35" s="10">
        <v>420</v>
      </c>
      <c r="G35" s="10">
        <v>475</v>
      </c>
      <c r="H35" s="10">
        <v>507</v>
      </c>
      <c r="I35" s="10">
        <v>639</v>
      </c>
      <c r="J35" s="9">
        <v>871</v>
      </c>
      <c r="K35" s="11" t="s">
        <v>6</v>
      </c>
    </row>
    <row r="36" spans="1:20" s="2" customFormat="1" ht="16.5" customHeight="1" thickBot="1">
      <c r="A36" s="18" t="s">
        <v>106</v>
      </c>
      <c r="B36" s="23" t="s">
        <v>14</v>
      </c>
      <c r="C36" s="10">
        <v>330</v>
      </c>
      <c r="D36" s="10">
        <v>473</v>
      </c>
      <c r="E36" s="10">
        <v>499</v>
      </c>
      <c r="F36" s="10">
        <v>506</v>
      </c>
      <c r="G36" s="10">
        <v>590</v>
      </c>
      <c r="H36" s="10">
        <v>626</v>
      </c>
      <c r="I36" s="10">
        <v>636</v>
      </c>
      <c r="J36" s="10">
        <v>656</v>
      </c>
      <c r="K36" s="10"/>
    </row>
    <row r="37" spans="1:20" s="2" customFormat="1" ht="16.5" customHeight="1" thickBot="1">
      <c r="A37" s="18" t="s">
        <v>138</v>
      </c>
      <c r="B37" s="23" t="s">
        <v>14</v>
      </c>
      <c r="C37" s="10">
        <v>276</v>
      </c>
      <c r="D37" s="10">
        <v>282</v>
      </c>
      <c r="E37" s="10">
        <v>323</v>
      </c>
      <c r="F37" s="10">
        <v>338</v>
      </c>
      <c r="G37" s="10">
        <v>352</v>
      </c>
      <c r="H37" s="10" t="s">
        <v>21</v>
      </c>
    </row>
    <row r="38" spans="1:20" s="2" customFormat="1" ht="16.5" customHeight="1" thickBot="1">
      <c r="A38" s="18" t="s">
        <v>136</v>
      </c>
      <c r="B38" s="23" t="s">
        <v>14</v>
      </c>
      <c r="C38" s="10">
        <v>153</v>
      </c>
      <c r="D38" s="10">
        <v>254</v>
      </c>
      <c r="E38" s="10">
        <v>275</v>
      </c>
      <c r="F38" s="10">
        <v>282</v>
      </c>
      <c r="G38" s="10" t="s">
        <v>21</v>
      </c>
    </row>
    <row r="39" spans="1:20" s="2" customFormat="1" ht="16.5" customHeight="1" thickBot="1">
      <c r="A39" s="18" t="s">
        <v>137</v>
      </c>
      <c r="B39" s="23" t="s">
        <v>14</v>
      </c>
      <c r="C39" s="10">
        <v>47</v>
      </c>
      <c r="D39" s="10">
        <v>54</v>
      </c>
      <c r="E39" s="10">
        <v>62</v>
      </c>
      <c r="F39" s="10" t="s">
        <v>21</v>
      </c>
    </row>
    <row r="40" spans="1:20" s="2" customFormat="1" ht="11.25" customHeight="1">
      <c r="A40" s="29"/>
      <c r="B40" s="30"/>
      <c r="C40" s="29"/>
      <c r="D40" s="29"/>
      <c r="E40" s="29"/>
      <c r="N40" s="14"/>
    </row>
    <row r="41" spans="1:20" s="2" customFormat="1" ht="17.45" customHeight="1">
      <c r="A41" s="1" t="s">
        <v>139</v>
      </c>
    </row>
    <row r="42" spans="1:20" s="2" customFormat="1" ht="8.25" customHeight="1" thickBot="1">
      <c r="A42" s="1"/>
    </row>
    <row r="43" spans="1:20" s="2" customFormat="1" ht="17.45" customHeight="1" thickBot="1">
      <c r="A43" s="4" t="s">
        <v>0</v>
      </c>
      <c r="B43" s="5" t="s">
        <v>1</v>
      </c>
      <c r="C43" s="5" t="s">
        <v>2</v>
      </c>
      <c r="D43" s="5">
        <v>2</v>
      </c>
      <c r="E43" s="5">
        <v>3</v>
      </c>
      <c r="F43" s="5">
        <v>4</v>
      </c>
      <c r="G43" s="5">
        <v>5</v>
      </c>
      <c r="H43" s="5">
        <v>6</v>
      </c>
      <c r="I43" s="5">
        <v>7</v>
      </c>
      <c r="J43" s="5">
        <v>8</v>
      </c>
      <c r="K43" s="5">
        <v>9</v>
      </c>
      <c r="L43" s="5">
        <v>10</v>
      </c>
      <c r="M43" s="5">
        <v>11</v>
      </c>
      <c r="N43" s="5">
        <v>12</v>
      </c>
      <c r="O43" s="5"/>
      <c r="P43" s="13" t="s">
        <v>9</v>
      </c>
      <c r="Q43" s="14">
        <f>(9685/17384)</f>
        <v>0.55712149102623099</v>
      </c>
    </row>
    <row r="44" spans="1:20" s="2" customFormat="1" ht="17.45" customHeight="1" thickBot="1">
      <c r="A44" s="7" t="s">
        <v>147</v>
      </c>
      <c r="B44" s="78" t="s">
        <v>16</v>
      </c>
      <c r="C44" s="9">
        <v>1591</v>
      </c>
      <c r="D44" s="10"/>
      <c r="E44" s="9"/>
      <c r="F44" s="10"/>
      <c r="G44" s="10"/>
      <c r="H44" s="9"/>
      <c r="I44" s="10"/>
      <c r="J44" s="10"/>
      <c r="K44" s="9"/>
      <c r="L44" s="10"/>
      <c r="M44" s="10"/>
      <c r="N44" s="10"/>
      <c r="O44" s="11" t="s">
        <v>4</v>
      </c>
      <c r="Q44" s="13" t="s">
        <v>11</v>
      </c>
      <c r="R44" s="13" t="s">
        <v>12</v>
      </c>
      <c r="S44" s="13" t="s">
        <v>13</v>
      </c>
      <c r="T44" s="13"/>
    </row>
    <row r="45" spans="1:20" s="2" customFormat="1" ht="17.45" customHeight="1" thickBot="1">
      <c r="A45" s="7" t="s">
        <v>73</v>
      </c>
      <c r="B45" s="12" t="s">
        <v>5</v>
      </c>
      <c r="C45" s="10">
        <v>1139</v>
      </c>
      <c r="D45" s="10">
        <v>1154</v>
      </c>
      <c r="E45" s="10">
        <v>1159</v>
      </c>
      <c r="F45" s="10">
        <v>1188</v>
      </c>
      <c r="G45" s="9">
        <v>1274</v>
      </c>
      <c r="H45" s="10"/>
      <c r="I45" s="9"/>
      <c r="J45" s="9"/>
      <c r="K45" s="10"/>
      <c r="L45" s="9"/>
      <c r="M45" s="9"/>
      <c r="N45" s="9"/>
      <c r="O45" s="11" t="s">
        <v>8</v>
      </c>
      <c r="P45" s="16" t="s">
        <v>5</v>
      </c>
      <c r="Q45" s="17">
        <f>(C45+C47+C52+C55+C56)</f>
        <v>3163</v>
      </c>
      <c r="R45" s="14">
        <f>SUM(Q45/Q50)</f>
        <v>0.33203863111484361</v>
      </c>
      <c r="S45" s="2">
        <v>2</v>
      </c>
    </row>
    <row r="46" spans="1:20" s="2" customFormat="1" ht="17.45" customHeight="1" thickBot="1">
      <c r="A46" s="7" t="s">
        <v>78</v>
      </c>
      <c r="B46" s="8" t="s">
        <v>3</v>
      </c>
      <c r="C46" s="10">
        <v>808</v>
      </c>
      <c r="D46" s="10">
        <v>865</v>
      </c>
      <c r="E46" s="10">
        <v>871</v>
      </c>
      <c r="F46" s="10">
        <v>947</v>
      </c>
      <c r="G46" s="10">
        <v>962</v>
      </c>
      <c r="H46" s="10">
        <v>963</v>
      </c>
      <c r="I46" s="10">
        <v>1042</v>
      </c>
      <c r="J46" s="10">
        <v>1070</v>
      </c>
      <c r="K46" s="10">
        <v>1096</v>
      </c>
      <c r="L46" s="10">
        <v>1141</v>
      </c>
      <c r="M46" s="9">
        <v>1224</v>
      </c>
      <c r="N46" s="9"/>
      <c r="O46" s="11" t="s">
        <v>6</v>
      </c>
      <c r="P46" s="20" t="s">
        <v>3</v>
      </c>
      <c r="Q46" s="17">
        <f>(C46+C48+C58)</f>
        <v>1746</v>
      </c>
      <c r="R46" s="14">
        <f>SUM(Q46/Q50)</f>
        <v>0.18328784379592694</v>
      </c>
      <c r="S46" s="2">
        <v>2</v>
      </c>
    </row>
    <row r="47" spans="1:20" s="2" customFormat="1" ht="17.45" customHeight="1" thickBot="1">
      <c r="A47" s="7" t="s">
        <v>140</v>
      </c>
      <c r="B47" s="12" t="s">
        <v>5</v>
      </c>
      <c r="C47" s="10">
        <v>804</v>
      </c>
      <c r="D47" s="10">
        <v>836</v>
      </c>
      <c r="E47" s="10">
        <v>846</v>
      </c>
      <c r="F47" s="10">
        <v>851</v>
      </c>
      <c r="G47" s="10">
        <v>913</v>
      </c>
      <c r="H47" s="10">
        <v>954</v>
      </c>
      <c r="I47" s="10">
        <v>996</v>
      </c>
      <c r="J47" s="10">
        <v>1018</v>
      </c>
      <c r="K47" s="10">
        <v>1155</v>
      </c>
      <c r="L47" s="10">
        <v>1181</v>
      </c>
      <c r="M47" s="9">
        <v>1521</v>
      </c>
      <c r="N47" s="10"/>
      <c r="O47" s="11" t="s">
        <v>7</v>
      </c>
      <c r="P47" s="21" t="s">
        <v>16</v>
      </c>
      <c r="Q47" s="17">
        <f>(C44+C57)</f>
        <v>1887</v>
      </c>
      <c r="R47" s="14">
        <f>SUM(Q47/Q50)</f>
        <v>0.19808943942893134</v>
      </c>
      <c r="S47" s="2">
        <v>1</v>
      </c>
    </row>
    <row r="48" spans="1:20" s="2" customFormat="1" ht="17.45" customHeight="1" thickBot="1">
      <c r="A48" s="7" t="s">
        <v>65</v>
      </c>
      <c r="B48" s="8" t="s">
        <v>3</v>
      </c>
      <c r="C48" s="10">
        <v>685</v>
      </c>
      <c r="D48" s="10">
        <v>701</v>
      </c>
      <c r="E48" s="10">
        <v>702</v>
      </c>
      <c r="F48" s="10">
        <v>734</v>
      </c>
      <c r="G48" s="10">
        <v>775</v>
      </c>
      <c r="H48" s="10">
        <v>784</v>
      </c>
      <c r="I48" s="10">
        <v>812</v>
      </c>
      <c r="J48" s="10">
        <v>819</v>
      </c>
      <c r="K48" s="10">
        <v>854</v>
      </c>
      <c r="L48" s="10">
        <v>870</v>
      </c>
      <c r="M48" s="10">
        <v>909</v>
      </c>
      <c r="N48" s="9">
        <v>944</v>
      </c>
      <c r="O48" s="11" t="s">
        <v>19</v>
      </c>
      <c r="P48" s="26" t="s">
        <v>18</v>
      </c>
      <c r="Q48" s="17">
        <v>439</v>
      </c>
      <c r="R48" s="14">
        <f>SUM(Q48/Q50)</f>
        <v>4.6084400587864789E-2</v>
      </c>
    </row>
    <row r="49" spans="1:20" s="2" customFormat="1" ht="17.45" customHeight="1" thickBot="1">
      <c r="A49" s="7" t="s">
        <v>144</v>
      </c>
      <c r="B49" s="15" t="s">
        <v>14</v>
      </c>
      <c r="C49" s="10">
        <v>644</v>
      </c>
      <c r="D49" s="10">
        <v>652</v>
      </c>
      <c r="E49" s="10">
        <v>662</v>
      </c>
      <c r="F49" s="10">
        <v>692</v>
      </c>
      <c r="G49" s="10">
        <v>699</v>
      </c>
      <c r="H49" s="10">
        <v>700</v>
      </c>
      <c r="I49" s="10">
        <v>716</v>
      </c>
      <c r="J49" s="10">
        <v>803</v>
      </c>
      <c r="K49" s="10">
        <v>818</v>
      </c>
      <c r="L49" s="10">
        <v>1036</v>
      </c>
      <c r="M49" s="10">
        <v>1052</v>
      </c>
      <c r="N49" s="9">
        <v>1071</v>
      </c>
      <c r="O49" s="11" t="s">
        <v>10</v>
      </c>
      <c r="P49" s="13" t="s">
        <v>17</v>
      </c>
      <c r="Q49" s="17">
        <f>(C49+C50+C51+C54+C59)</f>
        <v>2291</v>
      </c>
      <c r="R49" s="14">
        <f>SUM(Q49/Q50)</f>
        <v>0.24049968507243333</v>
      </c>
      <c r="S49" s="2">
        <v>2</v>
      </c>
      <c r="T49" s="14"/>
    </row>
    <row r="50" spans="1:20" s="2" customFormat="1" ht="17.45" customHeight="1" thickBot="1">
      <c r="A50" s="7" t="s">
        <v>77</v>
      </c>
      <c r="B50" s="15" t="s">
        <v>14</v>
      </c>
      <c r="C50" s="10">
        <v>607</v>
      </c>
      <c r="D50" s="10">
        <v>643</v>
      </c>
      <c r="E50" s="10">
        <v>648</v>
      </c>
      <c r="F50" s="10">
        <v>663</v>
      </c>
      <c r="G50" s="10">
        <v>690</v>
      </c>
      <c r="H50" s="10">
        <v>694</v>
      </c>
      <c r="I50" s="10">
        <v>760</v>
      </c>
      <c r="J50" s="10">
        <v>789</v>
      </c>
      <c r="K50" s="10">
        <v>807</v>
      </c>
      <c r="L50" s="10">
        <v>870</v>
      </c>
      <c r="M50" s="10">
        <v>949</v>
      </c>
      <c r="N50" s="9">
        <v>986</v>
      </c>
      <c r="O50" s="11" t="s">
        <v>15</v>
      </c>
      <c r="Q50" s="24">
        <v>9526</v>
      </c>
    </row>
    <row r="51" spans="1:20" s="2" customFormat="1" ht="17.45" customHeight="1" thickBot="1">
      <c r="A51" s="18" t="s">
        <v>81</v>
      </c>
      <c r="B51" s="23" t="s">
        <v>14</v>
      </c>
      <c r="C51" s="10">
        <v>538</v>
      </c>
      <c r="D51" s="10">
        <v>553</v>
      </c>
      <c r="E51" s="10">
        <v>566</v>
      </c>
      <c r="F51" s="10">
        <v>572</v>
      </c>
      <c r="G51" s="10">
        <v>582</v>
      </c>
      <c r="H51" s="10">
        <v>584</v>
      </c>
      <c r="I51" s="10">
        <v>606</v>
      </c>
      <c r="J51" s="10">
        <v>626</v>
      </c>
      <c r="K51" s="10">
        <v>768</v>
      </c>
      <c r="L51" s="10">
        <v>792</v>
      </c>
      <c r="M51" s="10">
        <v>827</v>
      </c>
      <c r="N51" s="10">
        <v>864</v>
      </c>
      <c r="O51" s="11"/>
    </row>
    <row r="52" spans="1:20" s="2" customFormat="1" ht="17.45" customHeight="1" thickBot="1">
      <c r="A52" s="18" t="s">
        <v>142</v>
      </c>
      <c r="B52" s="19" t="s">
        <v>5</v>
      </c>
      <c r="C52" s="10">
        <v>455</v>
      </c>
      <c r="D52" s="10">
        <v>462</v>
      </c>
      <c r="E52" s="10">
        <v>468</v>
      </c>
      <c r="F52" s="10">
        <v>471</v>
      </c>
      <c r="G52" s="10">
        <v>496</v>
      </c>
      <c r="H52" s="10">
        <v>505</v>
      </c>
      <c r="I52" s="10">
        <v>510</v>
      </c>
      <c r="J52" s="10">
        <v>520</v>
      </c>
      <c r="K52" s="10" t="s">
        <v>21</v>
      </c>
    </row>
    <row r="53" spans="1:20" s="2" customFormat="1" ht="17.45" customHeight="1" thickBot="1">
      <c r="A53" s="18" t="s">
        <v>118</v>
      </c>
      <c r="B53" s="27" t="s">
        <v>18</v>
      </c>
      <c r="C53" s="10">
        <v>439</v>
      </c>
      <c r="D53" s="10">
        <v>446</v>
      </c>
      <c r="E53" s="10">
        <v>449</v>
      </c>
      <c r="F53" s="10">
        <v>458</v>
      </c>
      <c r="G53" s="10">
        <v>461</v>
      </c>
      <c r="H53" s="10">
        <v>462</v>
      </c>
      <c r="I53" s="10">
        <v>485</v>
      </c>
      <c r="J53" s="10" t="s">
        <v>21</v>
      </c>
    </row>
    <row r="54" spans="1:20" s="2" customFormat="1" ht="17.45" customHeight="1" thickBot="1">
      <c r="A54" s="18" t="s">
        <v>146</v>
      </c>
      <c r="B54" s="23" t="s">
        <v>14</v>
      </c>
      <c r="C54" s="10">
        <v>433</v>
      </c>
      <c r="D54" s="10">
        <v>446</v>
      </c>
      <c r="E54" s="10">
        <v>446</v>
      </c>
      <c r="F54" s="10">
        <v>478</v>
      </c>
      <c r="G54" s="10">
        <v>483</v>
      </c>
      <c r="H54" s="10">
        <v>485</v>
      </c>
      <c r="I54" s="10">
        <v>511</v>
      </c>
      <c r="J54" s="10">
        <v>580</v>
      </c>
      <c r="K54" s="10">
        <v>584</v>
      </c>
      <c r="L54" s="10" t="s">
        <v>21</v>
      </c>
    </row>
    <row r="55" spans="1:20" s="2" customFormat="1" ht="17.45" customHeight="1" thickBot="1">
      <c r="A55" s="18" t="s">
        <v>148</v>
      </c>
      <c r="B55" s="19" t="s">
        <v>5</v>
      </c>
      <c r="C55" s="10">
        <v>432</v>
      </c>
      <c r="D55" s="10">
        <v>461</v>
      </c>
      <c r="E55" s="10">
        <v>464</v>
      </c>
      <c r="F55" s="10">
        <v>473</v>
      </c>
      <c r="G55" s="10">
        <v>513</v>
      </c>
      <c r="H55" s="10">
        <v>525</v>
      </c>
      <c r="I55" s="10">
        <v>571</v>
      </c>
      <c r="J55" s="10">
        <v>595</v>
      </c>
      <c r="K55" s="10">
        <v>696</v>
      </c>
      <c r="L55" s="10">
        <v>726</v>
      </c>
      <c r="M55" s="10" t="s">
        <v>21</v>
      </c>
    </row>
    <row r="56" spans="1:20" s="2" customFormat="1" ht="17.45" customHeight="1" thickBot="1">
      <c r="A56" s="18" t="s">
        <v>141</v>
      </c>
      <c r="B56" s="19" t="s">
        <v>5</v>
      </c>
      <c r="C56" s="10">
        <v>333</v>
      </c>
      <c r="D56" s="10">
        <v>339</v>
      </c>
      <c r="E56" s="10">
        <v>341</v>
      </c>
      <c r="F56" s="10">
        <v>342</v>
      </c>
      <c r="G56" s="10" t="s">
        <v>21</v>
      </c>
    </row>
    <row r="57" spans="1:20" s="2" customFormat="1" ht="17.45" customHeight="1" thickBot="1">
      <c r="A57" s="18" t="s">
        <v>84</v>
      </c>
      <c r="B57" s="22" t="s">
        <v>16</v>
      </c>
      <c r="C57" s="10">
        <v>296</v>
      </c>
      <c r="D57" s="10">
        <v>443</v>
      </c>
      <c r="E57" s="10">
        <v>444</v>
      </c>
      <c r="F57" s="10">
        <v>452</v>
      </c>
      <c r="G57" s="10">
        <v>457</v>
      </c>
      <c r="H57" s="10">
        <v>458</v>
      </c>
      <c r="I57" s="10" t="s">
        <v>21</v>
      </c>
      <c r="K57" s="13"/>
      <c r="M57" s="14"/>
    </row>
    <row r="58" spans="1:20" s="2" customFormat="1" ht="17.45" customHeight="1" thickBot="1">
      <c r="A58" s="18" t="s">
        <v>143</v>
      </c>
      <c r="B58" s="28" t="s">
        <v>3</v>
      </c>
      <c r="C58" s="10">
        <v>253</v>
      </c>
      <c r="D58" s="10">
        <v>264</v>
      </c>
      <c r="E58" s="10">
        <v>265</v>
      </c>
      <c r="F58" s="10" t="s">
        <v>21</v>
      </c>
      <c r="J58" s="13"/>
      <c r="L58" s="14"/>
    </row>
    <row r="59" spans="1:20" s="2" customFormat="1" ht="17.45" customHeight="1" thickBot="1">
      <c r="A59" s="18" t="s">
        <v>145</v>
      </c>
      <c r="B59" s="23" t="s">
        <v>14</v>
      </c>
      <c r="C59" s="10">
        <v>69</v>
      </c>
      <c r="D59" s="10">
        <v>70</v>
      </c>
      <c r="E59" s="10" t="s">
        <v>21</v>
      </c>
      <c r="G59" s="17"/>
      <c r="J59" s="13"/>
      <c r="L59" s="14"/>
    </row>
    <row r="61" spans="1:20" s="31" customFormat="1" ht="15" customHeight="1">
      <c r="B61" s="35" t="s">
        <v>20</v>
      </c>
      <c r="C61" s="37" t="s">
        <v>5</v>
      </c>
      <c r="D61" s="38" t="s">
        <v>3</v>
      </c>
      <c r="E61" s="39" t="s">
        <v>16</v>
      </c>
      <c r="F61" s="40" t="s">
        <v>18</v>
      </c>
      <c r="G61" s="35" t="s">
        <v>17</v>
      </c>
      <c r="H61" s="45"/>
      <c r="R61" s="32"/>
      <c r="S61" s="33"/>
      <c r="T61" s="34"/>
    </row>
    <row r="62" spans="1:20" s="31" customFormat="1" ht="15" customHeight="1">
      <c r="A62" s="31" t="s">
        <v>11</v>
      </c>
      <c r="B62" s="36">
        <f>SUM(K8+M33+Q50+K23)</f>
        <v>25994</v>
      </c>
      <c r="C62" s="33">
        <f>SUM(Q45+M30+K19+K5)</f>
        <v>9880</v>
      </c>
      <c r="D62" s="33">
        <f>SUM(Q46+M31+K20+K6)</f>
        <v>6879</v>
      </c>
      <c r="E62" s="33">
        <f>(Q47+K21)</f>
        <v>2456</v>
      </c>
      <c r="F62" s="33">
        <f>(Q48)</f>
        <v>439</v>
      </c>
      <c r="G62" s="33">
        <f>SUM(Q49+M32+K22+K7)</f>
        <v>6340</v>
      </c>
      <c r="H62" s="33"/>
      <c r="R62" s="35"/>
      <c r="S62" s="36"/>
      <c r="T62" s="34"/>
    </row>
    <row r="63" spans="1:20" s="31" customFormat="1" ht="15" customHeight="1">
      <c r="A63" s="31" t="s">
        <v>12</v>
      </c>
      <c r="B63" s="41">
        <v>1</v>
      </c>
      <c r="C63" s="34">
        <f t="shared" ref="C63:F63" si="0">SUM(C62/$B$62)</f>
        <v>0.38008771254904977</v>
      </c>
      <c r="D63" s="34">
        <f t="shared" si="0"/>
        <v>0.26463799338308841</v>
      </c>
      <c r="E63" s="34">
        <f t="shared" si="0"/>
        <v>9.4483342309763796E-2</v>
      </c>
      <c r="F63" s="34">
        <f t="shared" si="0"/>
        <v>1.688851273370778E-2</v>
      </c>
      <c r="G63" s="34">
        <f>SUM(G62/$B$62)</f>
        <v>0.24390243902439024</v>
      </c>
      <c r="H63" s="34"/>
    </row>
    <row r="64" spans="1:20" s="31" customFormat="1" ht="15" customHeight="1">
      <c r="A64" s="31" t="s">
        <v>13</v>
      </c>
      <c r="B64" s="35">
        <v>21</v>
      </c>
      <c r="C64" s="31">
        <v>9</v>
      </c>
      <c r="D64" s="31">
        <v>7</v>
      </c>
      <c r="E64" s="31">
        <v>1</v>
      </c>
      <c r="F64" s="31">
        <v>0</v>
      </c>
      <c r="G64" s="31">
        <v>4</v>
      </c>
    </row>
  </sheetData>
  <sortState ref="A44:C59">
    <sortCondition descending="1" ref="C44:C59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U70"/>
  <sheetViews>
    <sheetView workbookViewId="0">
      <selection activeCell="M66" sqref="M66"/>
    </sheetView>
  </sheetViews>
  <sheetFormatPr defaultRowHeight="12.75"/>
  <cols>
    <col min="1" max="1" width="29.42578125" customWidth="1"/>
    <col min="2" max="2" width="8.42578125" customWidth="1"/>
    <col min="3" max="3" width="9.7109375" customWidth="1"/>
    <col min="4" max="16" width="8.5703125" customWidth="1"/>
  </cols>
  <sheetData>
    <row r="1" spans="1:14" s="2" customFormat="1" ht="16.5" customHeight="1">
      <c r="A1" s="1" t="s">
        <v>86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3" t="s">
        <v>9</v>
      </c>
      <c r="L3" s="14">
        <f>(7845/11941)</f>
        <v>0.65698015241604557</v>
      </c>
    </row>
    <row r="4" spans="1:14" s="2" customFormat="1" ht="16.5" customHeight="1" thickBot="1">
      <c r="A4" s="7" t="s">
        <v>33</v>
      </c>
      <c r="B4" s="12" t="s">
        <v>5</v>
      </c>
      <c r="C4" s="10">
        <v>1067</v>
      </c>
      <c r="D4" s="10">
        <v>1116</v>
      </c>
      <c r="E4" s="10">
        <v>1218</v>
      </c>
      <c r="F4" s="10">
        <v>1271</v>
      </c>
      <c r="G4" s="9">
        <v>1294</v>
      </c>
      <c r="H4" s="10"/>
      <c r="I4" s="10"/>
      <c r="J4" s="11" t="s">
        <v>8</v>
      </c>
      <c r="L4" s="13" t="s">
        <v>11</v>
      </c>
      <c r="M4" s="13" t="s">
        <v>12</v>
      </c>
      <c r="N4" s="13" t="s">
        <v>13</v>
      </c>
    </row>
    <row r="5" spans="1:14" s="2" customFormat="1" ht="16.5" customHeight="1" thickBot="1">
      <c r="A5" s="7" t="s">
        <v>35</v>
      </c>
      <c r="B5" s="8" t="s">
        <v>3</v>
      </c>
      <c r="C5" s="10">
        <v>934</v>
      </c>
      <c r="D5" s="10">
        <v>1001</v>
      </c>
      <c r="E5" s="10">
        <v>1142</v>
      </c>
      <c r="F5" s="10">
        <v>1244</v>
      </c>
      <c r="G5" s="9">
        <v>1376</v>
      </c>
      <c r="H5" s="10"/>
      <c r="I5" s="9"/>
      <c r="J5" s="11" t="s">
        <v>4</v>
      </c>
      <c r="K5" s="16" t="s">
        <v>5</v>
      </c>
      <c r="L5" s="17">
        <f>(C4+C9+C10+C14)</f>
        <v>2826</v>
      </c>
      <c r="M5" s="14">
        <f>SUM(L5/L9)</f>
        <v>0.36610959968907891</v>
      </c>
      <c r="N5" s="2">
        <v>2</v>
      </c>
    </row>
    <row r="6" spans="1:14" s="2" customFormat="1" ht="16.5" customHeight="1" thickBot="1">
      <c r="A6" s="7" t="s">
        <v>90</v>
      </c>
      <c r="B6" s="15" t="s">
        <v>14</v>
      </c>
      <c r="C6" s="10">
        <v>933</v>
      </c>
      <c r="D6" s="10">
        <v>978</v>
      </c>
      <c r="E6" s="10">
        <v>1004</v>
      </c>
      <c r="F6" s="10">
        <v>1074</v>
      </c>
      <c r="G6" s="10">
        <v>1156</v>
      </c>
      <c r="H6" s="9">
        <v>1332</v>
      </c>
      <c r="I6" s="10"/>
      <c r="J6" s="11" t="s">
        <v>7</v>
      </c>
      <c r="K6" s="20" t="s">
        <v>3</v>
      </c>
      <c r="L6" s="17">
        <f>(C5+C8+C11+C12)</f>
        <v>2664</v>
      </c>
      <c r="M6" s="14">
        <f>SUM(L6/L9)</f>
        <v>0.34512242518460939</v>
      </c>
      <c r="N6" s="2">
        <v>1</v>
      </c>
    </row>
    <row r="7" spans="1:14" s="2" customFormat="1" ht="16.5" customHeight="1" thickBot="1">
      <c r="A7" s="7" t="s">
        <v>89</v>
      </c>
      <c r="B7" s="15" t="s">
        <v>14</v>
      </c>
      <c r="C7" s="10">
        <v>863</v>
      </c>
      <c r="D7" s="10">
        <v>898</v>
      </c>
      <c r="E7" s="10">
        <v>919</v>
      </c>
      <c r="F7" s="10">
        <v>982</v>
      </c>
      <c r="G7" s="10">
        <v>1148</v>
      </c>
      <c r="H7" s="10">
        <v>1270</v>
      </c>
      <c r="I7" s="9">
        <v>1289</v>
      </c>
      <c r="J7" s="11" t="s">
        <v>6</v>
      </c>
      <c r="K7" s="72" t="s">
        <v>30</v>
      </c>
      <c r="L7" s="17">
        <v>433</v>
      </c>
      <c r="M7" s="14">
        <f>SUM(L7/L9)</f>
        <v>5.6095349138489445E-2</v>
      </c>
    </row>
    <row r="8" spans="1:14" s="2" customFormat="1" ht="16.5" customHeight="1" thickBot="1">
      <c r="A8" s="18" t="s">
        <v>87</v>
      </c>
      <c r="B8" s="28" t="s">
        <v>3</v>
      </c>
      <c r="C8" s="10">
        <v>813</v>
      </c>
      <c r="D8" s="10">
        <v>818</v>
      </c>
      <c r="E8" s="10">
        <v>863</v>
      </c>
      <c r="F8" s="10">
        <v>886</v>
      </c>
      <c r="G8" s="10">
        <v>986</v>
      </c>
      <c r="H8" s="10">
        <v>1039</v>
      </c>
      <c r="I8" s="10">
        <v>1104</v>
      </c>
      <c r="J8" s="10"/>
      <c r="K8" s="13" t="s">
        <v>17</v>
      </c>
      <c r="L8" s="17">
        <f>(C6+C7)</f>
        <v>1796</v>
      </c>
      <c r="M8" s="14">
        <f>SUM(L8/L9)</f>
        <v>0.23267262598782226</v>
      </c>
      <c r="N8" s="2">
        <v>2</v>
      </c>
    </row>
    <row r="9" spans="1:14" s="2" customFormat="1" ht="16.5" customHeight="1" thickBot="1">
      <c r="A9" s="7" t="s">
        <v>47</v>
      </c>
      <c r="B9" s="12" t="s">
        <v>5</v>
      </c>
      <c r="C9" s="10">
        <v>809</v>
      </c>
      <c r="D9" s="10">
        <v>859</v>
      </c>
      <c r="E9" s="10">
        <v>860</v>
      </c>
      <c r="F9" s="10">
        <v>904</v>
      </c>
      <c r="G9" s="10">
        <v>922</v>
      </c>
      <c r="H9" s="10">
        <v>1175</v>
      </c>
      <c r="I9" s="9">
        <v>1180</v>
      </c>
      <c r="J9" s="11" t="s">
        <v>10</v>
      </c>
      <c r="L9" s="24">
        <v>7719</v>
      </c>
    </row>
    <row r="10" spans="1:14" s="2" customFormat="1" ht="16.5" customHeight="1" thickBot="1">
      <c r="A10" s="18" t="s">
        <v>91</v>
      </c>
      <c r="B10" s="19" t="s">
        <v>5</v>
      </c>
      <c r="C10" s="10">
        <v>596</v>
      </c>
      <c r="D10" s="10">
        <v>652</v>
      </c>
      <c r="E10" s="10">
        <v>669</v>
      </c>
      <c r="F10" s="10">
        <v>750</v>
      </c>
      <c r="G10" s="10">
        <v>760</v>
      </c>
      <c r="H10" s="10" t="s">
        <v>21</v>
      </c>
    </row>
    <row r="11" spans="1:14" s="2" customFormat="1" ht="16.5" customHeight="1" thickBot="1">
      <c r="A11" s="18" t="s">
        <v>88</v>
      </c>
      <c r="B11" s="28" t="s">
        <v>3</v>
      </c>
      <c r="C11" s="10">
        <v>479</v>
      </c>
      <c r="D11" s="10">
        <v>491</v>
      </c>
      <c r="E11" s="10">
        <v>530</v>
      </c>
      <c r="F11" s="10">
        <v>558</v>
      </c>
      <c r="G11" s="10" t="s">
        <v>21</v>
      </c>
    </row>
    <row r="12" spans="1:14" s="2" customFormat="1" ht="16.5" customHeight="1" thickBot="1">
      <c r="A12" s="18" t="s">
        <v>93</v>
      </c>
      <c r="B12" s="28" t="s">
        <v>3</v>
      </c>
      <c r="C12" s="10">
        <v>438</v>
      </c>
      <c r="D12" s="10">
        <v>438</v>
      </c>
      <c r="E12" s="10" t="s">
        <v>21</v>
      </c>
    </row>
    <row r="13" spans="1:14" s="2" customFormat="1" ht="16.5" customHeight="1" thickBot="1">
      <c r="A13" s="18" t="s">
        <v>94</v>
      </c>
      <c r="B13" s="71" t="s">
        <v>30</v>
      </c>
      <c r="C13" s="10">
        <v>433</v>
      </c>
      <c r="D13" s="10">
        <v>456</v>
      </c>
      <c r="E13" s="10">
        <v>489</v>
      </c>
      <c r="F13" s="10" t="s">
        <v>21</v>
      </c>
    </row>
    <row r="14" spans="1:14" s="2" customFormat="1" ht="16.5" customHeight="1" thickBot="1">
      <c r="A14" s="18" t="s">
        <v>92</v>
      </c>
      <c r="B14" s="19" t="s">
        <v>5</v>
      </c>
      <c r="C14" s="10">
        <v>354</v>
      </c>
      <c r="D14" s="10" t="s">
        <v>21</v>
      </c>
      <c r="H14" s="17"/>
    </row>
    <row r="15" spans="1:14" s="2" customFormat="1" ht="10.5" customHeight="1">
      <c r="A15" s="1"/>
    </row>
    <row r="16" spans="1:14" s="2" customFormat="1" ht="17.45" customHeight="1">
      <c r="A16" s="1" t="s">
        <v>96</v>
      </c>
    </row>
    <row r="17" spans="1:14" s="2" customFormat="1" ht="10.5" customHeight="1" thickBot="1">
      <c r="A17" s="1"/>
    </row>
    <row r="18" spans="1:14" s="2" customFormat="1" ht="16.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6"/>
      <c r="J18" s="13" t="s">
        <v>9</v>
      </c>
      <c r="K18" s="14">
        <f>(5968/9449)</f>
        <v>0.63160122764313686</v>
      </c>
    </row>
    <row r="19" spans="1:14" s="2" customFormat="1" ht="16.5" customHeight="1" thickBot="1">
      <c r="A19" s="7" t="s">
        <v>95</v>
      </c>
      <c r="B19" s="8" t="s">
        <v>3</v>
      </c>
      <c r="C19" s="9">
        <v>1218</v>
      </c>
      <c r="D19" s="10"/>
      <c r="E19" s="10"/>
      <c r="F19" s="10"/>
      <c r="G19" s="9"/>
      <c r="H19" s="10"/>
      <c r="I19" s="11" t="s">
        <v>4</v>
      </c>
      <c r="K19" s="13" t="s">
        <v>11</v>
      </c>
      <c r="L19" s="13" t="s">
        <v>12</v>
      </c>
      <c r="M19" s="13" t="s">
        <v>13</v>
      </c>
    </row>
    <row r="20" spans="1:14" s="2" customFormat="1" ht="16.5" customHeight="1" thickBot="1">
      <c r="A20" s="7" t="s">
        <v>48</v>
      </c>
      <c r="B20" s="8" t="s">
        <v>3</v>
      </c>
      <c r="C20" s="10">
        <v>947</v>
      </c>
      <c r="D20" s="10">
        <v>971</v>
      </c>
      <c r="E20" s="10">
        <v>997</v>
      </c>
      <c r="F20" s="10">
        <v>1057</v>
      </c>
      <c r="G20" s="9">
        <v>1195</v>
      </c>
      <c r="H20" s="10"/>
      <c r="I20" s="11" t="s">
        <v>8</v>
      </c>
      <c r="J20" s="16" t="s">
        <v>5</v>
      </c>
      <c r="K20" s="17">
        <f>(C21+C22)</f>
        <v>1779</v>
      </c>
      <c r="L20" s="14">
        <f>SUM(K20/K26)</f>
        <v>0.3031180780371443</v>
      </c>
      <c r="M20" s="2">
        <v>2</v>
      </c>
    </row>
    <row r="21" spans="1:14" s="2" customFormat="1" ht="16.5" customHeight="1" thickBot="1">
      <c r="A21" s="7" t="s">
        <v>45</v>
      </c>
      <c r="B21" s="12" t="s">
        <v>5</v>
      </c>
      <c r="C21" s="10">
        <v>909</v>
      </c>
      <c r="D21" s="10">
        <v>914</v>
      </c>
      <c r="E21" s="10">
        <v>921</v>
      </c>
      <c r="F21" s="10">
        <v>964</v>
      </c>
      <c r="G21" s="10">
        <v>995</v>
      </c>
      <c r="H21" s="9">
        <v>1037</v>
      </c>
      <c r="I21" s="11" t="s">
        <v>6</v>
      </c>
      <c r="J21" s="20" t="s">
        <v>3</v>
      </c>
      <c r="K21" s="17">
        <f>(C19+C20)</f>
        <v>2165</v>
      </c>
      <c r="L21" s="14">
        <f>SUM(K21/K26)</f>
        <v>0.36888737433975122</v>
      </c>
      <c r="M21" s="2">
        <v>2</v>
      </c>
    </row>
    <row r="22" spans="1:14" s="2" customFormat="1" ht="16.5" customHeight="1" thickBot="1">
      <c r="A22" s="7" t="s">
        <v>46</v>
      </c>
      <c r="B22" s="12" t="s">
        <v>5</v>
      </c>
      <c r="C22" s="10">
        <v>870</v>
      </c>
      <c r="D22" s="10">
        <v>872</v>
      </c>
      <c r="E22" s="10">
        <v>880</v>
      </c>
      <c r="F22" s="10">
        <v>903</v>
      </c>
      <c r="G22" s="10">
        <v>998</v>
      </c>
      <c r="H22" s="9">
        <v>1209</v>
      </c>
      <c r="I22" s="11" t="s">
        <v>7</v>
      </c>
      <c r="J22" s="21" t="s">
        <v>16</v>
      </c>
      <c r="K22" s="17">
        <v>534</v>
      </c>
      <c r="L22" s="14">
        <f>SUM(K22/K26)</f>
        <v>9.0986539444539105E-2</v>
      </c>
    </row>
    <row r="23" spans="1:14" s="2" customFormat="1" ht="16.5" customHeight="1" thickBot="1">
      <c r="A23" s="18" t="s">
        <v>99</v>
      </c>
      <c r="B23" s="22" t="s">
        <v>16</v>
      </c>
      <c r="C23" s="10">
        <v>534</v>
      </c>
      <c r="D23" s="10">
        <v>535</v>
      </c>
      <c r="E23" s="10">
        <v>565</v>
      </c>
      <c r="F23" s="10">
        <v>592</v>
      </c>
      <c r="G23" s="10">
        <v>640</v>
      </c>
      <c r="H23" s="10" t="s">
        <v>21</v>
      </c>
      <c r="J23" s="72" t="s">
        <v>30</v>
      </c>
      <c r="K23" s="17">
        <v>380</v>
      </c>
      <c r="L23" s="74">
        <f>SUM(K23/K26)</f>
        <v>6.4746975634690743E-2</v>
      </c>
    </row>
    <row r="24" spans="1:14" s="2" customFormat="1" ht="16.5" customHeight="1" thickBot="1">
      <c r="A24" s="18" t="s">
        <v>51</v>
      </c>
      <c r="B24" s="23" t="s">
        <v>14</v>
      </c>
      <c r="C24" s="10">
        <v>532</v>
      </c>
      <c r="D24" s="10">
        <v>538</v>
      </c>
      <c r="E24" s="10">
        <v>549</v>
      </c>
      <c r="F24" s="10">
        <v>685</v>
      </c>
      <c r="G24" s="10">
        <v>735</v>
      </c>
      <c r="H24" s="10">
        <v>871</v>
      </c>
      <c r="I24" s="11"/>
      <c r="J24" s="75" t="s">
        <v>22</v>
      </c>
      <c r="K24" s="17">
        <v>55</v>
      </c>
      <c r="L24" s="74">
        <f>SUM(K24/K26)</f>
        <v>9.371272789231555E-3</v>
      </c>
    </row>
    <row r="25" spans="1:14" s="2" customFormat="1" ht="16.5" customHeight="1" thickBot="1">
      <c r="A25" s="18" t="s">
        <v>84</v>
      </c>
      <c r="B25" s="71" t="s">
        <v>30</v>
      </c>
      <c r="C25" s="10">
        <v>380</v>
      </c>
      <c r="D25" s="10">
        <v>382</v>
      </c>
      <c r="E25" s="10">
        <v>402</v>
      </c>
      <c r="F25" s="10">
        <v>420</v>
      </c>
      <c r="G25" s="10" t="s">
        <v>21</v>
      </c>
      <c r="J25" s="13" t="s">
        <v>17</v>
      </c>
      <c r="K25" s="17">
        <f>(C24+C26+C27)</f>
        <v>956</v>
      </c>
      <c r="L25" s="14">
        <f>SUM(K25/K26)</f>
        <v>0.16288975975464304</v>
      </c>
    </row>
    <row r="26" spans="1:14" s="2" customFormat="1" ht="16.5" customHeight="1" thickBot="1">
      <c r="A26" s="18" t="s">
        <v>76</v>
      </c>
      <c r="B26" s="23" t="s">
        <v>14</v>
      </c>
      <c r="C26" s="10">
        <v>346</v>
      </c>
      <c r="D26" s="10">
        <v>349</v>
      </c>
      <c r="E26" s="10">
        <v>363</v>
      </c>
      <c r="F26" s="10" t="s">
        <v>21</v>
      </c>
      <c r="K26" s="24">
        <v>5869</v>
      </c>
    </row>
    <row r="27" spans="1:14" s="2" customFormat="1" ht="16.5" customHeight="1" thickBot="1">
      <c r="A27" s="18" t="s">
        <v>98</v>
      </c>
      <c r="B27" s="23" t="s">
        <v>14</v>
      </c>
      <c r="C27" s="10">
        <v>78</v>
      </c>
      <c r="D27" s="10">
        <v>78</v>
      </c>
      <c r="E27" s="10" t="s">
        <v>21</v>
      </c>
    </row>
    <row r="28" spans="1:14" s="2" customFormat="1" ht="16.5" customHeight="1" thickBot="1">
      <c r="A28" s="18" t="s">
        <v>97</v>
      </c>
      <c r="B28" s="73" t="s">
        <v>22</v>
      </c>
      <c r="C28" s="10">
        <v>55</v>
      </c>
      <c r="D28" s="10">
        <v>56</v>
      </c>
      <c r="E28" s="10" t="s">
        <v>21</v>
      </c>
    </row>
    <row r="29" spans="1:14" s="2" customFormat="1" ht="11.25" customHeight="1">
      <c r="A29" s="29"/>
      <c r="B29" s="30"/>
      <c r="C29" s="43"/>
      <c r="D29" s="43"/>
      <c r="E29" s="43"/>
      <c r="F29" s="17"/>
      <c r="G29" s="17"/>
      <c r="H29" s="17"/>
      <c r="I29" s="17"/>
      <c r="J29" s="17"/>
      <c r="K29" s="17"/>
      <c r="L29" s="17"/>
      <c r="M29" s="17"/>
      <c r="N29" s="42"/>
    </row>
    <row r="30" spans="1:14" s="2" customFormat="1" ht="17.45" customHeight="1">
      <c r="A30" s="1" t="s">
        <v>108</v>
      </c>
    </row>
    <row r="31" spans="1:14" s="2" customFormat="1" ht="10.5" customHeight="1" thickBot="1">
      <c r="A31" s="1"/>
    </row>
    <row r="32" spans="1:14" s="2" customFormat="1" ht="16.5" customHeight="1" thickBot="1">
      <c r="A32" s="4" t="s">
        <v>0</v>
      </c>
      <c r="B32" s="5" t="s">
        <v>1</v>
      </c>
      <c r="C32" s="5" t="s">
        <v>2</v>
      </c>
      <c r="D32" s="5">
        <v>2</v>
      </c>
      <c r="E32" s="5">
        <v>3</v>
      </c>
      <c r="F32" s="5">
        <v>4</v>
      </c>
      <c r="G32" s="5">
        <v>5</v>
      </c>
      <c r="H32" s="5">
        <v>6</v>
      </c>
      <c r="I32" s="5">
        <v>7</v>
      </c>
      <c r="J32" s="5">
        <v>8</v>
      </c>
      <c r="K32" s="6"/>
      <c r="L32" s="13" t="s">
        <v>9</v>
      </c>
      <c r="M32" s="14">
        <f>(7265/12817)</f>
        <v>0.56682531013497695</v>
      </c>
    </row>
    <row r="33" spans="1:21" s="2" customFormat="1" ht="16.5" customHeight="1" thickBot="1">
      <c r="A33" s="7" t="s">
        <v>54</v>
      </c>
      <c r="B33" s="12" t="s">
        <v>5</v>
      </c>
      <c r="C33" s="9">
        <v>1819</v>
      </c>
      <c r="D33" s="10"/>
      <c r="E33" s="10"/>
      <c r="F33" s="10"/>
      <c r="G33" s="10"/>
      <c r="H33" s="9"/>
      <c r="I33" s="9"/>
      <c r="J33" s="9"/>
      <c r="K33" s="11" t="s">
        <v>4</v>
      </c>
      <c r="M33" s="13" t="s">
        <v>11</v>
      </c>
      <c r="N33" s="13" t="s">
        <v>12</v>
      </c>
      <c r="O33" s="13" t="s">
        <v>13</v>
      </c>
    </row>
    <row r="34" spans="1:21" s="2" customFormat="1" ht="16.5" customHeight="1" thickBot="1">
      <c r="A34" s="7" t="s">
        <v>100</v>
      </c>
      <c r="B34" s="12" t="s">
        <v>5</v>
      </c>
      <c r="C34" s="9">
        <v>1237</v>
      </c>
      <c r="D34" s="10"/>
      <c r="E34" s="10"/>
      <c r="F34" s="10"/>
      <c r="G34" s="10"/>
      <c r="H34" s="10"/>
      <c r="I34" s="10"/>
      <c r="J34" s="9"/>
      <c r="K34" s="11" t="s">
        <v>8</v>
      </c>
      <c r="L34" s="16" t="s">
        <v>5</v>
      </c>
      <c r="M34" s="17">
        <f>(C33+C34+C42)</f>
        <v>3366</v>
      </c>
      <c r="N34" s="14">
        <f>SUM(M34/M38)</f>
        <v>0.47468622197151317</v>
      </c>
      <c r="O34" s="2">
        <v>2</v>
      </c>
    </row>
    <row r="35" spans="1:21" s="2" customFormat="1" ht="16.5" customHeight="1" thickBot="1">
      <c r="A35" s="18" t="s">
        <v>103</v>
      </c>
      <c r="B35" s="28" t="s">
        <v>3</v>
      </c>
      <c r="C35" s="10">
        <v>618</v>
      </c>
      <c r="D35" s="10">
        <v>644</v>
      </c>
      <c r="E35" s="10">
        <v>650</v>
      </c>
      <c r="F35" s="10">
        <v>657</v>
      </c>
      <c r="G35" s="10">
        <v>699</v>
      </c>
      <c r="H35" s="10">
        <v>782</v>
      </c>
      <c r="I35" s="10">
        <v>885</v>
      </c>
      <c r="J35" s="10">
        <v>925</v>
      </c>
      <c r="K35" s="11"/>
      <c r="L35" s="20" t="s">
        <v>3</v>
      </c>
      <c r="M35" s="17">
        <f>(C35+C36+C38+C40)</f>
        <v>2078</v>
      </c>
      <c r="N35" s="14">
        <f>SUM(M35/M38)</f>
        <v>0.29304752503173037</v>
      </c>
      <c r="O35" s="2">
        <v>1</v>
      </c>
    </row>
    <row r="36" spans="1:21" s="2" customFormat="1" ht="16.5" customHeight="1" thickBot="1">
      <c r="A36" s="7" t="s">
        <v>61</v>
      </c>
      <c r="B36" s="8" t="s">
        <v>3</v>
      </c>
      <c r="C36" s="10">
        <v>530</v>
      </c>
      <c r="D36" s="10">
        <v>610</v>
      </c>
      <c r="E36" s="10">
        <v>620</v>
      </c>
      <c r="F36" s="10">
        <v>624</v>
      </c>
      <c r="G36" s="10">
        <v>695</v>
      </c>
      <c r="H36" s="10">
        <v>823</v>
      </c>
      <c r="I36" s="10">
        <v>993</v>
      </c>
      <c r="J36" s="9">
        <v>1038</v>
      </c>
      <c r="K36" s="11" t="s">
        <v>6</v>
      </c>
      <c r="L36" s="72" t="s">
        <v>30</v>
      </c>
      <c r="M36" s="17">
        <f>(C37+C39+C43)</f>
        <v>1215</v>
      </c>
      <c r="N36" s="14">
        <f>SUM(M36/M38)</f>
        <v>0.17134395712875475</v>
      </c>
      <c r="O36" s="2">
        <v>2</v>
      </c>
    </row>
    <row r="37" spans="1:21" s="2" customFormat="1" ht="16.5" customHeight="1" thickBot="1">
      <c r="A37" s="7" t="s">
        <v>105</v>
      </c>
      <c r="B37" s="76" t="s">
        <v>30</v>
      </c>
      <c r="C37" s="10">
        <v>503</v>
      </c>
      <c r="D37" s="10">
        <v>520</v>
      </c>
      <c r="E37" s="10">
        <v>616</v>
      </c>
      <c r="F37" s="10">
        <v>617</v>
      </c>
      <c r="G37" s="10">
        <v>692</v>
      </c>
      <c r="H37" s="10">
        <v>878</v>
      </c>
      <c r="I37" s="10">
        <v>901</v>
      </c>
      <c r="J37" s="9">
        <v>1092</v>
      </c>
      <c r="K37" s="11" t="s">
        <v>7</v>
      </c>
      <c r="L37" s="13" t="s">
        <v>17</v>
      </c>
      <c r="M37" s="17">
        <v>432</v>
      </c>
      <c r="N37" s="14">
        <f>SUM(M37/M38)</f>
        <v>6.0922295868001693E-2</v>
      </c>
    </row>
    <row r="38" spans="1:21" s="2" customFormat="1" ht="16.5" customHeight="1" thickBot="1">
      <c r="A38" s="18" t="s">
        <v>102</v>
      </c>
      <c r="B38" s="28" t="s">
        <v>3</v>
      </c>
      <c r="C38" s="10">
        <v>490</v>
      </c>
      <c r="D38" s="10">
        <v>595</v>
      </c>
      <c r="E38" s="10">
        <v>597</v>
      </c>
      <c r="F38" s="10">
        <v>604</v>
      </c>
      <c r="G38" s="10">
        <v>613</v>
      </c>
      <c r="H38" s="10">
        <v>641</v>
      </c>
      <c r="I38" s="10" t="s">
        <v>21</v>
      </c>
      <c r="M38" s="24">
        <v>7091</v>
      </c>
    </row>
    <row r="39" spans="1:21" s="2" customFormat="1" ht="16.5" customHeight="1" thickBot="1">
      <c r="A39" s="7" t="s">
        <v>106</v>
      </c>
      <c r="B39" s="76" t="s">
        <v>30</v>
      </c>
      <c r="C39" s="10">
        <v>445</v>
      </c>
      <c r="D39" s="10">
        <v>624</v>
      </c>
      <c r="E39" s="10">
        <v>650</v>
      </c>
      <c r="F39" s="10">
        <v>657</v>
      </c>
      <c r="G39" s="10">
        <v>692</v>
      </c>
      <c r="H39" s="10">
        <v>706</v>
      </c>
      <c r="I39" s="10">
        <v>893</v>
      </c>
      <c r="J39" s="9">
        <v>947</v>
      </c>
      <c r="K39" s="11" t="s">
        <v>10</v>
      </c>
    </row>
    <row r="40" spans="1:21" s="2" customFormat="1" ht="16.5" customHeight="1" thickBot="1">
      <c r="A40" s="18" t="s">
        <v>60</v>
      </c>
      <c r="B40" s="28" t="s">
        <v>3</v>
      </c>
      <c r="C40" s="10">
        <v>440</v>
      </c>
      <c r="D40" s="10">
        <v>450</v>
      </c>
      <c r="E40" s="10">
        <v>514</v>
      </c>
      <c r="F40" s="10">
        <v>515</v>
      </c>
      <c r="G40" s="10">
        <v>600</v>
      </c>
      <c r="H40" s="10" t="s">
        <v>21</v>
      </c>
    </row>
    <row r="41" spans="1:21" s="2" customFormat="1" ht="16.5" customHeight="1" thickBot="1">
      <c r="A41" s="18" t="s">
        <v>104</v>
      </c>
      <c r="B41" s="23" t="s">
        <v>14</v>
      </c>
      <c r="C41" s="10">
        <v>432</v>
      </c>
      <c r="D41" s="10">
        <v>463</v>
      </c>
      <c r="E41" s="10">
        <v>502</v>
      </c>
      <c r="F41" s="10">
        <v>506</v>
      </c>
      <c r="G41" s="10" t="s">
        <v>21</v>
      </c>
    </row>
    <row r="42" spans="1:21" s="2" customFormat="1" ht="16.5" customHeight="1" thickBot="1">
      <c r="A42" s="18" t="s">
        <v>101</v>
      </c>
      <c r="B42" s="19" t="s">
        <v>5</v>
      </c>
      <c r="C42" s="10">
        <v>310</v>
      </c>
      <c r="D42" s="10">
        <v>491</v>
      </c>
      <c r="E42" s="10">
        <v>509</v>
      </c>
      <c r="F42" s="10">
        <v>533</v>
      </c>
      <c r="G42" s="10">
        <v>619</v>
      </c>
      <c r="H42" s="10">
        <v>672</v>
      </c>
      <c r="I42" s="10">
        <v>694</v>
      </c>
      <c r="J42" s="10" t="s">
        <v>21</v>
      </c>
    </row>
    <row r="43" spans="1:21" s="2" customFormat="1" ht="16.5" customHeight="1" thickBot="1">
      <c r="A43" s="18" t="s">
        <v>107</v>
      </c>
      <c r="B43" s="71" t="s">
        <v>30</v>
      </c>
      <c r="C43" s="10">
        <v>267</v>
      </c>
      <c r="D43" s="10">
        <v>275</v>
      </c>
      <c r="E43" s="10" t="s">
        <v>21</v>
      </c>
    </row>
    <row r="44" spans="1:21" s="2" customFormat="1" ht="11.25" customHeight="1">
      <c r="A44" s="29"/>
      <c r="B44" s="30"/>
      <c r="C44" s="29"/>
      <c r="D44" s="29"/>
      <c r="E44" s="29"/>
      <c r="N44" s="14"/>
    </row>
    <row r="45" spans="1:21" s="2" customFormat="1" ht="17.45" customHeight="1">
      <c r="A45" s="1" t="s">
        <v>109</v>
      </c>
    </row>
    <row r="46" spans="1:21" s="2" customFormat="1" ht="8.25" customHeight="1" thickBot="1">
      <c r="A46" s="1"/>
    </row>
    <row r="47" spans="1:21" s="2" customFormat="1" ht="17.45" customHeight="1" thickBot="1">
      <c r="A47" s="4" t="s">
        <v>0</v>
      </c>
      <c r="B47" s="5" t="s">
        <v>1</v>
      </c>
      <c r="C47" s="5" t="s">
        <v>2</v>
      </c>
      <c r="D47" s="5">
        <v>2</v>
      </c>
      <c r="E47" s="5">
        <v>3</v>
      </c>
      <c r="F47" s="5">
        <v>4</v>
      </c>
      <c r="G47" s="5">
        <v>5</v>
      </c>
      <c r="H47" s="5">
        <v>6</v>
      </c>
      <c r="I47" s="5">
        <v>7</v>
      </c>
      <c r="J47" s="5">
        <v>8</v>
      </c>
      <c r="K47" s="5">
        <v>9</v>
      </c>
      <c r="L47" s="5">
        <v>10</v>
      </c>
      <c r="M47" s="5">
        <v>11</v>
      </c>
      <c r="N47" s="5">
        <v>12</v>
      </c>
      <c r="O47" s="5">
        <v>13</v>
      </c>
      <c r="P47" s="5"/>
      <c r="Q47" s="13" t="s">
        <v>9</v>
      </c>
      <c r="R47" s="14">
        <f>(11744/19001)</f>
        <v>0.61807273301405186</v>
      </c>
    </row>
    <row r="48" spans="1:21" s="2" customFormat="1" ht="17.45" customHeight="1" thickBot="1">
      <c r="A48" s="7" t="s">
        <v>78</v>
      </c>
      <c r="B48" s="8" t="s">
        <v>3</v>
      </c>
      <c r="C48" s="9">
        <v>1502</v>
      </c>
      <c r="D48" s="10"/>
      <c r="E48" s="9"/>
      <c r="F48" s="10"/>
      <c r="G48" s="10"/>
      <c r="H48" s="9"/>
      <c r="I48" s="10"/>
      <c r="J48" s="10"/>
      <c r="K48" s="9"/>
      <c r="L48" s="10"/>
      <c r="M48" s="10"/>
      <c r="N48" s="10"/>
      <c r="O48" s="10"/>
      <c r="P48" s="11" t="s">
        <v>4</v>
      </c>
      <c r="R48" s="13" t="s">
        <v>11</v>
      </c>
      <c r="S48" s="13" t="s">
        <v>12</v>
      </c>
      <c r="T48" s="13" t="s">
        <v>13</v>
      </c>
      <c r="U48" s="13"/>
    </row>
    <row r="49" spans="1:21" s="2" customFormat="1" ht="17.45" customHeight="1" thickBot="1">
      <c r="A49" s="7" t="s">
        <v>82</v>
      </c>
      <c r="B49" s="15" t="s">
        <v>14</v>
      </c>
      <c r="C49" s="9">
        <v>1500</v>
      </c>
      <c r="D49" s="10"/>
      <c r="E49" s="10"/>
      <c r="F49" s="9"/>
      <c r="G49" s="9"/>
      <c r="H49" s="10"/>
      <c r="I49" s="9"/>
      <c r="J49" s="9"/>
      <c r="K49" s="10"/>
      <c r="L49" s="9"/>
      <c r="M49" s="9"/>
      <c r="N49" s="9"/>
      <c r="O49" s="9"/>
      <c r="P49" s="11" t="s">
        <v>8</v>
      </c>
      <c r="Q49" s="16" t="s">
        <v>5</v>
      </c>
      <c r="R49" s="17">
        <f>(C51+C54+C56+C58)</f>
        <v>2913</v>
      </c>
      <c r="S49" s="14">
        <f>SUM(R49/R56)</f>
        <v>0.25236073810967685</v>
      </c>
      <c r="T49" s="2">
        <v>2</v>
      </c>
    </row>
    <row r="50" spans="1:21" s="2" customFormat="1" ht="17.45" customHeight="1" thickBot="1">
      <c r="A50" s="7" t="s">
        <v>77</v>
      </c>
      <c r="B50" s="15" t="s">
        <v>14</v>
      </c>
      <c r="C50" s="10">
        <v>1314</v>
      </c>
      <c r="D50" s="10">
        <v>1324</v>
      </c>
      <c r="E50" s="10">
        <v>1327</v>
      </c>
      <c r="F50" s="10">
        <v>1342</v>
      </c>
      <c r="G50" s="10">
        <v>1352</v>
      </c>
      <c r="H50" s="10">
        <v>1380</v>
      </c>
      <c r="I50" s="9">
        <v>1452</v>
      </c>
      <c r="J50" s="9"/>
      <c r="K50" s="10"/>
      <c r="L50" s="9"/>
      <c r="M50" s="9"/>
      <c r="N50" s="9"/>
      <c r="O50" s="9"/>
      <c r="P50" s="11" t="s">
        <v>7</v>
      </c>
      <c r="Q50" s="20" t="s">
        <v>3</v>
      </c>
      <c r="R50" s="17">
        <f>(C48+C53+C64+C65)</f>
        <v>2536</v>
      </c>
      <c r="S50" s="14">
        <f>SUM(R50/R56)</f>
        <v>0.21970025123451442</v>
      </c>
      <c r="T50" s="2">
        <v>2</v>
      </c>
    </row>
    <row r="51" spans="1:21" s="2" customFormat="1" ht="17.45" customHeight="1" thickBot="1">
      <c r="A51" s="7" t="s">
        <v>73</v>
      </c>
      <c r="B51" s="12" t="s">
        <v>5</v>
      </c>
      <c r="C51" s="10">
        <v>1169</v>
      </c>
      <c r="D51" s="10">
        <v>1172</v>
      </c>
      <c r="E51" s="10">
        <v>1188</v>
      </c>
      <c r="F51" s="10">
        <v>1225</v>
      </c>
      <c r="G51" s="10">
        <v>1245</v>
      </c>
      <c r="H51" s="10">
        <v>1249</v>
      </c>
      <c r="I51" s="10">
        <v>1259</v>
      </c>
      <c r="J51" s="10">
        <v>1275</v>
      </c>
      <c r="K51" s="10">
        <v>1304</v>
      </c>
      <c r="L51" s="10">
        <v>1321</v>
      </c>
      <c r="M51" s="9">
        <v>1485</v>
      </c>
      <c r="N51" s="10"/>
      <c r="O51" s="9"/>
      <c r="P51" s="11" t="s">
        <v>6</v>
      </c>
      <c r="Q51" s="21" t="s">
        <v>16</v>
      </c>
      <c r="R51" s="17">
        <f>(C57+C62)</f>
        <v>717</v>
      </c>
      <c r="S51" s="14">
        <f>SUM(R51/R56)</f>
        <v>6.2115567876635192E-2</v>
      </c>
    </row>
    <row r="52" spans="1:21" s="2" customFormat="1" ht="17.45" customHeight="1" thickBot="1">
      <c r="A52" s="7" t="s">
        <v>111</v>
      </c>
      <c r="B52" s="15" t="s">
        <v>14</v>
      </c>
      <c r="C52" s="10">
        <v>1011</v>
      </c>
      <c r="D52" s="10">
        <v>1017</v>
      </c>
      <c r="E52" s="10">
        <v>1019</v>
      </c>
      <c r="F52" s="10">
        <v>1027</v>
      </c>
      <c r="G52" s="10">
        <v>1034</v>
      </c>
      <c r="H52" s="10">
        <v>1054</v>
      </c>
      <c r="I52" s="10">
        <v>1078</v>
      </c>
      <c r="J52" s="10">
        <v>1090</v>
      </c>
      <c r="K52" s="10">
        <v>1134</v>
      </c>
      <c r="L52" s="10">
        <v>1182</v>
      </c>
      <c r="M52" s="10">
        <v>1209</v>
      </c>
      <c r="N52" s="10">
        <v>1286</v>
      </c>
      <c r="O52" s="9">
        <v>1371</v>
      </c>
      <c r="P52" s="11" t="s">
        <v>10</v>
      </c>
      <c r="Q52" s="26" t="s">
        <v>18</v>
      </c>
      <c r="R52" s="17">
        <f>(C60+C63)</f>
        <v>408</v>
      </c>
      <c r="S52" s="14">
        <f>SUM(R52/R56)</f>
        <v>3.5346097201767304E-2</v>
      </c>
    </row>
    <row r="53" spans="1:21" s="2" customFormat="1" ht="17.45" customHeight="1" thickBot="1">
      <c r="A53" s="7" t="s">
        <v>65</v>
      </c>
      <c r="B53" s="8" t="s">
        <v>3</v>
      </c>
      <c r="C53" s="10">
        <v>709</v>
      </c>
      <c r="D53" s="10">
        <v>722</v>
      </c>
      <c r="E53" s="10">
        <v>723</v>
      </c>
      <c r="F53" s="10">
        <v>758</v>
      </c>
      <c r="G53" s="10">
        <v>759</v>
      </c>
      <c r="H53" s="10">
        <v>826</v>
      </c>
      <c r="I53" s="10">
        <v>841</v>
      </c>
      <c r="J53" s="10">
        <v>850</v>
      </c>
      <c r="K53" s="10">
        <v>939</v>
      </c>
      <c r="L53" s="10">
        <v>961</v>
      </c>
      <c r="M53" s="10">
        <v>1007</v>
      </c>
      <c r="N53" s="10">
        <v>1090</v>
      </c>
      <c r="O53" s="9">
        <v>1134</v>
      </c>
      <c r="P53" s="11" t="s">
        <v>15</v>
      </c>
      <c r="Q53" s="72" t="s">
        <v>30</v>
      </c>
      <c r="R53" s="17">
        <v>303</v>
      </c>
      <c r="S53" s="74">
        <f>SUM(R53/R56)</f>
        <v>2.6249675127783072E-2</v>
      </c>
      <c r="U53" s="14"/>
    </row>
    <row r="54" spans="1:21" s="2" customFormat="1" ht="17.45" customHeight="1" thickBot="1">
      <c r="A54" s="7" t="s">
        <v>110</v>
      </c>
      <c r="B54" s="12" t="s">
        <v>5</v>
      </c>
      <c r="C54" s="10">
        <v>701</v>
      </c>
      <c r="D54" s="10">
        <v>703</v>
      </c>
      <c r="E54" s="10">
        <v>704</v>
      </c>
      <c r="F54" s="10">
        <v>704</v>
      </c>
      <c r="G54" s="10">
        <v>704</v>
      </c>
      <c r="H54" s="10">
        <v>706</v>
      </c>
      <c r="I54" s="10">
        <v>709</v>
      </c>
      <c r="J54" s="10">
        <v>712</v>
      </c>
      <c r="K54" s="10">
        <v>752</v>
      </c>
      <c r="L54" s="10">
        <v>772</v>
      </c>
      <c r="M54" s="10">
        <v>826</v>
      </c>
      <c r="N54" s="10">
        <v>1031</v>
      </c>
      <c r="O54" s="9">
        <v>1087</v>
      </c>
      <c r="P54" s="11" t="s">
        <v>19</v>
      </c>
      <c r="Q54" s="75" t="s">
        <v>22</v>
      </c>
      <c r="R54" s="17">
        <v>195</v>
      </c>
      <c r="S54" s="74">
        <f>SUM(R54/R56)</f>
        <v>1.6893355280256431E-2</v>
      </c>
    </row>
    <row r="55" spans="1:21" s="2" customFormat="1" ht="17.45" customHeight="1" thickBot="1">
      <c r="A55" s="18" t="s">
        <v>83</v>
      </c>
      <c r="B55" s="23" t="s">
        <v>14</v>
      </c>
      <c r="C55" s="10">
        <v>646</v>
      </c>
      <c r="D55" s="10">
        <v>647</v>
      </c>
      <c r="E55" s="10">
        <v>669</v>
      </c>
      <c r="F55" s="10">
        <v>693</v>
      </c>
      <c r="G55" s="10">
        <v>723</v>
      </c>
      <c r="H55" s="10">
        <v>724</v>
      </c>
      <c r="I55" s="10">
        <v>729</v>
      </c>
      <c r="J55" s="10">
        <v>761</v>
      </c>
      <c r="K55" s="10">
        <v>767</v>
      </c>
      <c r="L55" s="10">
        <v>796</v>
      </c>
      <c r="M55" s="10">
        <v>807</v>
      </c>
      <c r="N55" s="10">
        <v>821</v>
      </c>
      <c r="O55" s="9" t="s">
        <v>21</v>
      </c>
      <c r="Q55" s="13" t="s">
        <v>17</v>
      </c>
      <c r="R55" s="17">
        <f>(C49+C50+C52+C55)</f>
        <v>4471</v>
      </c>
      <c r="S55" s="14">
        <f>SUM(R55/R56)</f>
        <v>0.38733431516936673</v>
      </c>
      <c r="T55" s="2">
        <v>3</v>
      </c>
    </row>
    <row r="56" spans="1:21" s="2" customFormat="1" ht="17.45" customHeight="1" thickBot="1">
      <c r="A56" s="18" t="s">
        <v>113</v>
      </c>
      <c r="B56" s="19" t="s">
        <v>5</v>
      </c>
      <c r="C56" s="10">
        <v>594</v>
      </c>
      <c r="D56" s="10">
        <v>597</v>
      </c>
      <c r="E56" s="10">
        <v>598</v>
      </c>
      <c r="F56" s="10">
        <v>602</v>
      </c>
      <c r="G56" s="10">
        <v>602</v>
      </c>
      <c r="H56" s="10">
        <v>616</v>
      </c>
      <c r="I56" s="10">
        <v>620</v>
      </c>
      <c r="J56" s="10">
        <v>624</v>
      </c>
      <c r="K56" s="10">
        <v>637</v>
      </c>
      <c r="L56" s="10">
        <v>653</v>
      </c>
      <c r="M56" s="10">
        <v>719</v>
      </c>
      <c r="N56" s="10" t="s">
        <v>21</v>
      </c>
      <c r="O56" s="14"/>
      <c r="R56" s="24">
        <v>11543</v>
      </c>
    </row>
    <row r="57" spans="1:21" s="2" customFormat="1" ht="17.45" customHeight="1" thickBot="1">
      <c r="A57" s="18" t="s">
        <v>119</v>
      </c>
      <c r="B57" s="22" t="s">
        <v>16</v>
      </c>
      <c r="C57" s="10">
        <v>529</v>
      </c>
      <c r="D57" s="10">
        <v>535</v>
      </c>
      <c r="E57" s="10">
        <v>536</v>
      </c>
      <c r="F57" s="10">
        <v>537</v>
      </c>
      <c r="G57" s="10">
        <v>542</v>
      </c>
      <c r="H57" s="10">
        <v>554</v>
      </c>
      <c r="I57" s="10">
        <v>570</v>
      </c>
      <c r="J57" s="10">
        <v>664</v>
      </c>
      <c r="K57" s="10">
        <v>688</v>
      </c>
      <c r="L57" s="10">
        <v>726</v>
      </c>
      <c r="M57" s="10">
        <v>781</v>
      </c>
      <c r="N57" s="10">
        <v>889</v>
      </c>
      <c r="O57" s="10">
        <v>948</v>
      </c>
      <c r="P57" s="11"/>
    </row>
    <row r="58" spans="1:21" s="2" customFormat="1" ht="17.45" customHeight="1" thickBot="1">
      <c r="A58" s="18" t="s">
        <v>112</v>
      </c>
      <c r="B58" s="19" t="s">
        <v>5</v>
      </c>
      <c r="C58" s="10">
        <v>449</v>
      </c>
      <c r="D58" s="10">
        <v>452</v>
      </c>
      <c r="E58" s="10">
        <v>453</v>
      </c>
      <c r="F58" s="10">
        <v>454</v>
      </c>
      <c r="G58" s="10">
        <v>455</v>
      </c>
      <c r="H58" s="10">
        <v>460</v>
      </c>
      <c r="I58" s="10">
        <v>464</v>
      </c>
      <c r="J58" s="10">
        <v>472</v>
      </c>
      <c r="K58" s="10">
        <v>482</v>
      </c>
      <c r="L58" s="10">
        <v>503</v>
      </c>
      <c r="M58" s="10" t="s">
        <v>21</v>
      </c>
    </row>
    <row r="59" spans="1:21" s="2" customFormat="1" ht="17.45" customHeight="1" thickBot="1">
      <c r="A59" s="18" t="s">
        <v>120</v>
      </c>
      <c r="B59" s="71" t="s">
        <v>30</v>
      </c>
      <c r="C59" s="10">
        <v>303</v>
      </c>
      <c r="D59" s="10">
        <v>305</v>
      </c>
      <c r="E59" s="10">
        <v>306</v>
      </c>
      <c r="F59" s="10">
        <v>308</v>
      </c>
      <c r="G59" s="10">
        <v>310</v>
      </c>
      <c r="H59" s="10">
        <v>313</v>
      </c>
      <c r="I59" s="10">
        <v>330</v>
      </c>
      <c r="J59" s="10">
        <v>331</v>
      </c>
      <c r="K59" s="10" t="s">
        <v>21</v>
      </c>
      <c r="L59" s="24"/>
    </row>
    <row r="60" spans="1:21" s="2" customFormat="1" ht="17.45" customHeight="1" thickBot="1">
      <c r="A60" s="18" t="s">
        <v>121</v>
      </c>
      <c r="B60" s="27" t="s">
        <v>18</v>
      </c>
      <c r="C60" s="10">
        <v>238</v>
      </c>
      <c r="D60" s="10">
        <v>239</v>
      </c>
      <c r="E60" s="10">
        <v>239</v>
      </c>
      <c r="F60" s="10">
        <v>239</v>
      </c>
      <c r="G60" s="10">
        <v>322</v>
      </c>
      <c r="H60" s="10">
        <v>324</v>
      </c>
      <c r="I60" s="10">
        <v>336</v>
      </c>
      <c r="J60" s="10">
        <v>346</v>
      </c>
      <c r="K60" s="10">
        <v>361</v>
      </c>
      <c r="L60" s="10" t="s">
        <v>21</v>
      </c>
    </row>
    <row r="61" spans="1:21" s="2" customFormat="1" ht="17.45" customHeight="1" thickBot="1">
      <c r="A61" s="18" t="s">
        <v>117</v>
      </c>
      <c r="B61" s="73" t="s">
        <v>22</v>
      </c>
      <c r="C61" s="10">
        <v>195</v>
      </c>
      <c r="D61" s="10">
        <v>196</v>
      </c>
      <c r="E61" s="10">
        <v>196</v>
      </c>
      <c r="F61" s="10">
        <v>197</v>
      </c>
      <c r="G61" s="10">
        <v>197</v>
      </c>
      <c r="H61" s="10">
        <v>205</v>
      </c>
      <c r="I61" s="10" t="s">
        <v>21</v>
      </c>
      <c r="J61" s="13"/>
      <c r="L61" s="14"/>
    </row>
    <row r="62" spans="1:21" s="2" customFormat="1" ht="17.45" customHeight="1" thickBot="1">
      <c r="A62" s="18" t="s">
        <v>116</v>
      </c>
      <c r="B62" s="22" t="s">
        <v>16</v>
      </c>
      <c r="C62" s="10">
        <v>188</v>
      </c>
      <c r="D62" s="10">
        <v>189</v>
      </c>
      <c r="E62" s="10">
        <v>191</v>
      </c>
      <c r="F62" s="10">
        <v>193</v>
      </c>
      <c r="G62" s="10">
        <v>199</v>
      </c>
      <c r="H62" s="10">
        <v>207</v>
      </c>
      <c r="I62" s="10">
        <v>214</v>
      </c>
      <c r="J62" s="10" t="s">
        <v>21</v>
      </c>
      <c r="K62" s="13"/>
      <c r="M62" s="14"/>
    </row>
    <row r="63" spans="1:21" s="2" customFormat="1" ht="17.45" customHeight="1" thickBot="1">
      <c r="A63" s="18" t="s">
        <v>118</v>
      </c>
      <c r="B63" s="27" t="s">
        <v>18</v>
      </c>
      <c r="C63" s="10">
        <v>170</v>
      </c>
      <c r="D63" s="10">
        <v>170</v>
      </c>
      <c r="E63" s="10">
        <v>173</v>
      </c>
      <c r="F63" s="10">
        <v>176</v>
      </c>
      <c r="G63" s="10" t="s">
        <v>21</v>
      </c>
      <c r="L63" s="24"/>
    </row>
    <row r="64" spans="1:21" s="2" customFormat="1" ht="17.45" customHeight="1" thickBot="1">
      <c r="A64" s="18" t="s">
        <v>114</v>
      </c>
      <c r="B64" s="28" t="s">
        <v>3</v>
      </c>
      <c r="C64" s="10">
        <v>168</v>
      </c>
      <c r="D64" s="10">
        <v>173</v>
      </c>
      <c r="E64" s="10">
        <v>173</v>
      </c>
      <c r="F64" s="10">
        <v>185</v>
      </c>
      <c r="G64" s="10">
        <v>185</v>
      </c>
      <c r="H64" s="10" t="s">
        <v>21</v>
      </c>
      <c r="J64" s="13"/>
      <c r="L64" s="14"/>
    </row>
    <row r="65" spans="1:20" s="2" customFormat="1" ht="17.45" customHeight="1" thickBot="1">
      <c r="A65" s="18" t="s">
        <v>115</v>
      </c>
      <c r="B65" s="28" t="s">
        <v>3</v>
      </c>
      <c r="C65" s="10">
        <v>157</v>
      </c>
      <c r="D65" s="10">
        <v>159</v>
      </c>
      <c r="E65" s="10">
        <v>162</v>
      </c>
      <c r="F65" s="10" t="s">
        <v>21</v>
      </c>
      <c r="G65" s="17"/>
      <c r="J65" s="13"/>
      <c r="L65" s="14"/>
    </row>
    <row r="67" spans="1:20" s="31" customFormat="1" ht="15" customHeight="1">
      <c r="B67" s="35" t="s">
        <v>20</v>
      </c>
      <c r="C67" s="37" t="s">
        <v>5</v>
      </c>
      <c r="D67" s="38" t="s">
        <v>3</v>
      </c>
      <c r="E67" s="39" t="s">
        <v>16</v>
      </c>
      <c r="F67" s="40" t="s">
        <v>18</v>
      </c>
      <c r="G67" s="77" t="s">
        <v>30</v>
      </c>
      <c r="H67" s="45" t="s">
        <v>22</v>
      </c>
      <c r="I67" s="35" t="s">
        <v>17</v>
      </c>
      <c r="R67" s="32"/>
      <c r="S67" s="33"/>
      <c r="T67" s="34"/>
    </row>
    <row r="68" spans="1:20" s="31" customFormat="1" ht="15" customHeight="1">
      <c r="A68" s="31" t="s">
        <v>11</v>
      </c>
      <c r="B68" s="36">
        <f>SUM(L9+M38+R56+K26)</f>
        <v>32222</v>
      </c>
      <c r="C68" s="33">
        <f>SUM(R49+M34+K20+L5)</f>
        <v>10884</v>
      </c>
      <c r="D68" s="33">
        <f>SUM(R50+M35+K21+L6)</f>
        <v>9443</v>
      </c>
      <c r="E68" s="33">
        <f>(R51+K22)</f>
        <v>1251</v>
      </c>
      <c r="F68" s="33">
        <f>(R52)</f>
        <v>408</v>
      </c>
      <c r="G68" s="33">
        <f>(R53+M36+K23+L7)</f>
        <v>2331</v>
      </c>
      <c r="H68" s="33">
        <f>(R54+K24)</f>
        <v>250</v>
      </c>
      <c r="I68" s="33">
        <f>SUM(R55+M37+K25+L8)</f>
        <v>7655</v>
      </c>
      <c r="R68" s="35"/>
      <c r="S68" s="36"/>
      <c r="T68" s="34"/>
    </row>
    <row r="69" spans="1:20" s="31" customFormat="1" ht="15" customHeight="1">
      <c r="A69" s="31" t="s">
        <v>12</v>
      </c>
      <c r="B69" s="41">
        <v>1</v>
      </c>
      <c r="C69" s="34">
        <f t="shared" ref="C69:F69" si="0">SUM(C68/$B$68)</f>
        <v>0.33778163987337845</v>
      </c>
      <c r="D69" s="34">
        <f t="shared" si="0"/>
        <v>0.29306064179752966</v>
      </c>
      <c r="E69" s="34">
        <f t="shared" si="0"/>
        <v>3.8824405685556451E-2</v>
      </c>
      <c r="F69" s="34">
        <f t="shared" si="0"/>
        <v>1.2662156290733039E-2</v>
      </c>
      <c r="G69" s="34">
        <f t="shared" ref="G69:H69" si="1">SUM(G68/$B$68)</f>
        <v>7.2341878219849789E-2</v>
      </c>
      <c r="H69" s="34">
        <f t="shared" si="1"/>
        <v>7.7586741977530883E-3</v>
      </c>
      <c r="I69" s="34">
        <f>SUM(I68/$B$68)</f>
        <v>0.23757060393519955</v>
      </c>
    </row>
    <row r="70" spans="1:20" s="31" customFormat="1" ht="15" customHeight="1">
      <c r="A70" s="31" t="s">
        <v>13</v>
      </c>
      <c r="B70" s="35">
        <v>21</v>
      </c>
      <c r="C70" s="31">
        <v>8</v>
      </c>
      <c r="D70" s="31">
        <v>6</v>
      </c>
      <c r="E70" s="31">
        <v>0</v>
      </c>
      <c r="F70" s="31">
        <v>0</v>
      </c>
      <c r="G70" s="31">
        <v>2</v>
      </c>
      <c r="H70" s="31">
        <v>0</v>
      </c>
      <c r="I70" s="31">
        <v>5</v>
      </c>
    </row>
  </sheetData>
  <sortState ref="A48:C65">
    <sortCondition descending="1" ref="C48:C65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U73"/>
  <sheetViews>
    <sheetView tabSelected="1" workbookViewId="0">
      <selection activeCell="K14" sqref="K14"/>
    </sheetView>
  </sheetViews>
  <sheetFormatPr defaultRowHeight="12.75"/>
  <cols>
    <col min="1" max="1" width="26.7109375" customWidth="1"/>
    <col min="2" max="2" width="8.42578125" customWidth="1"/>
    <col min="3" max="3" width="9.7109375" customWidth="1"/>
    <col min="4" max="16" width="8.5703125" customWidth="1"/>
  </cols>
  <sheetData>
    <row r="1" spans="1:15" s="2" customFormat="1" ht="16.5" customHeight="1">
      <c r="A1" s="1" t="s">
        <v>32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6"/>
      <c r="L3" s="13" t="s">
        <v>9</v>
      </c>
      <c r="M3" s="14">
        <f>(7295/10667)</f>
        <v>0.68388487859754388</v>
      </c>
    </row>
    <row r="4" spans="1:15" s="2" customFormat="1" ht="16.5" customHeight="1" thickBot="1">
      <c r="A4" s="7" t="s">
        <v>33</v>
      </c>
      <c r="B4" s="12" t="s">
        <v>5</v>
      </c>
      <c r="C4" s="9">
        <v>1481</v>
      </c>
      <c r="D4" s="10"/>
      <c r="E4" s="9"/>
      <c r="F4" s="10"/>
      <c r="G4" s="10"/>
      <c r="H4" s="10"/>
      <c r="I4" s="10"/>
      <c r="J4" s="10"/>
      <c r="K4" s="11" t="s">
        <v>4</v>
      </c>
      <c r="M4" s="13" t="s">
        <v>11</v>
      </c>
      <c r="N4" s="13" t="s">
        <v>12</v>
      </c>
      <c r="O4" s="13" t="s">
        <v>13</v>
      </c>
    </row>
    <row r="5" spans="1:15" s="2" customFormat="1" ht="16.5" customHeight="1" thickBot="1">
      <c r="A5" s="7" t="s">
        <v>39</v>
      </c>
      <c r="B5" s="15" t="s">
        <v>14</v>
      </c>
      <c r="C5" s="10">
        <v>1050</v>
      </c>
      <c r="D5" s="10">
        <v>1053</v>
      </c>
      <c r="E5" s="10">
        <v>1056</v>
      </c>
      <c r="F5" s="10">
        <v>1093</v>
      </c>
      <c r="G5" s="10">
        <v>1146</v>
      </c>
      <c r="H5" s="10">
        <v>1348</v>
      </c>
      <c r="I5" s="9">
        <v>1670</v>
      </c>
      <c r="J5" s="9"/>
      <c r="K5" s="11" t="s">
        <v>8</v>
      </c>
      <c r="L5" s="16" t="s">
        <v>5</v>
      </c>
      <c r="M5" s="17">
        <f>(C4+C8)</f>
        <v>2127</v>
      </c>
      <c r="N5" s="14">
        <f>SUM(M5/M8)</f>
        <v>0.29595102267983858</v>
      </c>
      <c r="O5" s="2">
        <v>1</v>
      </c>
    </row>
    <row r="6" spans="1:15" s="2" customFormat="1" ht="16.5" customHeight="1" thickBot="1">
      <c r="A6" s="7" t="s">
        <v>38</v>
      </c>
      <c r="B6" s="15" t="s">
        <v>14</v>
      </c>
      <c r="C6" s="10">
        <v>1036</v>
      </c>
      <c r="D6" s="10">
        <v>1043</v>
      </c>
      <c r="E6" s="10">
        <v>1046</v>
      </c>
      <c r="F6" s="10">
        <v>1099</v>
      </c>
      <c r="G6" s="10">
        <v>1134</v>
      </c>
      <c r="H6" s="10">
        <v>1254</v>
      </c>
      <c r="I6" s="10">
        <v>1415</v>
      </c>
      <c r="J6" s="9">
        <v>1514</v>
      </c>
      <c r="K6" s="11" t="s">
        <v>7</v>
      </c>
      <c r="L6" s="20" t="s">
        <v>3</v>
      </c>
      <c r="M6" s="17">
        <f>(C7+C10+C11)</f>
        <v>1964</v>
      </c>
      <c r="N6" s="14">
        <f>SUM(M6/M8)</f>
        <v>0.27327118408237094</v>
      </c>
      <c r="O6" s="2">
        <v>1</v>
      </c>
    </row>
    <row r="7" spans="1:15" s="2" customFormat="1" ht="16.5" customHeight="1" thickBot="1">
      <c r="A7" s="7" t="s">
        <v>35</v>
      </c>
      <c r="B7" s="8" t="s">
        <v>3</v>
      </c>
      <c r="C7" s="10">
        <v>954</v>
      </c>
      <c r="D7" s="10">
        <v>956</v>
      </c>
      <c r="E7" s="10">
        <v>959</v>
      </c>
      <c r="F7" s="10">
        <v>1031</v>
      </c>
      <c r="G7" s="10">
        <v>1157</v>
      </c>
      <c r="H7" s="10">
        <v>1200</v>
      </c>
      <c r="I7" s="10">
        <v>1276</v>
      </c>
      <c r="J7" s="9">
        <v>1322</v>
      </c>
      <c r="K7" s="11" t="s">
        <v>6</v>
      </c>
      <c r="L7" s="13" t="s">
        <v>17</v>
      </c>
      <c r="M7" s="17">
        <f>(C5+C6+C9+C12+C13)</f>
        <v>3096</v>
      </c>
      <c r="N7" s="14">
        <f>SUM(M7/M8)</f>
        <v>0.43077779323779047</v>
      </c>
      <c r="O7" s="2">
        <v>2</v>
      </c>
    </row>
    <row r="8" spans="1:15" s="2" customFormat="1" ht="16.5" customHeight="1" thickBot="1">
      <c r="A8" s="18" t="s">
        <v>34</v>
      </c>
      <c r="B8" s="19" t="s">
        <v>5</v>
      </c>
      <c r="C8" s="10">
        <v>646</v>
      </c>
      <c r="D8" s="10">
        <v>648</v>
      </c>
      <c r="E8" s="10">
        <v>668</v>
      </c>
      <c r="F8" s="10">
        <v>686</v>
      </c>
      <c r="G8" s="10">
        <v>714</v>
      </c>
      <c r="H8" s="10" t="s">
        <v>21</v>
      </c>
      <c r="M8" s="24">
        <v>7187</v>
      </c>
    </row>
    <row r="9" spans="1:15" s="2" customFormat="1" ht="16.5" customHeight="1" thickBot="1">
      <c r="A9" s="18" t="s">
        <v>43</v>
      </c>
      <c r="B9" s="23" t="s">
        <v>14</v>
      </c>
      <c r="C9" s="10">
        <v>637</v>
      </c>
      <c r="D9" s="10">
        <v>640</v>
      </c>
      <c r="E9" s="10">
        <v>642</v>
      </c>
      <c r="F9" s="10">
        <v>681</v>
      </c>
      <c r="G9" s="10">
        <v>715</v>
      </c>
      <c r="H9" s="10">
        <v>826</v>
      </c>
      <c r="I9" s="10" t="s">
        <v>21</v>
      </c>
    </row>
    <row r="10" spans="1:15" s="2" customFormat="1" ht="16.5" customHeight="1" thickBot="1">
      <c r="A10" s="18" t="s">
        <v>37</v>
      </c>
      <c r="B10" s="28" t="s">
        <v>3</v>
      </c>
      <c r="C10" s="10">
        <v>628</v>
      </c>
      <c r="D10" s="10">
        <v>628</v>
      </c>
      <c r="E10" s="10">
        <v>632</v>
      </c>
      <c r="F10" s="10">
        <v>704</v>
      </c>
      <c r="G10" s="10">
        <v>801</v>
      </c>
      <c r="H10" s="10">
        <v>897</v>
      </c>
      <c r="I10" s="10">
        <v>1050</v>
      </c>
      <c r="J10" s="10">
        <v>1122</v>
      </c>
      <c r="K10" s="11"/>
    </row>
    <row r="11" spans="1:15" s="2" customFormat="1" ht="16.5" customHeight="1" thickBot="1">
      <c r="A11" s="18" t="s">
        <v>36</v>
      </c>
      <c r="B11" s="28" t="s">
        <v>3</v>
      </c>
      <c r="C11" s="10">
        <v>382</v>
      </c>
      <c r="D11" s="10">
        <v>382</v>
      </c>
      <c r="E11" s="10">
        <v>383</v>
      </c>
      <c r="F11" s="10">
        <v>403</v>
      </c>
      <c r="G11" s="10" t="s">
        <v>21</v>
      </c>
    </row>
    <row r="12" spans="1:15" s="2" customFormat="1" ht="16.5" customHeight="1" thickBot="1">
      <c r="A12" s="18" t="s">
        <v>42</v>
      </c>
      <c r="B12" s="23" t="s">
        <v>14</v>
      </c>
      <c r="C12" s="10">
        <v>353</v>
      </c>
      <c r="D12" s="10">
        <v>354</v>
      </c>
      <c r="E12" s="10">
        <v>361</v>
      </c>
      <c r="F12" s="10" t="s">
        <v>21</v>
      </c>
    </row>
    <row r="13" spans="1:15" s="2" customFormat="1" ht="16.5" customHeight="1" thickBot="1">
      <c r="A13" s="18" t="s">
        <v>40</v>
      </c>
      <c r="B13" s="23" t="s">
        <v>41</v>
      </c>
      <c r="C13" s="10">
        <v>20</v>
      </c>
      <c r="D13" s="10" t="s">
        <v>21</v>
      </c>
      <c r="H13" s="17"/>
    </row>
    <row r="14" spans="1:15" s="2" customFormat="1" ht="10.5" customHeight="1">
      <c r="A14" s="1"/>
    </row>
    <row r="15" spans="1:15" s="2" customFormat="1" ht="17.45" customHeight="1">
      <c r="A15" s="1" t="s">
        <v>44</v>
      </c>
    </row>
    <row r="16" spans="1:15" s="2" customFormat="1" ht="10.5" customHeight="1" thickBot="1">
      <c r="A16" s="1"/>
    </row>
    <row r="17" spans="1:21" s="2" customFormat="1" ht="16.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>
        <v>5</v>
      </c>
      <c r="H17" s="5">
        <v>6</v>
      </c>
      <c r="I17" s="6"/>
      <c r="J17" s="13" t="s">
        <v>9</v>
      </c>
      <c r="K17" s="14">
        <f>(7998/11766)</f>
        <v>0.6797552269250382</v>
      </c>
    </row>
    <row r="18" spans="1:21" s="2" customFormat="1" ht="16.5" customHeight="1" thickBot="1">
      <c r="A18" s="7" t="s">
        <v>45</v>
      </c>
      <c r="B18" s="12" t="s">
        <v>5</v>
      </c>
      <c r="C18" s="10">
        <v>1257</v>
      </c>
      <c r="D18" s="10">
        <v>1268</v>
      </c>
      <c r="E18" s="10">
        <v>1335</v>
      </c>
      <c r="F18" s="10">
        <v>1351</v>
      </c>
      <c r="G18" s="9">
        <v>1669</v>
      </c>
      <c r="H18" s="10"/>
      <c r="I18" s="11" t="s">
        <v>8</v>
      </c>
      <c r="K18" s="13" t="s">
        <v>11</v>
      </c>
      <c r="L18" s="13" t="s">
        <v>12</v>
      </c>
      <c r="M18" s="13" t="s">
        <v>13</v>
      </c>
    </row>
    <row r="19" spans="1:21" s="2" customFormat="1" ht="16.5" customHeight="1" thickBot="1">
      <c r="A19" s="7" t="s">
        <v>50</v>
      </c>
      <c r="B19" s="15" t="s">
        <v>14</v>
      </c>
      <c r="C19" s="10">
        <v>1144</v>
      </c>
      <c r="D19" s="10">
        <v>1297</v>
      </c>
      <c r="E19" s="10">
        <v>1403</v>
      </c>
      <c r="F19" s="10">
        <v>1546</v>
      </c>
      <c r="G19" s="9">
        <v>1798</v>
      </c>
      <c r="H19" s="10"/>
      <c r="I19" s="11" t="s">
        <v>4</v>
      </c>
      <c r="J19" s="16" t="s">
        <v>5</v>
      </c>
      <c r="K19" s="17">
        <f>(C18+C21+C23)</f>
        <v>3185</v>
      </c>
      <c r="L19" s="14">
        <f>SUM(K19/K23)</f>
        <v>0.40475282755115011</v>
      </c>
      <c r="M19" s="2">
        <v>2</v>
      </c>
    </row>
    <row r="20" spans="1:21" s="2" customFormat="1" ht="16.5" customHeight="1" thickBot="1">
      <c r="A20" s="7" t="s">
        <v>95</v>
      </c>
      <c r="B20" s="8" t="s">
        <v>3</v>
      </c>
      <c r="C20" s="10">
        <v>1122</v>
      </c>
      <c r="D20" s="10">
        <v>1163</v>
      </c>
      <c r="E20" s="10">
        <v>1280</v>
      </c>
      <c r="F20" s="10">
        <v>1450</v>
      </c>
      <c r="G20" s="10">
        <v>1505</v>
      </c>
      <c r="H20" s="9">
        <v>1525</v>
      </c>
      <c r="I20" s="11" t="s">
        <v>7</v>
      </c>
      <c r="J20" s="20" t="s">
        <v>3</v>
      </c>
      <c r="K20" s="17">
        <f>(C20+C22+C24)</f>
        <v>2748</v>
      </c>
      <c r="L20" s="14">
        <f>SUM(K20/K23)</f>
        <v>0.34921845215402209</v>
      </c>
      <c r="M20" s="2">
        <v>1</v>
      </c>
    </row>
    <row r="21" spans="1:21" s="2" customFormat="1" ht="16.5" customHeight="1" thickBot="1">
      <c r="A21" s="7" t="s">
        <v>47</v>
      </c>
      <c r="B21" s="12" t="s">
        <v>5</v>
      </c>
      <c r="C21" s="10">
        <v>1079</v>
      </c>
      <c r="D21" s="10">
        <v>1088</v>
      </c>
      <c r="E21" s="10">
        <v>1117</v>
      </c>
      <c r="F21" s="10">
        <v>1242</v>
      </c>
      <c r="G21" s="10">
        <v>1432</v>
      </c>
      <c r="H21" s="9">
        <v>1522</v>
      </c>
      <c r="I21" s="11" t="s">
        <v>6</v>
      </c>
      <c r="J21" s="21" t="s">
        <v>16</v>
      </c>
      <c r="K21" s="17">
        <v>330</v>
      </c>
      <c r="L21" s="14">
        <f>SUM(K21/K23)</f>
        <v>4.1936713686618374E-2</v>
      </c>
    </row>
    <row r="22" spans="1:21" s="2" customFormat="1" ht="16.5" customHeight="1" thickBot="1">
      <c r="A22" s="18" t="s">
        <v>48</v>
      </c>
      <c r="B22" s="28" t="s">
        <v>3</v>
      </c>
      <c r="C22" s="10">
        <v>903</v>
      </c>
      <c r="D22" s="10">
        <v>954</v>
      </c>
      <c r="E22" s="10">
        <v>1015</v>
      </c>
      <c r="F22" s="10">
        <v>1246</v>
      </c>
      <c r="G22" s="10">
        <v>1280</v>
      </c>
      <c r="H22" s="10">
        <v>1320</v>
      </c>
      <c r="I22" s="11"/>
      <c r="J22" s="13" t="s">
        <v>17</v>
      </c>
      <c r="K22" s="17">
        <f>(C19+C25+C27)</f>
        <v>1606</v>
      </c>
      <c r="L22" s="14">
        <f>SUM(K22/K23)</f>
        <v>0.20409200660820942</v>
      </c>
      <c r="M22" s="2">
        <v>1</v>
      </c>
    </row>
    <row r="23" spans="1:21" s="2" customFormat="1" ht="16.5" customHeight="1" thickBot="1">
      <c r="A23" s="18" t="s">
        <v>46</v>
      </c>
      <c r="B23" s="19" t="s">
        <v>5</v>
      </c>
      <c r="C23" s="10">
        <v>849</v>
      </c>
      <c r="D23" s="10">
        <v>874</v>
      </c>
      <c r="E23" s="10">
        <v>895</v>
      </c>
      <c r="F23" s="10">
        <v>907</v>
      </c>
      <c r="G23" s="10" t="s">
        <v>21</v>
      </c>
      <c r="K23" s="24">
        <v>7869</v>
      </c>
    </row>
    <row r="24" spans="1:21" s="2" customFormat="1" ht="16.5" customHeight="1" thickBot="1">
      <c r="A24" s="18" t="s">
        <v>49</v>
      </c>
      <c r="B24" s="28" t="s">
        <v>3</v>
      </c>
      <c r="C24" s="10">
        <v>723</v>
      </c>
      <c r="D24" s="10">
        <v>735</v>
      </c>
      <c r="E24" s="10">
        <v>748</v>
      </c>
      <c r="F24" s="10" t="s">
        <v>21</v>
      </c>
    </row>
    <row r="25" spans="1:21" s="2" customFormat="1" ht="16.5" customHeight="1" thickBot="1">
      <c r="A25" s="18" t="s">
        <v>51</v>
      </c>
      <c r="B25" s="23" t="s">
        <v>14</v>
      </c>
      <c r="C25" s="10">
        <v>432</v>
      </c>
      <c r="D25" s="10">
        <v>460</v>
      </c>
      <c r="E25" s="10" t="s">
        <v>21</v>
      </c>
    </row>
    <row r="26" spans="1:21" s="2" customFormat="1" ht="16.5" customHeight="1" thickBot="1">
      <c r="A26" s="18" t="s">
        <v>52</v>
      </c>
      <c r="B26" s="22" t="s">
        <v>16</v>
      </c>
      <c r="C26" s="10">
        <v>330</v>
      </c>
      <c r="D26" s="10" t="s">
        <v>21</v>
      </c>
    </row>
    <row r="27" spans="1:21" s="2" customFormat="1" ht="16.5" customHeight="1" thickBot="1">
      <c r="A27" s="18" t="s">
        <v>40</v>
      </c>
      <c r="B27" s="23" t="s">
        <v>41</v>
      </c>
      <c r="C27" s="10">
        <v>30</v>
      </c>
      <c r="D27" s="10" t="s">
        <v>21</v>
      </c>
    </row>
    <row r="28" spans="1:21" s="2" customFormat="1" ht="11.25" customHeight="1">
      <c r="A28" s="29"/>
      <c r="B28" s="30"/>
      <c r="C28" s="43"/>
      <c r="D28" s="43"/>
      <c r="E28" s="43"/>
      <c r="F28" s="17"/>
      <c r="G28" s="17"/>
      <c r="H28" s="17"/>
      <c r="I28" s="17"/>
      <c r="J28" s="17"/>
      <c r="K28" s="17"/>
      <c r="L28" s="17"/>
      <c r="M28" s="17"/>
      <c r="N28" s="42"/>
    </row>
    <row r="29" spans="1:21" s="2" customFormat="1" ht="17.45" customHeight="1">
      <c r="A29" s="1" t="s">
        <v>53</v>
      </c>
    </row>
    <row r="30" spans="1:21" s="2" customFormat="1" ht="10.5" customHeight="1" thickBot="1">
      <c r="A30" s="1"/>
    </row>
    <row r="31" spans="1:21" s="2" customFormat="1" ht="16.5" customHeight="1" thickBot="1">
      <c r="A31" s="4" t="s">
        <v>0</v>
      </c>
      <c r="B31" s="5" t="s">
        <v>1</v>
      </c>
      <c r="C31" s="5" t="s">
        <v>2</v>
      </c>
      <c r="D31" s="5">
        <v>2</v>
      </c>
      <c r="E31" s="5">
        <v>3</v>
      </c>
      <c r="F31" s="5">
        <v>4</v>
      </c>
      <c r="G31" s="5">
        <v>5</v>
      </c>
      <c r="H31" s="5">
        <v>6</v>
      </c>
      <c r="I31" s="5">
        <v>7</v>
      </c>
      <c r="J31" s="5">
        <v>8</v>
      </c>
      <c r="K31" s="5">
        <v>9</v>
      </c>
      <c r="L31" s="5">
        <v>10</v>
      </c>
      <c r="M31" s="5">
        <v>11</v>
      </c>
      <c r="N31" s="5">
        <v>12</v>
      </c>
      <c r="O31" s="5">
        <v>13</v>
      </c>
      <c r="P31" s="5">
        <v>14</v>
      </c>
      <c r="Q31" s="6"/>
      <c r="R31" s="13" t="s">
        <v>9</v>
      </c>
      <c r="S31" s="14">
        <f>(9684/15602)</f>
        <v>0.62068965517241381</v>
      </c>
    </row>
    <row r="32" spans="1:21" s="2" customFormat="1" ht="16.5" customHeight="1" thickBot="1">
      <c r="A32" s="7" t="s">
        <v>55</v>
      </c>
      <c r="B32" s="12" t="s">
        <v>5</v>
      </c>
      <c r="C32" s="9">
        <v>1649</v>
      </c>
      <c r="D32" s="10"/>
      <c r="E32" s="10"/>
      <c r="F32" s="10"/>
      <c r="G32" s="10"/>
      <c r="H32" s="9"/>
      <c r="I32" s="9"/>
      <c r="J32" s="9"/>
      <c r="K32" s="9"/>
      <c r="L32" s="9"/>
      <c r="M32" s="9"/>
      <c r="N32" s="9"/>
      <c r="O32" s="9"/>
      <c r="P32" s="9"/>
      <c r="Q32" s="11" t="s">
        <v>4</v>
      </c>
      <c r="S32" s="13" t="s">
        <v>11</v>
      </c>
      <c r="T32" s="13" t="s">
        <v>12</v>
      </c>
      <c r="U32" s="13" t="s">
        <v>13</v>
      </c>
    </row>
    <row r="33" spans="1:21" s="2" customFormat="1" ht="16.5" customHeight="1" thickBot="1">
      <c r="A33" s="7" t="s">
        <v>63</v>
      </c>
      <c r="B33" s="15" t="s">
        <v>14</v>
      </c>
      <c r="C33" s="10">
        <v>1237</v>
      </c>
      <c r="D33" s="10">
        <v>1245</v>
      </c>
      <c r="E33" s="10">
        <v>1248</v>
      </c>
      <c r="F33" s="10">
        <v>1295</v>
      </c>
      <c r="G33" s="10">
        <v>1340</v>
      </c>
      <c r="H33" s="10">
        <v>1353</v>
      </c>
      <c r="I33" s="10">
        <v>1366</v>
      </c>
      <c r="J33" s="9">
        <v>1481</v>
      </c>
      <c r="K33" s="9"/>
      <c r="L33" s="9"/>
      <c r="M33" s="9"/>
      <c r="N33" s="9"/>
      <c r="O33" s="9"/>
      <c r="P33" s="9"/>
      <c r="Q33" s="11" t="s">
        <v>7</v>
      </c>
      <c r="R33" s="16" t="s">
        <v>5</v>
      </c>
      <c r="S33" s="17">
        <f>(C32+C34+C37+C48)</f>
        <v>3591</v>
      </c>
      <c r="T33" s="14">
        <f>SUM(S33/S38)</f>
        <v>0.37547051442910917</v>
      </c>
      <c r="U33" s="2">
        <v>3</v>
      </c>
    </row>
    <row r="34" spans="1:21" s="2" customFormat="1" ht="16.5" customHeight="1" thickBot="1">
      <c r="A34" s="7" t="s">
        <v>54</v>
      </c>
      <c r="B34" s="12" t="s">
        <v>5</v>
      </c>
      <c r="C34" s="10">
        <v>1205</v>
      </c>
      <c r="D34" s="10">
        <v>1324</v>
      </c>
      <c r="E34" s="10">
        <v>1344</v>
      </c>
      <c r="F34" s="9">
        <v>1367</v>
      </c>
      <c r="G34" s="10"/>
      <c r="H34" s="10"/>
      <c r="I34" s="9"/>
      <c r="J34" s="10"/>
      <c r="K34" s="10"/>
      <c r="L34" s="10"/>
      <c r="M34" s="9"/>
      <c r="N34" s="10"/>
      <c r="O34" s="10"/>
      <c r="P34" s="10"/>
      <c r="Q34" s="11" t="s">
        <v>8</v>
      </c>
      <c r="R34" s="20" t="s">
        <v>3</v>
      </c>
      <c r="S34" s="17">
        <f>(C35+C38+C41+C42)</f>
        <v>1957</v>
      </c>
      <c r="T34" s="14">
        <f>SUM(S34/S38)</f>
        <v>0.20462149728147219</v>
      </c>
      <c r="U34" s="2">
        <v>2</v>
      </c>
    </row>
    <row r="35" spans="1:21" s="2" customFormat="1" ht="16.5" customHeight="1" thickBot="1">
      <c r="A35" s="7" t="s">
        <v>59</v>
      </c>
      <c r="B35" s="8" t="s">
        <v>3</v>
      </c>
      <c r="C35" s="10">
        <v>722</v>
      </c>
      <c r="D35" s="10">
        <v>736</v>
      </c>
      <c r="E35" s="10">
        <v>766</v>
      </c>
      <c r="F35" s="10">
        <v>769</v>
      </c>
      <c r="G35" s="10">
        <v>776</v>
      </c>
      <c r="H35" s="10">
        <v>839</v>
      </c>
      <c r="I35" s="10">
        <v>846</v>
      </c>
      <c r="J35" s="10">
        <v>857</v>
      </c>
      <c r="K35" s="10">
        <v>859</v>
      </c>
      <c r="L35" s="10">
        <v>908</v>
      </c>
      <c r="M35" s="10">
        <v>948</v>
      </c>
      <c r="N35" s="10">
        <v>981</v>
      </c>
      <c r="O35" s="10">
        <v>1088</v>
      </c>
      <c r="P35" s="9">
        <v>1272</v>
      </c>
      <c r="Q35" s="11" t="s">
        <v>10</v>
      </c>
      <c r="R35" s="21" t="s">
        <v>16</v>
      </c>
      <c r="S35" s="17">
        <v>593</v>
      </c>
      <c r="T35" s="14">
        <f>SUM(S35/S38)</f>
        <v>6.2003345880384773E-2</v>
      </c>
    </row>
    <row r="36" spans="1:21" s="2" customFormat="1" ht="16.5" customHeight="1" thickBot="1">
      <c r="A36" s="18" t="s">
        <v>70</v>
      </c>
      <c r="B36" s="22" t="s">
        <v>16</v>
      </c>
      <c r="C36" s="10">
        <v>593</v>
      </c>
      <c r="D36" s="10">
        <v>609</v>
      </c>
      <c r="E36" s="10">
        <v>610</v>
      </c>
      <c r="F36" s="10">
        <v>610</v>
      </c>
      <c r="G36" s="10">
        <v>614</v>
      </c>
      <c r="H36" s="10">
        <v>620</v>
      </c>
      <c r="I36" s="10">
        <v>681</v>
      </c>
      <c r="J36" s="10">
        <v>688</v>
      </c>
      <c r="K36" s="10">
        <v>690</v>
      </c>
      <c r="L36" s="10">
        <v>735</v>
      </c>
      <c r="M36" s="10">
        <v>750</v>
      </c>
      <c r="N36" s="10">
        <v>833</v>
      </c>
      <c r="O36" s="10">
        <v>867</v>
      </c>
      <c r="P36" s="10">
        <v>918</v>
      </c>
      <c r="Q36" s="11"/>
      <c r="R36" s="26" t="s">
        <v>18</v>
      </c>
      <c r="S36" s="17">
        <v>308</v>
      </c>
      <c r="T36" s="14">
        <f>SUM(S36/S38)</f>
        <v>3.2204098703471351E-2</v>
      </c>
    </row>
    <row r="37" spans="1:21" s="2" customFormat="1" ht="16.5" customHeight="1" thickBot="1">
      <c r="A37" s="7" t="s">
        <v>56</v>
      </c>
      <c r="B37" s="12" t="s">
        <v>5</v>
      </c>
      <c r="C37" s="10">
        <v>588</v>
      </c>
      <c r="D37" s="10">
        <v>605</v>
      </c>
      <c r="E37" s="10">
        <v>608</v>
      </c>
      <c r="F37" s="10">
        <v>654</v>
      </c>
      <c r="G37" s="10">
        <v>671</v>
      </c>
      <c r="H37" s="10">
        <v>694</v>
      </c>
      <c r="I37" s="10">
        <v>700</v>
      </c>
      <c r="J37" s="10">
        <v>727</v>
      </c>
      <c r="K37" s="10">
        <v>739</v>
      </c>
      <c r="L37" s="10">
        <v>778</v>
      </c>
      <c r="M37" s="10">
        <v>797</v>
      </c>
      <c r="N37" s="10">
        <v>815</v>
      </c>
      <c r="O37" s="10">
        <v>831</v>
      </c>
      <c r="P37" s="9">
        <v>962</v>
      </c>
      <c r="Q37" s="11" t="s">
        <v>15</v>
      </c>
      <c r="R37" s="13" t="s">
        <v>17</v>
      </c>
      <c r="S37" s="17">
        <f>(C33+C39+C40+C44+C45+C46+C47+C49+C50)</f>
        <v>3115</v>
      </c>
      <c r="T37" s="14">
        <f>SUM(S37/S38)</f>
        <v>0.32570054370556251</v>
      </c>
      <c r="U37" s="2">
        <v>1</v>
      </c>
    </row>
    <row r="38" spans="1:21" s="2" customFormat="1" ht="16.5" customHeight="1" thickBot="1">
      <c r="A38" s="7" t="s">
        <v>58</v>
      </c>
      <c r="B38" s="8" t="s">
        <v>3</v>
      </c>
      <c r="C38" s="10">
        <v>582</v>
      </c>
      <c r="D38" s="10">
        <v>603</v>
      </c>
      <c r="E38" s="10">
        <v>608</v>
      </c>
      <c r="F38" s="10">
        <v>609</v>
      </c>
      <c r="G38" s="10">
        <v>615</v>
      </c>
      <c r="H38" s="10">
        <v>638</v>
      </c>
      <c r="I38" s="10">
        <v>706</v>
      </c>
      <c r="J38" s="10">
        <v>713</v>
      </c>
      <c r="K38" s="10">
        <v>717</v>
      </c>
      <c r="L38" s="10">
        <v>740</v>
      </c>
      <c r="M38" s="10">
        <v>818</v>
      </c>
      <c r="N38" s="10">
        <v>931</v>
      </c>
      <c r="O38" s="10">
        <v>1148</v>
      </c>
      <c r="P38" s="9">
        <v>1278</v>
      </c>
      <c r="Q38" s="11" t="s">
        <v>6</v>
      </c>
      <c r="S38" s="24">
        <v>9564</v>
      </c>
    </row>
    <row r="39" spans="1:21" s="2" customFormat="1" ht="16.5" customHeight="1" thickBot="1">
      <c r="A39" s="18" t="s">
        <v>65</v>
      </c>
      <c r="B39" s="23" t="s">
        <v>14</v>
      </c>
      <c r="C39" s="10">
        <v>447</v>
      </c>
      <c r="D39" s="10">
        <v>455</v>
      </c>
      <c r="E39" s="10">
        <v>464</v>
      </c>
      <c r="F39" s="10">
        <v>465</v>
      </c>
      <c r="G39" s="10">
        <v>478</v>
      </c>
      <c r="H39" s="10">
        <v>525</v>
      </c>
      <c r="I39" s="10">
        <v>537</v>
      </c>
      <c r="J39" s="10">
        <v>557</v>
      </c>
      <c r="K39" s="10">
        <v>577</v>
      </c>
      <c r="L39" s="10">
        <v>632</v>
      </c>
      <c r="M39" s="10">
        <v>667</v>
      </c>
      <c r="N39" s="10">
        <v>734</v>
      </c>
      <c r="O39" s="10">
        <v>804</v>
      </c>
      <c r="P39" s="10" t="s">
        <v>21</v>
      </c>
    </row>
    <row r="40" spans="1:21" s="2" customFormat="1" ht="16.5" customHeight="1" thickBot="1">
      <c r="A40" s="18" t="s">
        <v>67</v>
      </c>
      <c r="B40" s="23" t="s">
        <v>14</v>
      </c>
      <c r="C40" s="10">
        <v>344</v>
      </c>
      <c r="D40" s="10">
        <v>363</v>
      </c>
      <c r="E40" s="10">
        <v>370</v>
      </c>
      <c r="F40" s="10">
        <v>370</v>
      </c>
      <c r="G40" s="10">
        <v>378</v>
      </c>
      <c r="H40" s="10">
        <v>398</v>
      </c>
      <c r="I40" s="10">
        <v>455</v>
      </c>
      <c r="J40" s="10">
        <v>478</v>
      </c>
      <c r="K40" s="10">
        <v>483</v>
      </c>
      <c r="L40" s="10">
        <v>513</v>
      </c>
      <c r="M40" s="10">
        <v>521</v>
      </c>
      <c r="N40" s="10" t="s">
        <v>21</v>
      </c>
    </row>
    <row r="41" spans="1:21" s="2" customFormat="1" ht="16.5" customHeight="1" thickBot="1">
      <c r="A41" s="18" t="s">
        <v>61</v>
      </c>
      <c r="B41" s="28" t="s">
        <v>3</v>
      </c>
      <c r="C41" s="10">
        <v>332</v>
      </c>
      <c r="D41" s="10">
        <v>342</v>
      </c>
      <c r="E41" s="10">
        <v>346</v>
      </c>
      <c r="F41" s="10">
        <v>349</v>
      </c>
      <c r="G41" s="10">
        <v>360</v>
      </c>
      <c r="H41" s="10">
        <v>364</v>
      </c>
      <c r="I41" s="10">
        <v>387</v>
      </c>
      <c r="J41" s="10">
        <v>413</v>
      </c>
      <c r="K41" s="10">
        <v>425</v>
      </c>
      <c r="L41" s="10">
        <v>433</v>
      </c>
      <c r="M41" s="10">
        <v>528</v>
      </c>
      <c r="N41" s="10">
        <v>580</v>
      </c>
      <c r="O41" s="10" t="s">
        <v>21</v>
      </c>
    </row>
    <row r="42" spans="1:21" s="2" customFormat="1" ht="16.5" customHeight="1" thickBot="1">
      <c r="A42" s="18" t="s">
        <v>60</v>
      </c>
      <c r="B42" s="28" t="s">
        <v>3</v>
      </c>
      <c r="C42" s="10">
        <v>321</v>
      </c>
      <c r="D42" s="10">
        <v>322</v>
      </c>
      <c r="E42" s="10">
        <v>323</v>
      </c>
      <c r="F42" s="10">
        <v>333</v>
      </c>
      <c r="G42" s="10">
        <v>349</v>
      </c>
      <c r="H42" s="10">
        <v>351</v>
      </c>
      <c r="I42" s="10">
        <v>360</v>
      </c>
      <c r="J42" s="10">
        <v>378</v>
      </c>
      <c r="K42" s="10">
        <v>392</v>
      </c>
      <c r="L42" s="10">
        <v>413</v>
      </c>
      <c r="M42" s="10" t="s">
        <v>21</v>
      </c>
      <c r="N42" s="17"/>
    </row>
    <row r="43" spans="1:21" s="2" customFormat="1" ht="16.5" customHeight="1" thickBot="1">
      <c r="A43" s="18" t="s">
        <v>71</v>
      </c>
      <c r="B43" s="27" t="s">
        <v>18</v>
      </c>
      <c r="C43" s="10">
        <v>308</v>
      </c>
      <c r="D43" s="10">
        <v>313</v>
      </c>
      <c r="E43" s="10">
        <v>320</v>
      </c>
      <c r="F43" s="10">
        <v>327</v>
      </c>
      <c r="G43" s="10">
        <v>337</v>
      </c>
      <c r="H43" s="10">
        <v>348</v>
      </c>
      <c r="I43" s="10">
        <v>358</v>
      </c>
      <c r="J43" s="10">
        <v>379</v>
      </c>
      <c r="K43" s="10">
        <v>381</v>
      </c>
      <c r="L43" s="10" t="s">
        <v>21</v>
      </c>
      <c r="M43" s="17"/>
      <c r="N43" s="42"/>
    </row>
    <row r="44" spans="1:21" s="2" customFormat="1" ht="16.5" customHeight="1" thickBot="1">
      <c r="A44" s="18" t="s">
        <v>66</v>
      </c>
      <c r="B44" s="23" t="s">
        <v>14</v>
      </c>
      <c r="C44" s="10">
        <v>279</v>
      </c>
      <c r="D44" s="10">
        <v>284</v>
      </c>
      <c r="E44" s="10">
        <v>284</v>
      </c>
      <c r="F44" s="10">
        <v>288</v>
      </c>
      <c r="G44" s="10">
        <v>309</v>
      </c>
      <c r="H44" s="10">
        <v>315</v>
      </c>
      <c r="I44" s="10">
        <v>320</v>
      </c>
      <c r="J44" s="10" t="s">
        <v>21</v>
      </c>
      <c r="S44" s="24"/>
    </row>
    <row r="45" spans="1:21" s="2" customFormat="1" ht="16.5" customHeight="1" thickBot="1">
      <c r="A45" s="18" t="s">
        <v>62</v>
      </c>
      <c r="B45" s="23" t="s">
        <v>14</v>
      </c>
      <c r="C45" s="10">
        <v>269</v>
      </c>
      <c r="D45" s="10">
        <v>285</v>
      </c>
      <c r="E45" s="10">
        <v>292</v>
      </c>
      <c r="F45" s="10">
        <v>292</v>
      </c>
      <c r="G45" s="10">
        <v>296</v>
      </c>
      <c r="H45" s="10">
        <v>306</v>
      </c>
      <c r="I45" s="10" t="s">
        <v>21</v>
      </c>
      <c r="J45" s="17"/>
      <c r="K45" s="17"/>
      <c r="L45" s="17"/>
    </row>
    <row r="46" spans="1:21" s="2" customFormat="1" ht="16.5" customHeight="1" thickBot="1">
      <c r="A46" s="18" t="s">
        <v>64</v>
      </c>
      <c r="B46" s="23" t="s">
        <v>14</v>
      </c>
      <c r="C46" s="10">
        <v>235</v>
      </c>
      <c r="D46" s="10">
        <v>246</v>
      </c>
      <c r="E46" s="10">
        <v>263</v>
      </c>
      <c r="F46" s="10">
        <v>264</v>
      </c>
      <c r="G46" s="10">
        <v>269</v>
      </c>
      <c r="H46" s="10" t="s">
        <v>21</v>
      </c>
      <c r="J46" s="17"/>
      <c r="K46" s="17"/>
    </row>
    <row r="47" spans="1:21" s="2" customFormat="1" ht="16.5" customHeight="1" thickBot="1">
      <c r="A47" s="18" t="s">
        <v>69</v>
      </c>
      <c r="B47" s="23" t="s">
        <v>14</v>
      </c>
      <c r="C47" s="10">
        <v>179</v>
      </c>
      <c r="D47" s="10">
        <v>181</v>
      </c>
      <c r="E47" s="10">
        <v>183</v>
      </c>
      <c r="F47" s="10">
        <v>193</v>
      </c>
      <c r="G47" s="10" t="s">
        <v>21</v>
      </c>
      <c r="J47" s="17"/>
      <c r="K47" s="17"/>
      <c r="L47" s="17"/>
      <c r="M47" s="17"/>
      <c r="N47" s="17"/>
    </row>
    <row r="48" spans="1:21" s="2" customFormat="1" ht="16.5" customHeight="1" thickBot="1">
      <c r="A48" s="18" t="s">
        <v>57</v>
      </c>
      <c r="B48" s="19" t="s">
        <v>5</v>
      </c>
      <c r="C48" s="10">
        <v>149</v>
      </c>
      <c r="D48" s="10">
        <v>158</v>
      </c>
      <c r="E48" s="10">
        <v>159</v>
      </c>
      <c r="F48" s="10" t="s">
        <v>21</v>
      </c>
      <c r="L48" s="17"/>
      <c r="M48" s="17"/>
      <c r="N48" s="17"/>
    </row>
    <row r="49" spans="1:19" s="2" customFormat="1" ht="16.5" customHeight="1" thickBot="1">
      <c r="A49" s="18" t="s">
        <v>68</v>
      </c>
      <c r="B49" s="23" t="s">
        <v>14</v>
      </c>
      <c r="C49" s="10">
        <v>112</v>
      </c>
      <c r="D49" s="10">
        <v>113</v>
      </c>
      <c r="E49" s="10" t="s">
        <v>21</v>
      </c>
      <c r="L49" s="17"/>
      <c r="M49" s="17"/>
      <c r="N49" s="17"/>
    </row>
    <row r="50" spans="1:19" s="2" customFormat="1" ht="16.5" customHeight="1" thickBot="1">
      <c r="A50" s="18" t="s">
        <v>40</v>
      </c>
      <c r="B50" s="23" t="s">
        <v>41</v>
      </c>
      <c r="C50" s="10">
        <v>13</v>
      </c>
      <c r="D50" s="10">
        <v>13</v>
      </c>
      <c r="E50" s="10" t="s">
        <v>21</v>
      </c>
      <c r="G50" s="17"/>
      <c r="H50" s="17"/>
      <c r="I50" s="17"/>
      <c r="J50" s="17"/>
      <c r="K50" s="17"/>
      <c r="L50" s="17"/>
      <c r="M50" s="17"/>
      <c r="N50" s="42"/>
    </row>
    <row r="51" spans="1:19" s="2" customFormat="1" ht="11.25" customHeight="1">
      <c r="A51" s="29"/>
      <c r="B51" s="30"/>
      <c r="C51" s="29"/>
      <c r="D51" s="29"/>
      <c r="E51" s="29"/>
      <c r="N51" s="14"/>
    </row>
    <row r="52" spans="1:19" s="2" customFormat="1" ht="17.45" customHeight="1">
      <c r="A52" s="1" t="s">
        <v>72</v>
      </c>
    </row>
    <row r="53" spans="1:19" s="2" customFormat="1" ht="8.25" customHeight="1" thickBot="1">
      <c r="A53" s="1"/>
    </row>
    <row r="54" spans="1:19" s="2" customFormat="1" ht="17.45" customHeight="1" thickBot="1">
      <c r="A54" s="4" t="s">
        <v>0</v>
      </c>
      <c r="B54" s="5" t="s">
        <v>1</v>
      </c>
      <c r="C54" s="5" t="s">
        <v>2</v>
      </c>
      <c r="D54" s="5">
        <v>2</v>
      </c>
      <c r="E54" s="5">
        <v>3</v>
      </c>
      <c r="F54" s="5">
        <v>4</v>
      </c>
      <c r="G54" s="5">
        <v>5</v>
      </c>
      <c r="H54" s="5">
        <v>6</v>
      </c>
      <c r="I54" s="5">
        <v>7</v>
      </c>
      <c r="J54" s="5">
        <v>8</v>
      </c>
      <c r="K54" s="5">
        <v>9</v>
      </c>
      <c r="L54" s="5">
        <v>10</v>
      </c>
      <c r="M54" s="5">
        <v>11</v>
      </c>
      <c r="N54" s="5"/>
      <c r="O54" s="13" t="s">
        <v>9</v>
      </c>
      <c r="P54" s="14">
        <f>(11874/18568)</f>
        <v>0.63948728996122362</v>
      </c>
    </row>
    <row r="55" spans="1:19" s="2" customFormat="1" ht="17.45" customHeight="1" thickBot="1">
      <c r="A55" s="7" t="s">
        <v>73</v>
      </c>
      <c r="B55" s="12" t="s">
        <v>5</v>
      </c>
      <c r="C55" s="9">
        <v>1626</v>
      </c>
      <c r="D55" s="10"/>
      <c r="E55" s="9"/>
      <c r="F55" s="10"/>
      <c r="G55" s="10"/>
      <c r="H55" s="9"/>
      <c r="I55" s="10"/>
      <c r="J55" s="10"/>
      <c r="K55" s="9"/>
      <c r="L55" s="10"/>
      <c r="M55" s="10"/>
      <c r="N55" s="11" t="s">
        <v>4</v>
      </c>
      <c r="P55" s="13" t="s">
        <v>11</v>
      </c>
      <c r="Q55" s="13" t="s">
        <v>12</v>
      </c>
      <c r="R55" s="13" t="s">
        <v>13</v>
      </c>
      <c r="S55" s="13"/>
    </row>
    <row r="56" spans="1:19" s="2" customFormat="1" ht="17.45" customHeight="1" thickBot="1">
      <c r="A56" s="7" t="s">
        <v>78</v>
      </c>
      <c r="B56" s="8" t="s">
        <v>3</v>
      </c>
      <c r="C56" s="9">
        <v>1496</v>
      </c>
      <c r="D56" s="10"/>
      <c r="E56" s="10"/>
      <c r="F56" s="9"/>
      <c r="G56" s="9"/>
      <c r="H56" s="10"/>
      <c r="I56" s="9"/>
      <c r="J56" s="9"/>
      <c r="K56" s="10"/>
      <c r="L56" s="9"/>
      <c r="M56" s="9"/>
      <c r="N56" s="11" t="s">
        <v>8</v>
      </c>
      <c r="O56" s="16" t="s">
        <v>5</v>
      </c>
      <c r="P56" s="17">
        <f>(C55+C57+C60)</f>
        <v>3896</v>
      </c>
      <c r="Q56" s="14">
        <f>SUM(P56/P61)</f>
        <v>0.33216813027538578</v>
      </c>
      <c r="R56" s="2">
        <v>3</v>
      </c>
    </row>
    <row r="57" spans="1:19" s="2" customFormat="1" ht="17.45" customHeight="1" thickBot="1">
      <c r="A57" s="7" t="s">
        <v>74</v>
      </c>
      <c r="B57" s="12" t="s">
        <v>5</v>
      </c>
      <c r="C57" s="10">
        <v>1234</v>
      </c>
      <c r="D57" s="10">
        <v>1290</v>
      </c>
      <c r="E57" s="10">
        <v>1304</v>
      </c>
      <c r="F57" s="10">
        <v>1307</v>
      </c>
      <c r="G57" s="10">
        <v>1338</v>
      </c>
      <c r="H57" s="10">
        <v>1378</v>
      </c>
      <c r="I57" s="9">
        <v>1510</v>
      </c>
      <c r="J57" s="9"/>
      <c r="K57" s="10"/>
      <c r="L57" s="9"/>
      <c r="M57" s="9"/>
      <c r="N57" s="11" t="s">
        <v>6</v>
      </c>
      <c r="O57" s="20" t="s">
        <v>3</v>
      </c>
      <c r="P57" s="17">
        <f>(C56+C58+C65+C67)</f>
        <v>3407</v>
      </c>
      <c r="Q57" s="14">
        <f>SUM(P57/P61)</f>
        <v>0.29047659647028734</v>
      </c>
      <c r="R57" s="2">
        <v>2</v>
      </c>
    </row>
    <row r="58" spans="1:19" s="2" customFormat="1" ht="17.45" customHeight="1" thickBot="1">
      <c r="A58" s="7" t="s">
        <v>77</v>
      </c>
      <c r="B58" s="8" t="s">
        <v>3</v>
      </c>
      <c r="C58" s="10">
        <v>1168</v>
      </c>
      <c r="D58" s="10">
        <v>1173</v>
      </c>
      <c r="E58" s="10">
        <v>1234</v>
      </c>
      <c r="F58" s="10">
        <v>1245</v>
      </c>
      <c r="G58" s="10">
        <v>1288</v>
      </c>
      <c r="H58" s="9">
        <v>1489</v>
      </c>
      <c r="I58" s="10"/>
      <c r="J58" s="9"/>
      <c r="K58" s="10"/>
      <c r="L58" s="10"/>
      <c r="M58" s="9"/>
      <c r="N58" s="11" t="s">
        <v>7</v>
      </c>
      <c r="O58" s="21" t="s">
        <v>16</v>
      </c>
      <c r="P58" s="17">
        <v>653</v>
      </c>
      <c r="Q58" s="14">
        <f>SUM(P58/P61)</f>
        <v>5.5673970500468926E-2</v>
      </c>
    </row>
    <row r="59" spans="1:19" s="2" customFormat="1" ht="17.45" customHeight="1" thickBot="1">
      <c r="A59" s="7" t="s">
        <v>82</v>
      </c>
      <c r="B59" s="15" t="s">
        <v>14</v>
      </c>
      <c r="C59" s="10">
        <v>1167</v>
      </c>
      <c r="D59" s="10">
        <v>1201</v>
      </c>
      <c r="E59" s="10">
        <v>1208</v>
      </c>
      <c r="F59" s="10">
        <v>1210</v>
      </c>
      <c r="G59" s="10">
        <v>1267</v>
      </c>
      <c r="H59" s="10">
        <v>1368</v>
      </c>
      <c r="I59" s="10">
        <v>1420</v>
      </c>
      <c r="J59" s="10">
        <v>1425</v>
      </c>
      <c r="K59" s="9">
        <v>1927</v>
      </c>
      <c r="L59" s="10"/>
      <c r="M59" s="9"/>
      <c r="N59" s="11" t="s">
        <v>10</v>
      </c>
      <c r="O59" s="26" t="s">
        <v>18</v>
      </c>
      <c r="P59" s="17">
        <v>788</v>
      </c>
      <c r="Q59" s="14">
        <f>SUM(P59/P61)</f>
        <v>6.718390314604826E-2</v>
      </c>
    </row>
    <row r="60" spans="1:19" s="2" customFormat="1" ht="17.45" customHeight="1" thickBot="1">
      <c r="A60" s="7" t="s">
        <v>75</v>
      </c>
      <c r="B60" s="12" t="s">
        <v>5</v>
      </c>
      <c r="C60" s="10">
        <v>1036</v>
      </c>
      <c r="D60" s="10">
        <v>1061</v>
      </c>
      <c r="E60" s="10">
        <v>1078</v>
      </c>
      <c r="F60" s="10">
        <v>1080</v>
      </c>
      <c r="G60" s="10">
        <v>1082</v>
      </c>
      <c r="H60" s="10">
        <v>1092</v>
      </c>
      <c r="I60" s="10">
        <v>1137</v>
      </c>
      <c r="J60" s="10">
        <v>1148</v>
      </c>
      <c r="K60" s="10">
        <v>1204</v>
      </c>
      <c r="L60" s="10">
        <v>1275</v>
      </c>
      <c r="M60" s="9">
        <v>1280</v>
      </c>
      <c r="N60" s="11" t="s">
        <v>15</v>
      </c>
      <c r="O60" s="13" t="s">
        <v>17</v>
      </c>
      <c r="P60" s="17">
        <f>(C59+C62+C63+C66+C68)</f>
        <v>2985</v>
      </c>
      <c r="Q60" s="14">
        <f>SUM(P60/P61)</f>
        <v>0.2544973996078097</v>
      </c>
      <c r="R60" s="2">
        <v>2</v>
      </c>
      <c r="S60" s="14"/>
    </row>
    <row r="61" spans="1:19" s="2" customFormat="1" ht="17.45" customHeight="1" thickBot="1">
      <c r="A61" s="18" t="s">
        <v>85</v>
      </c>
      <c r="B61" s="27" t="s">
        <v>18</v>
      </c>
      <c r="C61" s="10">
        <v>788</v>
      </c>
      <c r="D61" s="10">
        <v>791</v>
      </c>
      <c r="E61" s="10">
        <v>796</v>
      </c>
      <c r="F61" s="10">
        <v>797</v>
      </c>
      <c r="G61" s="10">
        <v>830</v>
      </c>
      <c r="H61" s="10">
        <v>853</v>
      </c>
      <c r="I61" s="10">
        <v>1007</v>
      </c>
      <c r="J61" s="10">
        <v>1020</v>
      </c>
      <c r="K61" s="10">
        <v>1073</v>
      </c>
      <c r="L61" s="10">
        <v>1113</v>
      </c>
      <c r="M61" s="10">
        <v>1117</v>
      </c>
      <c r="N61" s="25"/>
      <c r="P61" s="24">
        <v>11729</v>
      </c>
    </row>
    <row r="62" spans="1:19" s="2" customFormat="1" ht="17.45" customHeight="1" thickBot="1">
      <c r="A62" s="7" t="s">
        <v>81</v>
      </c>
      <c r="B62" s="15" t="s">
        <v>14</v>
      </c>
      <c r="C62" s="10">
        <v>773</v>
      </c>
      <c r="D62" s="10">
        <v>777</v>
      </c>
      <c r="E62" s="10">
        <v>801</v>
      </c>
      <c r="F62" s="10">
        <v>804</v>
      </c>
      <c r="G62" s="10">
        <v>850</v>
      </c>
      <c r="H62" s="10">
        <v>886</v>
      </c>
      <c r="I62" s="10">
        <v>999</v>
      </c>
      <c r="J62" s="10">
        <v>1010</v>
      </c>
      <c r="K62" s="10">
        <v>1072</v>
      </c>
      <c r="L62" s="10">
        <v>1128</v>
      </c>
      <c r="M62" s="9">
        <v>1141</v>
      </c>
      <c r="N62" s="11" t="s">
        <v>19</v>
      </c>
    </row>
    <row r="63" spans="1:19" s="2" customFormat="1" ht="17.45" customHeight="1" thickBot="1">
      <c r="A63" s="18" t="s">
        <v>83</v>
      </c>
      <c r="B63" s="23" t="s">
        <v>14</v>
      </c>
      <c r="C63" s="10">
        <v>702</v>
      </c>
      <c r="D63" s="10">
        <v>719</v>
      </c>
      <c r="E63" s="10">
        <v>721</v>
      </c>
      <c r="F63" s="10">
        <v>721</v>
      </c>
      <c r="G63" s="10">
        <v>778</v>
      </c>
      <c r="H63" s="10">
        <v>917</v>
      </c>
      <c r="I63" s="10">
        <v>948</v>
      </c>
      <c r="J63" s="10">
        <v>951</v>
      </c>
      <c r="K63" s="10" t="s">
        <v>21</v>
      </c>
      <c r="M63" s="13"/>
      <c r="O63" s="14"/>
    </row>
    <row r="64" spans="1:19" s="2" customFormat="1" ht="17.45" customHeight="1" thickBot="1">
      <c r="A64" s="18" t="s">
        <v>84</v>
      </c>
      <c r="B64" s="22" t="s">
        <v>16</v>
      </c>
      <c r="C64" s="10">
        <v>653</v>
      </c>
      <c r="D64" s="10">
        <v>656</v>
      </c>
      <c r="E64" s="10">
        <v>668</v>
      </c>
      <c r="F64" s="10">
        <v>671</v>
      </c>
      <c r="G64" s="10">
        <v>688</v>
      </c>
      <c r="H64" s="10">
        <v>724</v>
      </c>
      <c r="I64" s="10" t="s">
        <v>21</v>
      </c>
      <c r="K64" s="13"/>
      <c r="M64" s="14"/>
    </row>
    <row r="65" spans="1:18" s="2" customFormat="1" ht="17.45" customHeight="1" thickBot="1">
      <c r="A65" s="18" t="s">
        <v>79</v>
      </c>
      <c r="B65" s="28" t="s">
        <v>3</v>
      </c>
      <c r="C65" s="10">
        <v>558</v>
      </c>
      <c r="D65" s="10">
        <v>565</v>
      </c>
      <c r="E65" s="10">
        <v>608</v>
      </c>
      <c r="F65" s="10">
        <v>611</v>
      </c>
      <c r="G65" s="10">
        <v>633</v>
      </c>
      <c r="H65" s="10" t="s">
        <v>21</v>
      </c>
      <c r="K65" s="13"/>
      <c r="M65" s="14"/>
    </row>
    <row r="66" spans="1:18" s="2" customFormat="1" ht="17.45" customHeight="1" thickBot="1">
      <c r="A66" s="18" t="s">
        <v>76</v>
      </c>
      <c r="B66" s="23" t="s">
        <v>14</v>
      </c>
      <c r="C66" s="10">
        <v>333</v>
      </c>
      <c r="D66" s="10">
        <v>337</v>
      </c>
      <c r="E66" s="10">
        <v>340</v>
      </c>
      <c r="F66" s="10">
        <v>341</v>
      </c>
      <c r="G66" s="10" t="s">
        <v>21</v>
      </c>
      <c r="L66" s="24"/>
    </row>
    <row r="67" spans="1:18" s="2" customFormat="1" ht="17.45" customHeight="1" thickBot="1">
      <c r="A67" s="18" t="s">
        <v>80</v>
      </c>
      <c r="B67" s="28" t="s">
        <v>3</v>
      </c>
      <c r="C67" s="10">
        <v>185</v>
      </c>
      <c r="D67" s="10">
        <v>186</v>
      </c>
      <c r="E67" s="10" t="s">
        <v>21</v>
      </c>
      <c r="G67" s="17"/>
      <c r="J67" s="13"/>
      <c r="L67" s="14"/>
    </row>
    <row r="68" spans="1:18" s="2" customFormat="1" ht="17.45" customHeight="1" thickBot="1">
      <c r="A68" s="18" t="s">
        <v>40</v>
      </c>
      <c r="B68" s="23" t="s">
        <v>41</v>
      </c>
      <c r="C68" s="10">
        <v>10</v>
      </c>
      <c r="D68" s="10">
        <v>10</v>
      </c>
      <c r="E68" s="10" t="s">
        <v>21</v>
      </c>
      <c r="F68" s="17"/>
      <c r="G68" s="17"/>
      <c r="J68" s="13"/>
      <c r="L68" s="14"/>
    </row>
    <row r="70" spans="1:18" s="31" customFormat="1" ht="15" customHeight="1">
      <c r="B70" s="35" t="s">
        <v>20</v>
      </c>
      <c r="C70" s="37" t="s">
        <v>5</v>
      </c>
      <c r="D70" s="38" t="s">
        <v>3</v>
      </c>
      <c r="E70" s="39" t="s">
        <v>16</v>
      </c>
      <c r="F70" s="40" t="s">
        <v>18</v>
      </c>
      <c r="G70" s="35" t="s">
        <v>17</v>
      </c>
      <c r="P70" s="32"/>
      <c r="Q70" s="33"/>
      <c r="R70" s="34"/>
    </row>
    <row r="71" spans="1:18" s="31" customFormat="1" ht="15" customHeight="1">
      <c r="A71" s="31" t="s">
        <v>11</v>
      </c>
      <c r="B71" s="36">
        <f>SUM(M8+S38+P61+K23)</f>
        <v>36349</v>
      </c>
      <c r="C71" s="33">
        <f>SUM(P56+S33+K19+M5)</f>
        <v>12799</v>
      </c>
      <c r="D71" s="33">
        <f>SUM(P57+S34+K20+M6)</f>
        <v>10076</v>
      </c>
      <c r="E71" s="33">
        <f>(P58+S35+K21)</f>
        <v>1576</v>
      </c>
      <c r="F71" s="33">
        <f>(P59+S36)</f>
        <v>1096</v>
      </c>
      <c r="G71" s="33">
        <f>SUM(P60+S37+K22+M7)</f>
        <v>10802</v>
      </c>
      <c r="P71" s="35"/>
      <c r="Q71" s="36"/>
      <c r="R71" s="34"/>
    </row>
    <row r="72" spans="1:18" s="31" customFormat="1" ht="15" customHeight="1">
      <c r="A72" s="31" t="s">
        <v>12</v>
      </c>
      <c r="B72" s="41">
        <v>1</v>
      </c>
      <c r="C72" s="34">
        <f t="shared" ref="C72:F72" si="0">SUM(C71/$B$71)</f>
        <v>0.35211422597595532</v>
      </c>
      <c r="D72" s="34">
        <f t="shared" si="0"/>
        <v>0.27720157363338743</v>
      </c>
      <c r="E72" s="34">
        <f t="shared" si="0"/>
        <v>4.3357451374178103E-2</v>
      </c>
      <c r="F72" s="34">
        <f t="shared" si="0"/>
        <v>3.0152136234834519E-2</v>
      </c>
      <c r="G72" s="34">
        <f>SUM(G71/$B$71)</f>
        <v>0.29717461278164459</v>
      </c>
    </row>
    <row r="73" spans="1:18" s="31" customFormat="1" ht="15" customHeight="1">
      <c r="A73" s="31" t="s">
        <v>13</v>
      </c>
      <c r="B73" s="35">
        <v>21</v>
      </c>
      <c r="C73" s="31">
        <v>9</v>
      </c>
      <c r="D73" s="31">
        <v>6</v>
      </c>
      <c r="E73" s="31">
        <v>0</v>
      </c>
      <c r="F73" s="31">
        <v>0</v>
      </c>
      <c r="G73" s="31">
        <v>6</v>
      </c>
    </row>
  </sheetData>
  <sortState ref="A55:C68">
    <sortCondition descending="1" ref="C55:C68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L18"/>
  <sheetViews>
    <sheetView workbookViewId="0">
      <selection activeCell="A20" sqref="A20"/>
    </sheetView>
  </sheetViews>
  <sheetFormatPr defaultRowHeight="12.75"/>
  <cols>
    <col min="1" max="1" width="14.85546875" style="35" customWidth="1"/>
    <col min="2" max="2" width="7.85546875" customWidth="1"/>
    <col min="3" max="3" width="9.28515625" bestFit="1" customWidth="1"/>
    <col min="7" max="7" width="9.28515625" bestFit="1" customWidth="1"/>
    <col min="10" max="10" width="9.140625" style="70"/>
  </cols>
  <sheetData>
    <row r="1" spans="1:12" s="35" customFormat="1">
      <c r="A1" s="35" t="s">
        <v>25</v>
      </c>
      <c r="B1" s="35" t="s">
        <v>13</v>
      </c>
      <c r="C1" s="37" t="s">
        <v>5</v>
      </c>
      <c r="D1" s="38" t="s">
        <v>3</v>
      </c>
      <c r="E1" s="39" t="s">
        <v>16</v>
      </c>
      <c r="F1" s="40" t="s">
        <v>18</v>
      </c>
      <c r="G1" s="35" t="s">
        <v>17</v>
      </c>
      <c r="H1" s="45" t="s">
        <v>22</v>
      </c>
      <c r="I1" s="67" t="s">
        <v>30</v>
      </c>
      <c r="J1" s="68" t="s">
        <v>31</v>
      </c>
      <c r="K1" s="65" t="s">
        <v>28</v>
      </c>
      <c r="L1" s="66" t="s">
        <v>29</v>
      </c>
    </row>
    <row r="3" spans="1:12">
      <c r="A3" s="35">
        <v>1925</v>
      </c>
      <c r="C3" s="69" t="s">
        <v>21</v>
      </c>
      <c r="D3" s="69" t="s">
        <v>21</v>
      </c>
      <c r="E3" s="69" t="s">
        <v>21</v>
      </c>
      <c r="F3" s="69" t="s">
        <v>21</v>
      </c>
      <c r="G3" s="69" t="s">
        <v>21</v>
      </c>
      <c r="H3" s="69" t="s">
        <v>21</v>
      </c>
      <c r="I3" s="69" t="s">
        <v>21</v>
      </c>
      <c r="J3" s="69" t="s">
        <v>21</v>
      </c>
      <c r="K3" s="69" t="s">
        <v>21</v>
      </c>
      <c r="L3" s="69" t="s">
        <v>21</v>
      </c>
    </row>
    <row r="4" spans="1:12">
      <c r="A4" s="35">
        <v>1928</v>
      </c>
      <c r="C4" s="69" t="s">
        <v>21</v>
      </c>
      <c r="D4" s="69" t="s">
        <v>21</v>
      </c>
      <c r="E4" s="69" t="s">
        <v>21</v>
      </c>
      <c r="F4" s="69" t="s">
        <v>21</v>
      </c>
      <c r="G4" s="69" t="s">
        <v>21</v>
      </c>
      <c r="H4" s="69" t="s">
        <v>21</v>
      </c>
      <c r="I4" s="69" t="s">
        <v>21</v>
      </c>
      <c r="J4" s="69" t="s">
        <v>21</v>
      </c>
      <c r="K4" s="69" t="s">
        <v>21</v>
      </c>
      <c r="L4" s="69" t="s">
        <v>21</v>
      </c>
    </row>
    <row r="5" spans="1:12">
      <c r="A5" s="35">
        <v>1934</v>
      </c>
      <c r="C5" s="69" t="s">
        <v>21</v>
      </c>
      <c r="D5" s="69" t="s">
        <v>21</v>
      </c>
      <c r="E5" s="69" t="s">
        <v>21</v>
      </c>
      <c r="F5" s="69" t="s">
        <v>21</v>
      </c>
      <c r="G5" s="69" t="s">
        <v>21</v>
      </c>
      <c r="H5" s="69" t="s">
        <v>21</v>
      </c>
      <c r="I5" s="69" t="s">
        <v>21</v>
      </c>
      <c r="J5" s="69" t="s">
        <v>21</v>
      </c>
      <c r="K5" s="69" t="s">
        <v>21</v>
      </c>
      <c r="L5" s="69" t="s">
        <v>21</v>
      </c>
    </row>
    <row r="6" spans="1:12">
      <c r="A6" s="35">
        <v>1942</v>
      </c>
      <c r="B6">
        <v>21</v>
      </c>
      <c r="C6" s="69">
        <v>0.49819999999999998</v>
      </c>
      <c r="D6" s="69">
        <v>0.26540000000000002</v>
      </c>
      <c r="E6" s="69">
        <v>5.1999999999999998E-2</v>
      </c>
      <c r="F6" s="69" t="s">
        <v>21</v>
      </c>
      <c r="G6" s="69">
        <v>0.18440000000000001</v>
      </c>
      <c r="H6" s="69" t="s">
        <v>21</v>
      </c>
      <c r="I6" s="69" t="s">
        <v>21</v>
      </c>
      <c r="J6" s="69" t="s">
        <v>21</v>
      </c>
      <c r="K6" s="69" t="s">
        <v>21</v>
      </c>
      <c r="L6" s="69" t="s">
        <v>21</v>
      </c>
    </row>
    <row r="7" spans="1:12">
      <c r="A7" s="35">
        <v>1945</v>
      </c>
      <c r="B7">
        <v>21</v>
      </c>
      <c r="C7" s="69" t="s">
        <v>21</v>
      </c>
      <c r="D7" s="69" t="s">
        <v>21</v>
      </c>
      <c r="E7" s="69" t="s">
        <v>21</v>
      </c>
      <c r="F7" s="69" t="s">
        <v>21</v>
      </c>
      <c r="G7" s="69" t="s">
        <v>21</v>
      </c>
      <c r="H7" s="69" t="s">
        <v>21</v>
      </c>
      <c r="I7" s="69" t="s">
        <v>21</v>
      </c>
      <c r="J7" s="69" t="s">
        <v>21</v>
      </c>
      <c r="K7" s="69" t="s">
        <v>21</v>
      </c>
      <c r="L7" s="69" t="s">
        <v>21</v>
      </c>
    </row>
    <row r="8" spans="1:12">
      <c r="A8" s="35">
        <v>1950</v>
      </c>
      <c r="B8">
        <v>21</v>
      </c>
      <c r="C8" s="69">
        <v>0.42409999999999998</v>
      </c>
      <c r="D8" s="69">
        <v>0.27339999999999998</v>
      </c>
      <c r="E8" s="69">
        <v>0.1207</v>
      </c>
      <c r="F8" s="69" t="s">
        <v>21</v>
      </c>
      <c r="G8" s="69">
        <v>0.1817</v>
      </c>
      <c r="H8" s="69" t="s">
        <v>21</v>
      </c>
      <c r="I8" s="69" t="s">
        <v>21</v>
      </c>
      <c r="J8" s="69" t="s">
        <v>21</v>
      </c>
      <c r="K8" s="69" t="s">
        <v>21</v>
      </c>
      <c r="L8" s="69" t="s">
        <v>21</v>
      </c>
    </row>
    <row r="9" spans="1:12">
      <c r="A9" s="35">
        <v>1955</v>
      </c>
      <c r="B9">
        <v>21</v>
      </c>
      <c r="C9" s="69">
        <v>0.44019999999999998</v>
      </c>
      <c r="D9" s="69">
        <v>0.31919999999999998</v>
      </c>
      <c r="E9" s="69">
        <v>0.1391</v>
      </c>
      <c r="F9" s="69">
        <v>1.9400000000000001E-2</v>
      </c>
      <c r="G9" s="69">
        <v>8.3199999999999996E-2</v>
      </c>
      <c r="H9" s="69" t="s">
        <v>21</v>
      </c>
      <c r="I9" s="69" t="s">
        <v>21</v>
      </c>
      <c r="J9" s="69" t="s">
        <v>21</v>
      </c>
      <c r="K9" s="69" t="s">
        <v>21</v>
      </c>
      <c r="L9" s="69" t="s">
        <v>21</v>
      </c>
    </row>
    <row r="10" spans="1:12">
      <c r="A10" s="35">
        <v>1960</v>
      </c>
      <c r="B10">
        <v>21</v>
      </c>
      <c r="C10" s="69">
        <v>0.44330000000000003</v>
      </c>
      <c r="D10" s="69">
        <v>0.31090000000000001</v>
      </c>
      <c r="E10" s="69">
        <v>0.1245</v>
      </c>
      <c r="F10" s="69">
        <v>1.35E-2</v>
      </c>
      <c r="G10" s="69">
        <v>9.8100000000000007E-2</v>
      </c>
      <c r="H10" s="69" t="s">
        <v>21</v>
      </c>
      <c r="I10" s="69" t="s">
        <v>21</v>
      </c>
      <c r="J10" s="69" t="s">
        <v>21</v>
      </c>
      <c r="K10" s="69" t="s">
        <v>21</v>
      </c>
      <c r="L10" s="69" t="s">
        <v>21</v>
      </c>
    </row>
    <row r="11" spans="1:12">
      <c r="A11" s="35">
        <v>1967</v>
      </c>
      <c r="B11">
        <v>21</v>
      </c>
      <c r="C11" s="69">
        <v>0.39539999999999997</v>
      </c>
      <c r="D11" s="69">
        <v>0.29320000000000002</v>
      </c>
      <c r="E11" s="69">
        <v>8.1699999999999995E-2</v>
      </c>
      <c r="F11" s="69" t="s">
        <v>21</v>
      </c>
      <c r="G11" s="69">
        <v>0.2298</v>
      </c>
      <c r="H11" s="69" t="s">
        <v>21</v>
      </c>
      <c r="I11" s="69" t="s">
        <v>21</v>
      </c>
      <c r="J11" s="69" t="s">
        <v>21</v>
      </c>
      <c r="K11" s="69" t="s">
        <v>21</v>
      </c>
      <c r="L11" s="69" t="s">
        <v>21</v>
      </c>
    </row>
    <row r="12" spans="1:12">
      <c r="A12" s="35">
        <v>1974</v>
      </c>
      <c r="B12">
        <v>21</v>
      </c>
      <c r="C12" s="69">
        <v>0.39829999999999999</v>
      </c>
      <c r="D12" s="69">
        <v>0.37490000000000001</v>
      </c>
      <c r="E12" s="69">
        <v>0.12740000000000001</v>
      </c>
      <c r="F12" s="69">
        <v>1.04E-2</v>
      </c>
      <c r="G12" s="69">
        <v>8.8999999999999996E-2</v>
      </c>
      <c r="H12" s="69" t="s">
        <v>21</v>
      </c>
      <c r="I12" s="69" t="s">
        <v>21</v>
      </c>
      <c r="J12" s="69" t="s">
        <v>21</v>
      </c>
      <c r="K12" s="69" t="s">
        <v>21</v>
      </c>
      <c r="L12" s="69" t="s">
        <v>21</v>
      </c>
    </row>
    <row r="13" spans="1:12">
      <c r="A13" s="35">
        <v>1979</v>
      </c>
      <c r="B13">
        <v>21</v>
      </c>
      <c r="C13" s="69">
        <v>0.42270000000000002</v>
      </c>
      <c r="D13" s="69">
        <v>0.43109999999999998</v>
      </c>
      <c r="E13" s="69">
        <v>6.0199999999999997E-2</v>
      </c>
      <c r="F13" s="69" t="s">
        <v>21</v>
      </c>
      <c r="G13" s="69">
        <v>8.2900000000000001E-2</v>
      </c>
      <c r="H13" s="69" t="s">
        <v>21</v>
      </c>
      <c r="I13" s="69" t="s">
        <v>21</v>
      </c>
      <c r="J13" s="69">
        <v>3.0999999999999999E-3</v>
      </c>
      <c r="K13" s="69" t="s">
        <v>21</v>
      </c>
      <c r="L13" s="69" t="s">
        <v>21</v>
      </c>
    </row>
    <row r="14" spans="1:12">
      <c r="A14" s="35">
        <v>1985</v>
      </c>
      <c r="B14">
        <v>21</v>
      </c>
      <c r="C14" s="69">
        <v>0.49740000000000001</v>
      </c>
      <c r="D14" s="69">
        <v>0.32479999999999998</v>
      </c>
      <c r="E14" s="69">
        <v>4.0800000000000003E-2</v>
      </c>
      <c r="F14" s="69">
        <v>1.12E-2</v>
      </c>
      <c r="G14" s="69">
        <v>0.1237</v>
      </c>
      <c r="H14" s="69" t="s">
        <v>21</v>
      </c>
      <c r="I14" s="69" t="s">
        <v>21</v>
      </c>
      <c r="J14" s="69" t="s">
        <v>21</v>
      </c>
      <c r="K14" s="69" t="s">
        <v>21</v>
      </c>
      <c r="L14" s="69" t="s">
        <v>21</v>
      </c>
    </row>
    <row r="15" spans="1:12">
      <c r="A15" s="35">
        <v>1991</v>
      </c>
      <c r="B15">
        <v>21</v>
      </c>
      <c r="C15" s="69">
        <v>0.41389999999999999</v>
      </c>
      <c r="D15" s="69">
        <v>0.31140000000000001</v>
      </c>
      <c r="E15" s="69">
        <v>6.8199999999999997E-2</v>
      </c>
      <c r="F15" s="69">
        <v>2.3099999999999999E-2</v>
      </c>
      <c r="G15" s="69">
        <v>0.1303</v>
      </c>
      <c r="H15" s="69">
        <v>1.21E-2</v>
      </c>
      <c r="I15" s="69">
        <v>4.1099999999999998E-2</v>
      </c>
      <c r="J15" s="69" t="s">
        <v>21</v>
      </c>
      <c r="K15" s="69" t="s">
        <v>21</v>
      </c>
      <c r="L15" s="69" t="s">
        <v>21</v>
      </c>
    </row>
    <row r="16" spans="1:12">
      <c r="A16" s="35">
        <v>1999</v>
      </c>
      <c r="B16">
        <v>21</v>
      </c>
      <c r="C16" s="69">
        <v>0.38009999999999999</v>
      </c>
      <c r="D16" s="69">
        <v>0.2646</v>
      </c>
      <c r="E16" s="69">
        <v>9.4500000000000001E-2</v>
      </c>
      <c r="F16" s="69">
        <v>1.6899999999999998E-2</v>
      </c>
      <c r="G16" s="69">
        <v>0.24390000000000001</v>
      </c>
      <c r="H16" s="69" t="s">
        <v>21</v>
      </c>
      <c r="I16" s="69" t="s">
        <v>21</v>
      </c>
      <c r="J16" s="69" t="s">
        <v>21</v>
      </c>
      <c r="K16" s="69" t="s">
        <v>21</v>
      </c>
      <c r="L16" s="69" t="s">
        <v>21</v>
      </c>
    </row>
    <row r="17" spans="1:12">
      <c r="A17" s="35">
        <v>2004</v>
      </c>
      <c r="B17">
        <v>21</v>
      </c>
      <c r="C17" s="69">
        <v>0.33779999999999999</v>
      </c>
      <c r="D17" s="69">
        <v>0.29310000000000003</v>
      </c>
      <c r="E17" s="69">
        <v>3.8800000000000001E-2</v>
      </c>
      <c r="F17" s="69">
        <v>1.2699999999999999E-2</v>
      </c>
      <c r="G17" s="69">
        <v>0.23760000000000001</v>
      </c>
      <c r="H17" s="69">
        <v>7.7999999999999996E-3</v>
      </c>
      <c r="I17" s="69">
        <v>7.2300000000000003E-2</v>
      </c>
      <c r="J17" s="69" t="s">
        <v>21</v>
      </c>
      <c r="K17" s="69" t="s">
        <v>21</v>
      </c>
      <c r="L17" s="69" t="s">
        <v>21</v>
      </c>
    </row>
    <row r="18" spans="1:12">
      <c r="A18" s="35">
        <v>2009</v>
      </c>
      <c r="B18">
        <v>21</v>
      </c>
      <c r="C18" s="69">
        <v>0.35210000000000002</v>
      </c>
      <c r="D18" s="69">
        <v>0.2772</v>
      </c>
      <c r="E18" s="69">
        <v>4.3400000000000001E-2</v>
      </c>
      <c r="F18" s="69">
        <v>3.0200000000000001E-2</v>
      </c>
      <c r="G18" s="69">
        <v>0.29720000000000002</v>
      </c>
      <c r="H18" s="69" t="s">
        <v>21</v>
      </c>
      <c r="I18" s="69" t="s">
        <v>21</v>
      </c>
      <c r="J18" s="69" t="s">
        <v>21</v>
      </c>
      <c r="K18" s="69" t="s">
        <v>21</v>
      </c>
      <c r="L18" s="69" t="s">
        <v>21</v>
      </c>
    </row>
  </sheetData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B1:H63"/>
  <sheetViews>
    <sheetView workbookViewId="0">
      <selection activeCell="J2" sqref="J2"/>
    </sheetView>
  </sheetViews>
  <sheetFormatPr defaultRowHeight="12.75"/>
  <cols>
    <col min="1" max="1" width="7" customWidth="1"/>
    <col min="2" max="2" width="9.140625" style="36"/>
    <col min="3" max="3" width="24.7109375" customWidth="1"/>
    <col min="5" max="5" width="18.140625" customWidth="1"/>
    <col min="6" max="6" width="9.140625" style="35"/>
    <col min="7" max="7" width="9.140625" style="44"/>
    <col min="8" max="8" width="12.7109375" style="64" customWidth="1"/>
    <col min="9" max="9" width="11.28515625" customWidth="1"/>
  </cols>
  <sheetData>
    <row r="1" spans="2:8" s="47" customFormat="1" ht="8.25" customHeight="1" thickBot="1">
      <c r="B1" s="46"/>
      <c r="F1" s="48"/>
      <c r="G1" s="49"/>
      <c r="H1" s="50"/>
    </row>
    <row r="2" spans="2:8" s="47" customFormat="1" ht="16.5" customHeight="1" thickBot="1">
      <c r="B2" s="51" t="s">
        <v>23</v>
      </c>
      <c r="C2" s="52" t="s">
        <v>0</v>
      </c>
      <c r="D2" s="52" t="s">
        <v>1</v>
      </c>
      <c r="E2" s="52" t="s">
        <v>24</v>
      </c>
      <c r="F2" s="52" t="s">
        <v>25</v>
      </c>
      <c r="G2" s="53" t="s">
        <v>26</v>
      </c>
      <c r="H2" s="54" t="s">
        <v>27</v>
      </c>
    </row>
    <row r="3" spans="2:8" s="47" customFormat="1" ht="16.5" customHeight="1" thickBot="1">
      <c r="B3" s="55"/>
      <c r="C3" s="56"/>
      <c r="D3" s="57"/>
      <c r="E3" s="56"/>
      <c r="F3" s="58"/>
      <c r="G3" s="59"/>
      <c r="H3" s="54"/>
    </row>
    <row r="4" spans="2:8" s="47" customFormat="1" ht="16.5" customHeight="1" thickBot="1">
      <c r="B4" s="55"/>
      <c r="C4" s="56"/>
      <c r="D4" s="57"/>
      <c r="E4" s="56"/>
      <c r="F4" s="58"/>
      <c r="G4" s="59"/>
      <c r="H4" s="54"/>
    </row>
    <row r="5" spans="2:8" s="47" customFormat="1" ht="16.5" customHeight="1" thickBot="1">
      <c r="B5" s="55"/>
      <c r="C5" s="56"/>
      <c r="D5" s="57"/>
      <c r="E5" s="56"/>
      <c r="F5" s="58"/>
      <c r="G5" s="59"/>
      <c r="H5" s="54"/>
    </row>
    <row r="6" spans="2:8" s="47" customFormat="1" ht="16.5" customHeight="1" thickBot="1">
      <c r="B6" s="55"/>
      <c r="C6" s="56"/>
      <c r="D6" s="57"/>
      <c r="E6" s="56"/>
      <c r="F6" s="58"/>
      <c r="G6" s="59"/>
      <c r="H6" s="54"/>
    </row>
    <row r="7" spans="2:8" s="47" customFormat="1" ht="16.5" customHeight="1" thickBot="1">
      <c r="B7" s="55"/>
      <c r="C7" s="56"/>
      <c r="D7" s="60"/>
      <c r="E7" s="56"/>
      <c r="F7" s="58"/>
      <c r="G7" s="59"/>
      <c r="H7" s="54"/>
    </row>
    <row r="8" spans="2:8" s="47" customFormat="1" ht="16.5" customHeight="1" thickBot="1">
      <c r="B8" s="55"/>
      <c r="C8" s="56"/>
      <c r="D8" s="60"/>
      <c r="E8" s="56"/>
      <c r="F8" s="58"/>
      <c r="G8" s="59"/>
      <c r="H8" s="54"/>
    </row>
    <row r="9" spans="2:8" s="47" customFormat="1" ht="16.5" customHeight="1" thickBot="1">
      <c r="B9" s="55"/>
      <c r="C9" s="56"/>
      <c r="D9" s="60"/>
      <c r="E9" s="56"/>
      <c r="F9" s="58"/>
      <c r="G9" s="59"/>
      <c r="H9" s="54"/>
    </row>
    <row r="10" spans="2:8" s="47" customFormat="1" ht="16.5" customHeight="1" thickBot="1">
      <c r="B10" s="55"/>
      <c r="C10" s="56"/>
      <c r="D10" s="57"/>
      <c r="E10" s="56"/>
      <c r="F10" s="58"/>
      <c r="G10" s="59"/>
      <c r="H10" s="54"/>
    </row>
    <row r="11" spans="2:8" s="47" customFormat="1" ht="16.5" customHeight="1" thickBot="1">
      <c r="B11" s="55"/>
      <c r="C11" s="56"/>
      <c r="D11" s="61"/>
      <c r="E11" s="56"/>
      <c r="F11" s="58"/>
      <c r="G11" s="59"/>
      <c r="H11" s="54"/>
    </row>
    <row r="12" spans="2:8" s="47" customFormat="1" ht="16.5" customHeight="1" thickBot="1">
      <c r="B12" s="55"/>
      <c r="C12" s="56"/>
      <c r="D12" s="60"/>
      <c r="E12" s="56"/>
      <c r="F12" s="58"/>
      <c r="G12" s="59"/>
      <c r="H12" s="54"/>
    </row>
    <row r="13" spans="2:8" s="47" customFormat="1" ht="16.5" thickBot="1">
      <c r="B13" s="55"/>
      <c r="C13" s="56"/>
      <c r="D13" s="60"/>
      <c r="E13" s="56"/>
      <c r="F13" s="58"/>
      <c r="G13" s="59"/>
      <c r="H13" s="54"/>
    </row>
    <row r="14" spans="2:8" s="47" customFormat="1" ht="16.5" thickBot="1">
      <c r="B14" s="55"/>
      <c r="C14" s="56"/>
      <c r="D14" s="60"/>
      <c r="E14" s="56"/>
      <c r="F14" s="58"/>
      <c r="G14" s="59"/>
      <c r="H14" s="54"/>
    </row>
    <row r="15" spans="2:8" s="47" customFormat="1" ht="16.5" thickBot="1">
      <c r="B15" s="55"/>
      <c r="C15" s="56"/>
      <c r="D15" s="60"/>
      <c r="E15" s="56"/>
      <c r="F15" s="58"/>
      <c r="G15" s="59"/>
      <c r="H15" s="54"/>
    </row>
    <row r="16" spans="2:8" s="47" customFormat="1" ht="16.5" thickBot="1">
      <c r="B16" s="55"/>
      <c r="C16" s="56"/>
      <c r="D16" s="60"/>
      <c r="E16" s="56"/>
      <c r="F16" s="58"/>
      <c r="G16" s="59"/>
      <c r="H16" s="54"/>
    </row>
    <row r="17" spans="2:8" s="47" customFormat="1" ht="16.5" thickBot="1">
      <c r="B17" s="55"/>
      <c r="C17" s="56"/>
      <c r="D17" s="57"/>
      <c r="E17" s="56"/>
      <c r="F17" s="58"/>
      <c r="G17" s="59"/>
      <c r="H17" s="54"/>
    </row>
    <row r="18" spans="2:8" s="47" customFormat="1" ht="16.5" thickBot="1">
      <c r="B18" s="55"/>
      <c r="C18" s="56"/>
      <c r="D18" s="60"/>
      <c r="E18" s="56"/>
      <c r="F18" s="58"/>
      <c r="G18" s="59"/>
      <c r="H18" s="54"/>
    </row>
    <row r="19" spans="2:8" s="47" customFormat="1" ht="16.5" thickBot="1">
      <c r="B19" s="55"/>
      <c r="C19" s="56"/>
      <c r="D19" s="60"/>
      <c r="E19" s="56"/>
      <c r="F19" s="58"/>
      <c r="G19" s="59"/>
      <c r="H19" s="54"/>
    </row>
    <row r="20" spans="2:8" s="47" customFormat="1" ht="16.5" thickBot="1">
      <c r="B20" s="55"/>
      <c r="C20" s="56"/>
      <c r="D20" s="57"/>
      <c r="E20" s="56"/>
      <c r="F20" s="58"/>
      <c r="G20" s="59"/>
      <c r="H20" s="54"/>
    </row>
    <row r="21" spans="2:8" s="47" customFormat="1" ht="16.5" thickBot="1">
      <c r="B21" s="55"/>
      <c r="C21" s="56"/>
      <c r="D21" s="60"/>
      <c r="E21" s="56"/>
      <c r="F21" s="58"/>
      <c r="G21" s="59"/>
      <c r="H21" s="54"/>
    </row>
    <row r="22" spans="2:8" s="47" customFormat="1" ht="16.5" thickBot="1">
      <c r="B22" s="55"/>
      <c r="C22" s="56"/>
      <c r="D22" s="60"/>
      <c r="E22" s="56"/>
      <c r="F22" s="58"/>
      <c r="G22" s="59"/>
      <c r="H22" s="54"/>
    </row>
    <row r="23" spans="2:8" s="47" customFormat="1" ht="16.5" thickBot="1">
      <c r="B23" s="55"/>
      <c r="C23" s="56"/>
      <c r="D23" s="60"/>
      <c r="E23" s="56"/>
      <c r="F23" s="58"/>
      <c r="G23" s="59"/>
      <c r="H23" s="54"/>
    </row>
    <row r="24" spans="2:8" s="47" customFormat="1" ht="16.5" thickBot="1">
      <c r="B24" s="55"/>
      <c r="C24" s="56"/>
      <c r="D24" s="62"/>
      <c r="E24" s="56"/>
      <c r="F24" s="58"/>
      <c r="G24" s="59"/>
      <c r="H24" s="54"/>
    </row>
    <row r="25" spans="2:8" s="47" customFormat="1" ht="16.5" thickBot="1">
      <c r="B25" s="55"/>
      <c r="C25" s="56"/>
      <c r="D25" s="60"/>
      <c r="E25" s="56"/>
      <c r="F25" s="58"/>
      <c r="G25" s="59"/>
      <c r="H25" s="54"/>
    </row>
    <row r="26" spans="2:8" s="47" customFormat="1" ht="16.5" thickBot="1">
      <c r="B26" s="55"/>
      <c r="C26" s="56"/>
      <c r="D26" s="60"/>
      <c r="E26" s="56"/>
      <c r="F26" s="58"/>
      <c r="G26" s="59"/>
      <c r="H26" s="54"/>
    </row>
    <row r="27" spans="2:8" s="47" customFormat="1" ht="16.5" thickBot="1">
      <c r="B27" s="55"/>
      <c r="C27" s="56"/>
      <c r="D27" s="57"/>
      <c r="E27" s="56"/>
      <c r="F27" s="58"/>
      <c r="G27" s="59"/>
      <c r="H27" s="54"/>
    </row>
    <row r="28" spans="2:8" s="47" customFormat="1" ht="16.5" thickBot="1">
      <c r="B28" s="55"/>
      <c r="C28" s="56"/>
      <c r="D28" s="60"/>
      <c r="E28" s="56"/>
      <c r="F28" s="58"/>
      <c r="G28" s="59"/>
      <c r="H28" s="54"/>
    </row>
    <row r="29" spans="2:8" s="47" customFormat="1" ht="16.5" thickBot="1">
      <c r="B29" s="55"/>
      <c r="C29" s="56"/>
      <c r="D29" s="57"/>
      <c r="E29" s="56"/>
      <c r="F29" s="58"/>
      <c r="G29" s="59"/>
      <c r="H29" s="54"/>
    </row>
    <row r="30" spans="2:8" s="47" customFormat="1" ht="16.5" thickBot="1">
      <c r="B30" s="55"/>
      <c r="C30" s="56"/>
      <c r="D30" s="61"/>
      <c r="E30" s="56"/>
      <c r="F30" s="58"/>
      <c r="G30" s="59"/>
      <c r="H30" s="63"/>
    </row>
    <row r="31" spans="2:8" s="47" customFormat="1" ht="16.5" thickBot="1">
      <c r="B31" s="55"/>
      <c r="C31" s="56"/>
      <c r="D31" s="57"/>
      <c r="E31" s="56"/>
      <c r="F31" s="58"/>
      <c r="G31" s="59"/>
      <c r="H31" s="54"/>
    </row>
    <row r="32" spans="2:8" s="47" customFormat="1" ht="16.5" thickBot="1">
      <c r="B32" s="55"/>
      <c r="C32" s="56"/>
      <c r="D32" s="57"/>
      <c r="E32" s="56"/>
      <c r="F32" s="58"/>
      <c r="G32" s="59"/>
      <c r="H32" s="54"/>
    </row>
    <row r="33" spans="2:8" s="47" customFormat="1" ht="16.5" thickBot="1">
      <c r="B33" s="55"/>
      <c r="C33" s="56"/>
      <c r="D33" s="60"/>
      <c r="E33" s="56"/>
      <c r="F33" s="58"/>
      <c r="G33" s="59"/>
      <c r="H33" s="54"/>
    </row>
    <row r="34" spans="2:8" s="47" customFormat="1" ht="16.5" thickBot="1">
      <c r="B34" s="55"/>
      <c r="C34" s="56"/>
      <c r="D34" s="57"/>
      <c r="E34" s="56"/>
      <c r="F34" s="58"/>
      <c r="G34" s="59"/>
      <c r="H34" s="54"/>
    </row>
    <row r="35" spans="2:8" s="47" customFormat="1" ht="16.5" thickBot="1">
      <c r="B35" s="55"/>
      <c r="C35" s="56"/>
      <c r="D35" s="57"/>
      <c r="E35" s="56"/>
      <c r="F35" s="58"/>
      <c r="G35" s="59"/>
      <c r="H35" s="54"/>
    </row>
    <row r="36" spans="2:8" s="47" customFormat="1" ht="16.5" thickBot="1">
      <c r="B36" s="55"/>
      <c r="C36" s="56"/>
      <c r="D36" s="60"/>
      <c r="E36" s="56"/>
      <c r="F36" s="58"/>
      <c r="G36" s="59"/>
      <c r="H36" s="54"/>
    </row>
    <row r="37" spans="2:8" s="47" customFormat="1" ht="16.5" thickBot="1">
      <c r="B37" s="55"/>
      <c r="C37" s="56"/>
      <c r="D37" s="60"/>
      <c r="E37" s="56"/>
      <c r="F37" s="58"/>
      <c r="G37" s="59"/>
      <c r="H37" s="54"/>
    </row>
    <row r="38" spans="2:8" s="47" customFormat="1" ht="16.5" thickBot="1">
      <c r="B38" s="55"/>
      <c r="C38" s="56"/>
      <c r="D38" s="60"/>
      <c r="E38" s="56"/>
      <c r="F38" s="58"/>
      <c r="G38" s="59"/>
      <c r="H38" s="54"/>
    </row>
    <row r="39" spans="2:8" s="47" customFormat="1" ht="16.5" thickBot="1">
      <c r="B39" s="55"/>
      <c r="C39" s="56"/>
      <c r="D39" s="57"/>
      <c r="E39" s="56"/>
      <c r="F39" s="58"/>
      <c r="G39" s="59"/>
      <c r="H39" s="54"/>
    </row>
    <row r="40" spans="2:8" s="47" customFormat="1" ht="16.5" thickBot="1">
      <c r="B40" s="55"/>
      <c r="C40" s="56"/>
      <c r="D40" s="57"/>
      <c r="E40" s="56"/>
      <c r="F40" s="58"/>
      <c r="G40" s="59"/>
      <c r="H40" s="54"/>
    </row>
    <row r="41" spans="2:8" s="47" customFormat="1" ht="16.5" thickBot="1">
      <c r="B41" s="55"/>
      <c r="C41" s="56"/>
      <c r="D41" s="57"/>
      <c r="E41" s="56"/>
      <c r="F41" s="58"/>
      <c r="G41" s="59"/>
      <c r="H41" s="54"/>
    </row>
    <row r="42" spans="2:8" s="47" customFormat="1" ht="16.5" thickBot="1">
      <c r="B42" s="55"/>
      <c r="C42" s="56"/>
      <c r="D42" s="60"/>
      <c r="E42" s="56"/>
      <c r="F42" s="58"/>
      <c r="G42" s="59"/>
      <c r="H42" s="54"/>
    </row>
    <row r="43" spans="2:8" s="47" customFormat="1" ht="16.5" thickBot="1">
      <c r="B43" s="55"/>
      <c r="C43" s="56"/>
      <c r="D43" s="60"/>
      <c r="E43" s="56"/>
      <c r="F43" s="58"/>
      <c r="G43" s="59"/>
      <c r="H43" s="54"/>
    </row>
    <row r="44" spans="2:8" s="47" customFormat="1" ht="16.5" thickBot="1">
      <c r="B44" s="55"/>
      <c r="C44" s="56"/>
      <c r="D44" s="57"/>
      <c r="E44" s="56"/>
      <c r="F44" s="58"/>
      <c r="G44" s="59"/>
      <c r="H44" s="54"/>
    </row>
    <row r="45" spans="2:8" s="47" customFormat="1" ht="16.5" thickBot="1">
      <c r="B45" s="55"/>
      <c r="C45" s="56"/>
      <c r="D45" s="57"/>
      <c r="E45" s="56"/>
      <c r="F45" s="58"/>
      <c r="G45" s="59"/>
      <c r="H45" s="54"/>
    </row>
    <row r="46" spans="2:8" s="47" customFormat="1" ht="16.5" thickBot="1">
      <c r="B46" s="55"/>
      <c r="C46" s="56"/>
      <c r="D46" s="60"/>
      <c r="E46" s="56"/>
      <c r="F46" s="58"/>
      <c r="G46" s="59"/>
      <c r="H46" s="54"/>
    </row>
    <row r="47" spans="2:8" s="47" customFormat="1" ht="16.5" thickBot="1">
      <c r="B47" s="55"/>
      <c r="C47" s="56"/>
      <c r="D47" s="57"/>
      <c r="E47" s="56"/>
      <c r="F47" s="58"/>
      <c r="G47" s="59"/>
      <c r="H47" s="54"/>
    </row>
    <row r="48" spans="2:8" s="47" customFormat="1" ht="16.5" thickBot="1">
      <c r="B48" s="55"/>
      <c r="C48" s="56"/>
      <c r="D48" s="57"/>
      <c r="E48" s="56"/>
      <c r="F48" s="58"/>
      <c r="G48" s="59"/>
      <c r="H48" s="54"/>
    </row>
    <row r="49" spans="2:8" s="47" customFormat="1" ht="16.5" thickBot="1">
      <c r="B49" s="55"/>
      <c r="C49" s="56"/>
      <c r="D49" s="60"/>
      <c r="E49" s="56"/>
      <c r="F49" s="58"/>
      <c r="G49" s="59"/>
      <c r="H49" s="54"/>
    </row>
    <row r="50" spans="2:8" s="47" customFormat="1" ht="16.5" thickBot="1">
      <c r="B50" s="55"/>
      <c r="C50" s="56"/>
      <c r="D50" s="57"/>
      <c r="E50" s="56"/>
      <c r="F50" s="58"/>
      <c r="G50" s="59"/>
      <c r="H50" s="54"/>
    </row>
    <row r="51" spans="2:8" s="47" customFormat="1" ht="16.5" thickBot="1">
      <c r="B51" s="55"/>
      <c r="C51" s="56"/>
      <c r="D51" s="60"/>
      <c r="E51" s="56"/>
      <c r="F51" s="58"/>
      <c r="G51" s="59"/>
      <c r="H51" s="54"/>
    </row>
    <row r="52" spans="2:8" s="47" customFormat="1" ht="16.5" thickBot="1">
      <c r="B52" s="55"/>
      <c r="C52" s="56"/>
      <c r="D52" s="60"/>
      <c r="E52" s="56"/>
      <c r="F52" s="58"/>
      <c r="G52" s="59"/>
      <c r="H52" s="54"/>
    </row>
    <row r="53" spans="2:8" s="47" customFormat="1" ht="16.5" thickBot="1">
      <c r="B53" s="55"/>
      <c r="C53" s="56"/>
      <c r="D53" s="60"/>
      <c r="E53" s="56"/>
      <c r="F53" s="58"/>
      <c r="G53" s="59"/>
      <c r="H53" s="54"/>
    </row>
    <row r="54" spans="2:8" s="47" customFormat="1" ht="16.5" thickBot="1">
      <c r="B54" s="55"/>
      <c r="C54" s="56"/>
      <c r="D54" s="57"/>
      <c r="E54" s="56"/>
      <c r="F54" s="58"/>
      <c r="G54" s="59"/>
      <c r="H54" s="54"/>
    </row>
    <row r="55" spans="2:8" s="47" customFormat="1" ht="16.5" thickBot="1">
      <c r="B55" s="55"/>
      <c r="C55" s="56"/>
      <c r="D55" s="60"/>
      <c r="E55" s="56"/>
      <c r="F55" s="58"/>
      <c r="G55" s="59"/>
      <c r="H55" s="54"/>
    </row>
    <row r="56" spans="2:8" s="47" customFormat="1" ht="16.5" thickBot="1">
      <c r="B56" s="55"/>
      <c r="C56" s="56"/>
      <c r="D56" s="57"/>
      <c r="E56" s="56"/>
      <c r="F56" s="58"/>
      <c r="G56" s="59"/>
      <c r="H56" s="54"/>
    </row>
    <row r="57" spans="2:8" s="47" customFormat="1" ht="16.5" thickBot="1">
      <c r="B57" s="55"/>
      <c r="C57" s="56"/>
      <c r="D57" s="60"/>
      <c r="E57" s="56"/>
      <c r="F57" s="58"/>
      <c r="G57" s="59"/>
      <c r="H57" s="54"/>
    </row>
    <row r="58" spans="2:8" s="47" customFormat="1" ht="16.5" thickBot="1">
      <c r="B58" s="55"/>
      <c r="C58" s="56"/>
      <c r="D58" s="60"/>
      <c r="E58" s="56"/>
      <c r="F58" s="58"/>
      <c r="G58" s="59"/>
      <c r="H58" s="54"/>
    </row>
    <row r="59" spans="2:8" s="47" customFormat="1" ht="16.5" thickBot="1">
      <c r="B59" s="55"/>
      <c r="C59" s="56"/>
      <c r="D59" s="57"/>
      <c r="E59" s="56"/>
      <c r="F59" s="58"/>
      <c r="G59" s="59"/>
      <c r="H59" s="54"/>
    </row>
    <row r="60" spans="2:8" s="47" customFormat="1" ht="16.5" thickBot="1">
      <c r="B60" s="55"/>
      <c r="C60" s="56"/>
      <c r="D60" s="60"/>
      <c r="E60" s="56"/>
      <c r="F60" s="58"/>
      <c r="G60" s="59"/>
      <c r="H60" s="54"/>
    </row>
    <row r="61" spans="2:8" s="47" customFormat="1" ht="16.5" thickBot="1">
      <c r="B61" s="55"/>
      <c r="C61" s="56"/>
      <c r="D61" s="57"/>
      <c r="E61" s="56"/>
      <c r="F61" s="58"/>
      <c r="G61" s="59"/>
      <c r="H61" s="54"/>
    </row>
    <row r="62" spans="2:8" s="47" customFormat="1" ht="16.5" thickBot="1">
      <c r="B62" s="55"/>
      <c r="C62" s="56"/>
      <c r="D62" s="60"/>
      <c r="E62" s="56"/>
      <c r="F62" s="58"/>
      <c r="G62" s="59"/>
      <c r="H62" s="54"/>
    </row>
    <row r="63" spans="2:8" s="47" customFormat="1" ht="16.5" thickBot="1">
      <c r="B63" s="55"/>
      <c r="C63" s="56"/>
      <c r="D63" s="57"/>
      <c r="E63" s="56"/>
      <c r="F63" s="58"/>
      <c r="G63" s="59"/>
      <c r="H63" s="54"/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1942</vt:lpstr>
      <vt:lpstr>1945</vt:lpstr>
      <vt:lpstr>1950</vt:lpstr>
      <vt:lpstr>1955</vt:lpstr>
      <vt:lpstr>1960</vt:lpstr>
      <vt:lpstr>1967</vt:lpstr>
      <vt:lpstr>1974</vt:lpstr>
      <vt:lpstr>1979</vt:lpstr>
      <vt:lpstr>1985</vt:lpstr>
      <vt:lpstr>1991</vt:lpstr>
      <vt:lpstr>1999</vt:lpstr>
      <vt:lpstr>2004</vt:lpstr>
      <vt:lpstr>2009</vt:lpstr>
      <vt:lpstr>Party%</vt:lpstr>
      <vt:lpstr>HighVotes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dcterms:created xsi:type="dcterms:W3CDTF">2009-07-03T17:42:02Z</dcterms:created>
  <dcterms:modified xsi:type="dcterms:W3CDTF">2011-06-08T19:32:14Z</dcterms:modified>
</cp:coreProperties>
</file>