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690" windowWidth="18615" windowHeight="7875"/>
  </bookViews>
  <sheets>
    <sheet name="1960" sheetId="12" r:id="rId1"/>
    <sheet name="1967" sheetId="11" r:id="rId2"/>
    <sheet name="1974" sheetId="10" r:id="rId3"/>
    <sheet name="1979" sheetId="9" r:id="rId4"/>
    <sheet name="1985" sheetId="8" r:id="rId5"/>
    <sheet name="1991" sheetId="7" r:id="rId6"/>
    <sheet name="1999" sheetId="6" r:id="rId7"/>
    <sheet name="2004" sheetId="5" r:id="rId8"/>
    <sheet name="2009" sheetId="1" r:id="rId9"/>
    <sheet name="Party%" sheetId="4" r:id="rId10"/>
  </sheets>
  <definedNames>
    <definedName name="_xlnm._FilterDatabase" localSheetId="0" hidden="1">'1960'!$A$49:$D$66</definedName>
    <definedName name="_xlnm._FilterDatabase" localSheetId="1" hidden="1">'1967'!$A$44:$D$62</definedName>
  </definedNames>
  <calcPr calcId="125725"/>
</workbook>
</file>

<file path=xl/calcChain.xml><?xml version="1.0" encoding="utf-8"?>
<calcChain xmlns="http://schemas.openxmlformats.org/spreadsheetml/2006/main">
  <c r="E69" i="12"/>
  <c r="F69"/>
  <c r="G69"/>
  <c r="G70"/>
  <c r="M36"/>
  <c r="M37"/>
  <c r="M39"/>
  <c r="M34"/>
  <c r="Q51"/>
  <c r="Q52"/>
  <c r="Q53"/>
  <c r="Q54"/>
  <c r="R55"/>
  <c r="Q49"/>
  <c r="L24"/>
  <c r="L23"/>
  <c r="M26"/>
  <c r="M25"/>
  <c r="L21"/>
  <c r="M5"/>
  <c r="M6"/>
  <c r="M7"/>
  <c r="M8"/>
  <c r="N9"/>
  <c r="N8"/>
  <c r="M3"/>
  <c r="B69"/>
  <c r="R54"/>
  <c r="N39"/>
  <c r="N38"/>
  <c r="N37"/>
  <c r="N36"/>
  <c r="M24"/>
  <c r="M23"/>
  <c r="N7"/>
  <c r="N6"/>
  <c r="N5"/>
  <c r="E65" i="11"/>
  <c r="F65"/>
  <c r="R46"/>
  <c r="R47"/>
  <c r="R48"/>
  <c r="S49"/>
  <c r="R44"/>
  <c r="M32"/>
  <c r="M33"/>
  <c r="N35"/>
  <c r="N34"/>
  <c r="M30"/>
  <c r="F70" i="12"/>
  <c r="C69"/>
  <c r="C70"/>
  <c r="D69"/>
  <c r="D70"/>
  <c r="E70"/>
  <c r="R51"/>
  <c r="R52"/>
  <c r="R53"/>
  <c r="L20" i="11"/>
  <c r="L21"/>
  <c r="L18"/>
  <c r="M5"/>
  <c r="M6"/>
  <c r="M7"/>
  <c r="M3"/>
  <c r="B65"/>
  <c r="F66"/>
  <c r="E66"/>
  <c r="N33"/>
  <c r="N32"/>
  <c r="M21"/>
  <c r="M20"/>
  <c r="N7"/>
  <c r="N6"/>
  <c r="N5"/>
  <c r="C65"/>
  <c r="C66"/>
  <c r="D65"/>
  <c r="D66"/>
  <c r="S46"/>
  <c r="S47"/>
  <c r="S48"/>
  <c r="J21" i="8"/>
  <c r="K60"/>
  <c r="E68" i="10"/>
  <c r="D66"/>
  <c r="E66"/>
  <c r="F66"/>
  <c r="G66"/>
  <c r="H66"/>
  <c r="I66"/>
  <c r="C66"/>
  <c r="S41" i="9"/>
  <c r="X42" i="10"/>
  <c r="K33"/>
  <c r="K32"/>
  <c r="K30"/>
  <c r="K20"/>
  <c r="K21"/>
  <c r="K18"/>
  <c r="N5"/>
  <c r="N6"/>
  <c r="N3"/>
  <c r="B68"/>
  <c r="X47"/>
  <c r="F69"/>
  <c r="X46"/>
  <c r="E69"/>
  <c r="X45"/>
  <c r="X44"/>
  <c r="L33"/>
  <c r="L32"/>
  <c r="L21"/>
  <c r="L20"/>
  <c r="O7"/>
  <c r="O6"/>
  <c r="O5"/>
  <c r="C68"/>
  <c r="C69"/>
  <c r="D68"/>
  <c r="D69"/>
  <c r="Y44"/>
  <c r="Y45"/>
  <c r="Y46"/>
  <c r="Y47"/>
  <c r="S47" i="9"/>
  <c r="S45"/>
  <c r="S43"/>
  <c r="S44"/>
  <c r="F64"/>
  <c r="E64"/>
  <c r="K31"/>
  <c r="K32"/>
  <c r="K29"/>
  <c r="I19"/>
  <c r="I20"/>
  <c r="I17"/>
  <c r="L5"/>
  <c r="L6"/>
  <c r="T46"/>
  <c r="B64"/>
  <c r="L3"/>
  <c r="E65"/>
  <c r="T45"/>
  <c r="L32"/>
  <c r="L31"/>
  <c r="J20"/>
  <c r="J19"/>
  <c r="M7"/>
  <c r="M6"/>
  <c r="M5"/>
  <c r="O5" i="8"/>
  <c r="O8"/>
  <c r="K62"/>
  <c r="K63"/>
  <c r="K65"/>
  <c r="M49"/>
  <c r="M50"/>
  <c r="M47"/>
  <c r="L35"/>
  <c r="L36"/>
  <c r="L38"/>
  <c r="L33"/>
  <c r="J23"/>
  <c r="J24"/>
  <c r="J25"/>
  <c r="O6"/>
  <c r="O3"/>
  <c r="B74"/>
  <c r="L64"/>
  <c r="N50"/>
  <c r="N49"/>
  <c r="M38"/>
  <c r="M37"/>
  <c r="M36"/>
  <c r="M35"/>
  <c r="E74"/>
  <c r="E75"/>
  <c r="K24"/>
  <c r="K23"/>
  <c r="P8"/>
  <c r="P7"/>
  <c r="P6"/>
  <c r="P5"/>
  <c r="F65" i="9"/>
  <c r="C64"/>
  <c r="C65"/>
  <c r="D64"/>
  <c r="D65"/>
  <c r="T43"/>
  <c r="T44"/>
  <c r="T47"/>
  <c r="C74" i="8"/>
  <c r="C75"/>
  <c r="D74"/>
  <c r="D75"/>
  <c r="F74"/>
  <c r="F75"/>
  <c r="K25"/>
  <c r="L62"/>
  <c r="L63"/>
  <c r="L65"/>
  <c r="E69" i="7"/>
  <c r="F69"/>
  <c r="G69"/>
  <c r="O56"/>
  <c r="O57"/>
  <c r="O60"/>
  <c r="O54"/>
  <c r="I45"/>
  <c r="I46"/>
  <c r="I43"/>
  <c r="K32"/>
  <c r="K33"/>
  <c r="L34"/>
  <c r="K30"/>
  <c r="H21"/>
  <c r="H22"/>
  <c r="H23"/>
  <c r="I24"/>
  <c r="H19"/>
  <c r="N5"/>
  <c r="N6"/>
  <c r="N8"/>
  <c r="N3"/>
  <c r="B69"/>
  <c r="F70"/>
  <c r="P59"/>
  <c r="E70"/>
  <c r="J46"/>
  <c r="J45"/>
  <c r="L35"/>
  <c r="L33"/>
  <c r="L32"/>
  <c r="I23"/>
  <c r="I22"/>
  <c r="I21"/>
  <c r="O8"/>
  <c r="O7"/>
  <c r="O6"/>
  <c r="O5"/>
  <c r="G72" i="6"/>
  <c r="E72"/>
  <c r="O56"/>
  <c r="O57"/>
  <c r="O58"/>
  <c r="O60"/>
  <c r="O54"/>
  <c r="K45"/>
  <c r="K46"/>
  <c r="K43"/>
  <c r="I33"/>
  <c r="I34"/>
  <c r="I35"/>
  <c r="I31"/>
  <c r="K19"/>
  <c r="K20"/>
  <c r="K22"/>
  <c r="K17"/>
  <c r="N5"/>
  <c r="N6"/>
  <c r="N3"/>
  <c r="B72"/>
  <c r="P59"/>
  <c r="E73"/>
  <c r="L47"/>
  <c r="L46"/>
  <c r="L45"/>
  <c r="J35"/>
  <c r="J34"/>
  <c r="J33"/>
  <c r="L22"/>
  <c r="L21"/>
  <c r="L20"/>
  <c r="L19"/>
  <c r="O8"/>
  <c r="O7"/>
  <c r="O6"/>
  <c r="O5"/>
  <c r="I74" i="5"/>
  <c r="E74"/>
  <c r="F74"/>
  <c r="H74"/>
  <c r="G74"/>
  <c r="N60"/>
  <c r="N61"/>
  <c r="N65"/>
  <c r="N62"/>
  <c r="O65"/>
  <c r="O64"/>
  <c r="N58"/>
  <c r="N45"/>
  <c r="N46"/>
  <c r="N47"/>
  <c r="N43"/>
  <c r="G70" i="7"/>
  <c r="C69"/>
  <c r="C70"/>
  <c r="D69"/>
  <c r="D70"/>
  <c r="P56"/>
  <c r="P57"/>
  <c r="P58"/>
  <c r="P60"/>
  <c r="F73" i="6"/>
  <c r="G73"/>
  <c r="C72"/>
  <c r="C73"/>
  <c r="D72"/>
  <c r="D73"/>
  <c r="P56"/>
  <c r="P57"/>
  <c r="P58"/>
  <c r="P60"/>
  <c r="I34" i="5"/>
  <c r="I35"/>
  <c r="I32"/>
  <c r="J21"/>
  <c r="J22"/>
  <c r="J24"/>
  <c r="J23"/>
  <c r="J19"/>
  <c r="N5"/>
  <c r="N6"/>
  <c r="N8"/>
  <c r="N3"/>
  <c r="B74"/>
  <c r="O63"/>
  <c r="O62"/>
  <c r="O49"/>
  <c r="O48"/>
  <c r="O47"/>
  <c r="O46"/>
  <c r="O45"/>
  <c r="J37"/>
  <c r="J36"/>
  <c r="J35"/>
  <c r="J34"/>
  <c r="K24"/>
  <c r="K23"/>
  <c r="K22"/>
  <c r="K21"/>
  <c r="O9"/>
  <c r="O8"/>
  <c r="O7"/>
  <c r="O6"/>
  <c r="O5"/>
  <c r="G82" i="1"/>
  <c r="F82"/>
  <c r="E82"/>
  <c r="D82"/>
  <c r="C82"/>
  <c r="B82"/>
  <c r="P65"/>
  <c r="P66"/>
  <c r="P69"/>
  <c r="P63"/>
  <c r="M49"/>
  <c r="M50"/>
  <c r="M53"/>
  <c r="M47"/>
  <c r="K38"/>
  <c r="K35"/>
  <c r="K36"/>
  <c r="K33"/>
  <c r="M20"/>
  <c r="M21"/>
  <c r="M24"/>
  <c r="M18"/>
  <c r="L5"/>
  <c r="L6"/>
  <c r="L9"/>
  <c r="L3"/>
  <c r="Q69"/>
  <c r="Q68"/>
  <c r="Q67"/>
  <c r="Q66"/>
  <c r="Q65"/>
  <c r="N52"/>
  <c r="L38"/>
  <c r="L37"/>
  <c r="L36"/>
  <c r="L35"/>
  <c r="E83"/>
  <c r="C83"/>
  <c r="D83"/>
  <c r="G83"/>
  <c r="F83"/>
  <c r="M8"/>
  <c r="N53"/>
  <c r="N51"/>
  <c r="N50"/>
  <c r="N49"/>
  <c r="N24"/>
  <c r="N23"/>
  <c r="N22"/>
  <c r="N21"/>
  <c r="N20"/>
  <c r="M7"/>
  <c r="M5"/>
  <c r="M6"/>
  <c r="M9"/>
  <c r="G75" i="5"/>
  <c r="H75"/>
  <c r="E75"/>
  <c r="F75"/>
  <c r="C74"/>
  <c r="C75"/>
  <c r="D74"/>
  <c r="D75"/>
  <c r="I75"/>
  <c r="O60"/>
  <c r="O61"/>
</calcChain>
</file>

<file path=xl/sharedStrings.xml><?xml version="1.0" encoding="utf-8"?>
<sst xmlns="http://schemas.openxmlformats.org/spreadsheetml/2006/main" count="2027" uniqueCount="367">
  <si>
    <t>Candidate</t>
  </si>
  <si>
    <t>Party</t>
  </si>
  <si>
    <t>Count 1</t>
  </si>
  <si>
    <t>FG</t>
  </si>
  <si>
    <t>1st</t>
  </si>
  <si>
    <t>FF</t>
  </si>
  <si>
    <t>4th</t>
  </si>
  <si>
    <t>3rd</t>
  </si>
  <si>
    <t>2nd</t>
  </si>
  <si>
    <t>Turnout</t>
  </si>
  <si>
    <t>5th</t>
  </si>
  <si>
    <t>Votes</t>
  </si>
  <si>
    <t>Share</t>
  </si>
  <si>
    <t>Seats</t>
  </si>
  <si>
    <t>Ind</t>
  </si>
  <si>
    <t>6th</t>
  </si>
  <si>
    <t>Lab</t>
  </si>
  <si>
    <t>Oth</t>
  </si>
  <si>
    <t>SF</t>
  </si>
  <si>
    <t>7th</t>
  </si>
  <si>
    <t>Total</t>
  </si>
  <si>
    <t>-</t>
  </si>
  <si>
    <t>GP</t>
  </si>
  <si>
    <t>Year</t>
  </si>
  <si>
    <t>CnaT</t>
  </si>
  <si>
    <t>CnaP</t>
  </si>
  <si>
    <t>PD</t>
  </si>
  <si>
    <t>WP</t>
  </si>
  <si>
    <t>John Joe Fennelly*</t>
  </si>
  <si>
    <t>Brendan Phelan*</t>
  </si>
  <si>
    <t>John Bonham*</t>
  </si>
  <si>
    <t>John King</t>
  </si>
  <si>
    <t>Michael Lalor*</t>
  </si>
  <si>
    <t>Marty Phelan*</t>
  </si>
  <si>
    <t>Michael Phelan</t>
  </si>
  <si>
    <t>M.J. Walsh</t>
  </si>
  <si>
    <t>Ray Fitzpatrick</t>
  </si>
  <si>
    <t>Aaron Delaney</t>
  </si>
  <si>
    <t>Colm Callanan</t>
  </si>
  <si>
    <t>CSP</t>
  </si>
  <si>
    <t>Emo (4 seats) Total Electorate: 9,284 Total Poll: 5,631 Valid Poll: 5,570 Quota: 1,115</t>
  </si>
  <si>
    <t>Ray Cribbin*</t>
  </si>
  <si>
    <t>Paschal McEvoy</t>
  </si>
  <si>
    <t>Willie Murphy</t>
  </si>
  <si>
    <t>James Deegan*</t>
  </si>
  <si>
    <t>Tom Mulhall</t>
  </si>
  <si>
    <t>Winifred Champ-Cox</t>
  </si>
  <si>
    <t>Paul Mitchell*</t>
  </si>
  <si>
    <t>Frances Emerson</t>
  </si>
  <si>
    <t>Margaret Guijt-Lawlor</t>
  </si>
  <si>
    <t>Aidan Mullins</t>
  </si>
  <si>
    <t>Luggacurren (4 seats) Total Electorate: 9,045 Total Poll: 5,685 Valid Poll: 5,619 Quota: 1,124</t>
  </si>
  <si>
    <t>Dick Miller*</t>
  </si>
  <si>
    <t>Padraig Fleming</t>
  </si>
  <si>
    <t>James Daly*</t>
  </si>
  <si>
    <t>John Moran*</t>
  </si>
  <si>
    <t>Laurence Phelan</t>
  </si>
  <si>
    <t>Ben Brennan</t>
  </si>
  <si>
    <t>James Scully</t>
  </si>
  <si>
    <t>Marie Johnston</t>
  </si>
  <si>
    <t>Nuala Finnegan</t>
  </si>
  <si>
    <t>Mountmellick (4 seats) Total Electorate: 9,255 Total Poll: 6,107 Valid Poll: 6,037 Quota: 1,208</t>
  </si>
  <si>
    <t>Paddy Bracken*</t>
  </si>
  <si>
    <t>Seamus McDonald*</t>
  </si>
  <si>
    <t>Joe Digan</t>
  </si>
  <si>
    <t>David Goodwin*</t>
  </si>
  <si>
    <t>Pat Lalor</t>
  </si>
  <si>
    <t>Rosemary Whelan</t>
  </si>
  <si>
    <t>Talitha Horan</t>
  </si>
  <si>
    <t>Patrick Delaney</t>
  </si>
  <si>
    <t>Michael Gormley</t>
  </si>
  <si>
    <t>Pat Bowe</t>
  </si>
  <si>
    <t>Adam Haughton</t>
  </si>
  <si>
    <t>Portlaoise (7 seats) Total Electorate: 15,512 Total Poll: 8,428 Valid Poll: 8,334 Quota: 1,042</t>
  </si>
  <si>
    <t>Catherine Fitzgerald*</t>
  </si>
  <si>
    <t>Jerry Lodge*</t>
  </si>
  <si>
    <t>Willie Aird*</t>
  </si>
  <si>
    <t>Kathleen O'Brien</t>
  </si>
  <si>
    <t>Mary Sweeney*</t>
  </si>
  <si>
    <t>Patrick Buggy</t>
  </si>
  <si>
    <t>Matthew Keegan</t>
  </si>
  <si>
    <t>Rotimi Adebari</t>
  </si>
  <si>
    <t>Tom Jacob*</t>
  </si>
  <si>
    <t>Jim O'Brien</t>
  </si>
  <si>
    <t>Brian Stanley*</t>
  </si>
  <si>
    <t>Joseph McCormack</t>
  </si>
  <si>
    <t>Michael Moloney*</t>
  </si>
  <si>
    <t>Liam Phelan</t>
  </si>
  <si>
    <t>Tony Walsh</t>
  </si>
  <si>
    <t>2009 (5 June) - Borris-in-Ossory (6 seats) Total Electorate: 14,167 Total Poll: 8,956 Valid Poll: 8,847 Quota: 1,264</t>
  </si>
  <si>
    <t>2004 (11 June) - Borris-in-Ossory (7 seats) Total Electorate: 14,162 Total Poll: 9,301 Valid Poll: 9,146 Quota: 1,144</t>
  </si>
  <si>
    <t>Bill Delaney*</t>
  </si>
  <si>
    <t>Seosamh Murphy</t>
  </si>
  <si>
    <t>Jim Ring</t>
  </si>
  <si>
    <t>Joseph Hanrahan</t>
  </si>
  <si>
    <t>Larry Kavanagh</t>
  </si>
  <si>
    <t>Jimmy Walsh</t>
  </si>
  <si>
    <t>Emo (4 seats) Total Electorate: 8,110 Total Poll: 4,929 Valid Poll: 4,847 Quota: 970</t>
  </si>
  <si>
    <t>Thomas Cushen</t>
  </si>
  <si>
    <t>Michael Costello*</t>
  </si>
  <si>
    <t>Joseph Oakley</t>
  </si>
  <si>
    <t>Trevor Wardrop</t>
  </si>
  <si>
    <t>Michael Turley*</t>
  </si>
  <si>
    <t>Kevin Maher</t>
  </si>
  <si>
    <t>Paul Mitchell</t>
  </si>
  <si>
    <t>Luggacurren (4 seats) Total Electorate: 7,301 Total Poll: 4,556 Valid Poll: 4,467 Quota: 894</t>
  </si>
  <si>
    <t>Dick Miller</t>
  </si>
  <si>
    <t>Michael Rice*</t>
  </si>
  <si>
    <t>Jimmy Mulhall</t>
  </si>
  <si>
    <t>Mary Wheatley*</t>
  </si>
  <si>
    <t>Matt Diskin</t>
  </si>
  <si>
    <t>Mountmellick (4 seats) Total Electorate: 7,036 Total Poll: 5,095 Valid Poll: 5,024 Quota: 1,005</t>
  </si>
  <si>
    <t>Michael Moloney</t>
  </si>
  <si>
    <t>Joe Digan*</t>
  </si>
  <si>
    <t>Damien Moran</t>
  </si>
  <si>
    <t>John Joe Dunne</t>
  </si>
  <si>
    <t>Caroline Fitzpatrick-Mulhall</t>
  </si>
  <si>
    <t>John Nelson</t>
  </si>
  <si>
    <t>Portlaoise (6 seats) Total Electorate: 12,034 Total Poll: 7,170 Valid Poll: 7,063 Quota: 1,010</t>
  </si>
  <si>
    <t>Richard Lyons</t>
  </si>
  <si>
    <t>Jack Nolan</t>
  </si>
  <si>
    <t>Tom Jacob</t>
  </si>
  <si>
    <t>John Conroy</t>
  </si>
  <si>
    <t>Tom Phelan</t>
  </si>
  <si>
    <t>Helen Kelly</t>
  </si>
  <si>
    <t>Brian Stanley</t>
  </si>
  <si>
    <t>1999 (11 June) - Borris-in-Ossory (7 seats) Total Electorate: 12,812 Total Poll: 7,930 Valid Poll: 7,814 Quota: 977</t>
  </si>
  <si>
    <t>Kieran Phelan*</t>
  </si>
  <si>
    <t>John Joe Fennelly</t>
  </si>
  <si>
    <t>Sean Fleming</t>
  </si>
  <si>
    <t>Martin Rohan*</t>
  </si>
  <si>
    <t>John Bonham</t>
  </si>
  <si>
    <t>Gina O'Loughlin</t>
  </si>
  <si>
    <t>Larry Kavanagh*</t>
  </si>
  <si>
    <t>Emo (4 seats) Total Electorate: 6,813 Total Poll: 3,959 Valid Poll: 3,891 Quota: 779</t>
  </si>
  <si>
    <t>Patrick Fennell</t>
  </si>
  <si>
    <t>Michael Costello</t>
  </si>
  <si>
    <t>Michael Turley</t>
  </si>
  <si>
    <t>Frank Byrne</t>
  </si>
  <si>
    <t>Sam Gee</t>
  </si>
  <si>
    <t>Christine Holohan</t>
  </si>
  <si>
    <t>Mary Lalor</t>
  </si>
  <si>
    <t>Theresa Mulhare*</t>
  </si>
  <si>
    <t>Luggacurren (4 seats) Total Electorate: 6,845 Total Poll: 3,775 Valid Poll: 3,727 Quota: 746</t>
  </si>
  <si>
    <t>Michael Rice</t>
  </si>
  <si>
    <t>Michael Leech</t>
  </si>
  <si>
    <t>Seamus Martin</t>
  </si>
  <si>
    <t>Anne Cass</t>
  </si>
  <si>
    <t>Mountmellick (4 seats) Total Electorate: 6,000 Total Poll: 4,144 Valid Poll: 4,080 Quota: 817</t>
  </si>
  <si>
    <t>John Moloney*</t>
  </si>
  <si>
    <t>David Goodwin</t>
  </si>
  <si>
    <t>David Conroy</t>
  </si>
  <si>
    <t>Denis Feighery</t>
  </si>
  <si>
    <t>Portlaoise (6 seats) Total Electorate: 9,947 Total Poll: 5,613 Valid Poll: 5,564 Quota: 795</t>
  </si>
  <si>
    <t>Catherine Fitzgerald</t>
  </si>
  <si>
    <t>Joe Dunne*</t>
  </si>
  <si>
    <t>Anthony Lodge</t>
  </si>
  <si>
    <t>Sean O'Gorman</t>
  </si>
  <si>
    <t>Fred Bannan</t>
  </si>
  <si>
    <t>Charles Flanagan*</t>
  </si>
  <si>
    <t>Mary Sweeney</t>
  </si>
  <si>
    <t>Brendan Tynan</t>
  </si>
  <si>
    <t>Kieran Phelan</t>
  </si>
  <si>
    <t>Thomas Fennelly</t>
  </si>
  <si>
    <t>Peter Loughman</t>
  </si>
  <si>
    <t>Marty Phelan</t>
  </si>
  <si>
    <t>Stephen Murphy</t>
  </si>
  <si>
    <t>Fintan Phelan*</t>
  </si>
  <si>
    <t>Patrick McMahon*</t>
  </si>
  <si>
    <t>Liam Hyland*</t>
  </si>
  <si>
    <t>Jimmy Kelly*</t>
  </si>
  <si>
    <t>William Mansfield*</t>
  </si>
  <si>
    <t>Eamon Rafter*</t>
  </si>
  <si>
    <t>1991 (27 June) - Borris-in-Ossory (7 seats) Total Electorate: 9,844 Total Poll: 6,820 Valid Poll: 6,776 Quota: 848</t>
  </si>
  <si>
    <t>Emo (4 seats) Total Electorate: 6,431 Total Poll: 3,813 Valid Poll: 3,779 Quota: 756</t>
  </si>
  <si>
    <t>Theresa Mulhare</t>
  </si>
  <si>
    <t>Cathy Honan</t>
  </si>
  <si>
    <t>Paddy Bray</t>
  </si>
  <si>
    <t>Anthony Martin</t>
  </si>
  <si>
    <t>Luggacurren (4 seats) Total Electorate: 5,972 Total Poll: 3,805 Valid Poll: 3,770 Quota: 755</t>
  </si>
  <si>
    <t>John Moran</t>
  </si>
  <si>
    <t>James Daly</t>
  </si>
  <si>
    <t>Mary Wheatley</t>
  </si>
  <si>
    <t>Charles McDonald*</t>
  </si>
  <si>
    <t>Mary Redmond</t>
  </si>
  <si>
    <t>Tony O'Brien</t>
  </si>
  <si>
    <t>Thomas McCormack</t>
  </si>
  <si>
    <t>Tinnahinch (5 seats) Total Electorate: 6,381 Total Poll: 4,626 Valid Poll: 4,582 Quota: 764</t>
  </si>
  <si>
    <t>John Moloney</t>
  </si>
  <si>
    <t>Seamus McDonald</t>
  </si>
  <si>
    <t>William Daly</t>
  </si>
  <si>
    <t>Michael Lalor</t>
  </si>
  <si>
    <t>Portlaoise (5 seats) Total Electorate: 7,588 Total Poll: 4,336 Valid Poll: 4,312 Quota: 719</t>
  </si>
  <si>
    <t>Willie Aird</t>
  </si>
  <si>
    <t>John Fitzgibbon</t>
  </si>
  <si>
    <t>Anthony Dunne</t>
  </si>
  <si>
    <t>Ger O'Donoghue</t>
  </si>
  <si>
    <t>Joseph Bannan</t>
  </si>
  <si>
    <t>Assumpta Broomfield</t>
  </si>
  <si>
    <t>1985 (20 June) - Borris-in-Ossory (7 seats) Total Electorate: 9,808 Total Poll: 6,867 Valid Poll: 6,829 Quota: 854</t>
  </si>
  <si>
    <t>Fintan Phelan</t>
  </si>
  <si>
    <t>Eddie Kirwan</t>
  </si>
  <si>
    <t>Elected</t>
  </si>
  <si>
    <t>Paddy Phelan*</t>
  </si>
  <si>
    <t>Jim Phelan*</t>
  </si>
  <si>
    <t>Ray Cribbin</t>
  </si>
  <si>
    <t>John O'Reilly*</t>
  </si>
  <si>
    <t>Jim Buggie*</t>
  </si>
  <si>
    <t>Luggacurren (4 seats) Total Electorate: 5,915 Total Poll: 4,068 Valid Poll: 4,027 Quota: 806</t>
  </si>
  <si>
    <t>James Cooney*</t>
  </si>
  <si>
    <t>Tinnahinch (5 seats) Total Electorate: 6,332 Total Poll: 4,849 Valid Poll: 4,801 Quota: 801</t>
  </si>
  <si>
    <t>Oliver J. Flanagan*</t>
  </si>
  <si>
    <t>Noel Deffew</t>
  </si>
  <si>
    <t>Joe Carroll*</t>
  </si>
  <si>
    <t>Tom Keenan*</t>
  </si>
  <si>
    <t>1979 (7 June) - Borris-in-Ossory (7 seats) Total Electorate: 7,874 Total Poll: 6,029 Valid Poll: 5,921 Quota: 741</t>
  </si>
  <si>
    <t>John Hosey*</t>
  </si>
  <si>
    <t>Edward Kirwan</t>
  </si>
  <si>
    <t>Michael Nerney</t>
  </si>
  <si>
    <t>Joseph O'Dwyer</t>
  </si>
  <si>
    <t>Ann Daly</t>
  </si>
  <si>
    <t>Liam Delaney</t>
  </si>
  <si>
    <t>William Slattery</t>
  </si>
  <si>
    <t>Arthur Broomfield</t>
  </si>
  <si>
    <t>Paul Carroll</t>
  </si>
  <si>
    <t>Patrick Bray</t>
  </si>
  <si>
    <t>SFWP</t>
  </si>
  <si>
    <t>Gabriel Lalor</t>
  </si>
  <si>
    <t>9th</t>
  </si>
  <si>
    <t>8th</t>
  </si>
  <si>
    <t>William Mansfield</t>
  </si>
  <si>
    <t>T. Buckley</t>
  </si>
  <si>
    <t>E. England</t>
  </si>
  <si>
    <t>Luggacurren (4 seats) Total Electorate: 4,651 Total Poll: 3,742 Valid Poll: 3,691 Quota: 739</t>
  </si>
  <si>
    <t>William Fleming*</t>
  </si>
  <si>
    <t>William Headen</t>
  </si>
  <si>
    <t>P. Brennan</t>
  </si>
  <si>
    <t>Tinnahinch (5 seats) Total Electorate: 5,432 Total Poll: 4,260 Valid Poll: 4,163 Quota: 694</t>
  </si>
  <si>
    <t>Christopher Horan*</t>
  </si>
  <si>
    <t>P.J. Phelan</t>
  </si>
  <si>
    <t>Thomas Culliton</t>
  </si>
  <si>
    <t>David Brickley</t>
  </si>
  <si>
    <t>John Daly</t>
  </si>
  <si>
    <t>Michael Nerney*</t>
  </si>
  <si>
    <t>Paddy Quinn*</t>
  </si>
  <si>
    <t>Charles McDonald</t>
  </si>
  <si>
    <t>1974 (18 June) - Borris-in-Ossory (7 seats) Total Electorate: 7,382 Total Poll: 5,792 Valid Poll: 5,711 Quota: 714</t>
  </si>
  <si>
    <t>Paddy Phelan</t>
  </si>
  <si>
    <t>Eamon Rafter</t>
  </si>
  <si>
    <t>Paddy Lalor</t>
  </si>
  <si>
    <t>Paddy Quinn</t>
  </si>
  <si>
    <t>O. Dunne</t>
  </si>
  <si>
    <t>J. Bowe</t>
  </si>
  <si>
    <t>James Cooney</t>
  </si>
  <si>
    <t>Martin Rohan</t>
  </si>
  <si>
    <t>William Headen*</t>
  </si>
  <si>
    <t>William Rochford*</t>
  </si>
  <si>
    <t>J. Mullins</t>
  </si>
  <si>
    <t>Aidan Kennedy</t>
  </si>
  <si>
    <t>Luggacurren (4 seats) Total Electorate: 4,834 Total Poll: 3,443 Valid Poll: 3,389 Quota: 678</t>
  </si>
  <si>
    <t>Tinnahinch (5 seats) Total Electorate: 5,670 Total Poll: 4,120 Valid Poll: 4,049 Quota: 657</t>
  </si>
  <si>
    <t>Christopher Horan</t>
  </si>
  <si>
    <t>P. Delaney*</t>
  </si>
  <si>
    <t>C. Sheeran</t>
  </si>
  <si>
    <t>J.J. Breen*</t>
  </si>
  <si>
    <t>Portlaoise (9 seats) Total Electorate: 11,577 Total Poll: 8,129 Valid Poll: 8,032 Quota: 804</t>
  </si>
  <si>
    <t>Portlaoise (9 seats) Total Electorate: 11,737 Total Poll: 8,917 Valid Poll: 8,738 Quota: 874</t>
  </si>
  <si>
    <t>Joe Dunne</t>
  </si>
  <si>
    <t>John Hosey</t>
  </si>
  <si>
    <t>E. Boland</t>
  </si>
  <si>
    <t>Tom Campion*</t>
  </si>
  <si>
    <t>K. Finlay</t>
  </si>
  <si>
    <t>O. Whelan</t>
  </si>
  <si>
    <t>J. Lalor</t>
  </si>
  <si>
    <t>J.F. Bannon</t>
  </si>
  <si>
    <t>J. Wallis</t>
  </si>
  <si>
    <t>P. O'Brien</t>
  </si>
  <si>
    <t>K. McGarry</t>
  </si>
  <si>
    <t>Sean Jacob*</t>
  </si>
  <si>
    <t>Sean Jacob</t>
  </si>
  <si>
    <t>Brendan Dunne</t>
  </si>
  <si>
    <t>Martin Keane</t>
  </si>
  <si>
    <t>Brendan Clear</t>
  </si>
  <si>
    <t>Don Cunningham</t>
  </si>
  <si>
    <t>Mary Lewis</t>
  </si>
  <si>
    <t>Ned Kelly*</t>
  </si>
  <si>
    <t>Ned Kelly</t>
  </si>
  <si>
    <t>Liam Doran</t>
  </si>
  <si>
    <t>John Daly*</t>
  </si>
  <si>
    <t>John Gaffney</t>
  </si>
  <si>
    <t>Michael Dea</t>
  </si>
  <si>
    <t>Patrick Larkin</t>
  </si>
  <si>
    <t>Portlaoise (5 seats) Total Electorate: 7,056 Total Poll: 4,501 Valid Poll: 4,459 Quota: 744</t>
  </si>
  <si>
    <t>Emo (4 seats) Total Electorate: 6,146 Total Poll: 3,745 Valid Poll: 3,705 Quota: 742</t>
  </si>
  <si>
    <t>Donal McCormack</t>
  </si>
  <si>
    <t>Liam Hyland</t>
  </si>
  <si>
    <t>Edward Bergin*</t>
  </si>
  <si>
    <t>Joseph Quigley*</t>
  </si>
  <si>
    <t>Christopher Finnegan</t>
  </si>
  <si>
    <t>Kieran Maher</t>
  </si>
  <si>
    <t>Kieran Maher*</t>
  </si>
  <si>
    <t>James B. Bergin*</t>
  </si>
  <si>
    <t>Michael Loughman</t>
  </si>
  <si>
    <t>Christopher Finnegan*</t>
  </si>
  <si>
    <t>1967 (28 June) - Borris-in-Ossory (7 seats) Total Electorate: 6,825 Total Poll: 5,508 Valid Poll: 5,443 Quota: 681</t>
  </si>
  <si>
    <t>Paddy Lalor*</t>
  </si>
  <si>
    <t>Luggacurren (4 seats) Total Electorate: 4,457 Total Poll: 3,342 Valid Poll: 3,306 Quota: 662</t>
  </si>
  <si>
    <t>William Fleming</t>
  </si>
  <si>
    <t>Patrick Cahill</t>
  </si>
  <si>
    <t>John O'Neill*</t>
  </si>
  <si>
    <t>Edward Kennedy</t>
  </si>
  <si>
    <t>Tinnahinch (5 seats) Total Electorate: 5,212 Total Poll: 3,895 Valid Poll: 3,815 Quota: 636</t>
  </si>
  <si>
    <t>Laurence Fitzpatrick</t>
  </si>
  <si>
    <t>John J. Breen</t>
  </si>
  <si>
    <t>Peter Nolan</t>
  </si>
  <si>
    <t>James Cusack</t>
  </si>
  <si>
    <t>Liam O'Mahony</t>
  </si>
  <si>
    <t>Patrick Delaney*</t>
  </si>
  <si>
    <t>William Goodwin*</t>
  </si>
  <si>
    <t>Portlaoise (9 seats) Total Electorate: 9,891 Total Poll: 7,309 Valid Poll: 7,195 Quota: 720</t>
  </si>
  <si>
    <t>Jim Buggie</t>
  </si>
  <si>
    <t>John O'Reilly</t>
  </si>
  <si>
    <t>Henry Bannan</t>
  </si>
  <si>
    <t>James Whelan</t>
  </si>
  <si>
    <t>Owen Donoghue</t>
  </si>
  <si>
    <t>Martin Kelly</t>
  </si>
  <si>
    <t>Laurence Lynch</t>
  </si>
  <si>
    <t>John Tynan</t>
  </si>
  <si>
    <t>Fintan Keating</t>
  </si>
  <si>
    <t>Laurence Lynch*</t>
  </si>
  <si>
    <t>Henry Byrne*</t>
  </si>
  <si>
    <t>Laurence Dunne*</t>
  </si>
  <si>
    <t>John F. Gill*</t>
  </si>
  <si>
    <t>Eamon McCluskey*</t>
  </si>
  <si>
    <t>1960 (29 June) - Borris-in-Ossory (7 seats) Total Electorate: 7,216 Total Poll: 5,097 Valid Poll: 5,061 Quota: 633</t>
  </si>
  <si>
    <t>L. Broderick</t>
  </si>
  <si>
    <t>William Cashin*</t>
  </si>
  <si>
    <t>M.J. Campion</t>
  </si>
  <si>
    <t>M. O'Connor</t>
  </si>
  <si>
    <t>S. Henderson</t>
  </si>
  <si>
    <t>P. Ryan</t>
  </si>
  <si>
    <t>P. Fitzpatrick</t>
  </si>
  <si>
    <t>L. Rohan</t>
  </si>
  <si>
    <t>John Costigan*</t>
  </si>
  <si>
    <t>Luggacurren (4 seats) Total Electorate: 4,658 Total Poll: 2,501 Valid Poll: 2,476 Quota: 496</t>
  </si>
  <si>
    <t>James J. Martin*</t>
  </si>
  <si>
    <t>William Knowles*</t>
  </si>
  <si>
    <t>John O'Neill</t>
  </si>
  <si>
    <t>William McDonnell</t>
  </si>
  <si>
    <t>B. Doyle</t>
  </si>
  <si>
    <t>C. O'Shea</t>
  </si>
  <si>
    <t>J. Doyle</t>
  </si>
  <si>
    <t>Portlaoise (9 seats) Total Electorate: 9,789 Total Poll: 5,730 Valid Poll: 5,668 Quota: 567</t>
  </si>
  <si>
    <t>Joe Carroll</t>
  </si>
  <si>
    <t>John Behan</t>
  </si>
  <si>
    <t>T. Dunne</t>
  </si>
  <si>
    <t>P. Dunne</t>
  </si>
  <si>
    <t>Martin Kelly*</t>
  </si>
  <si>
    <t>T. Lynam</t>
  </si>
  <si>
    <t>J. Lodge</t>
  </si>
  <si>
    <t>Tinnahinch (5 seats) Total Electorate: 5,271 Total Poll: 3,567 Valid Poll: 3,545 Quota: 591</t>
  </si>
  <si>
    <t>J. Behan*</t>
  </si>
  <si>
    <t>M. Hyland</t>
  </si>
  <si>
    <t>D.P. Corcoran</t>
  </si>
  <si>
    <t>P.J. Gorry</t>
  </si>
  <si>
    <t>A. Lynch</t>
  </si>
  <si>
    <t>F. Lynch</t>
  </si>
</sst>
</file>

<file path=xl/styles.xml><?xml version="1.0" encoding="utf-8"?>
<styleSheet xmlns="http://schemas.openxmlformats.org/spreadsheetml/2006/main">
  <fonts count="39">
    <font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Arial"/>
      <family val="2"/>
    </font>
    <font>
      <sz val="11"/>
      <name val="Times New Roman"/>
      <family val="1"/>
    </font>
    <font>
      <b/>
      <i/>
      <sz val="11"/>
      <name val="Times New Roman"/>
      <family val="1"/>
    </font>
    <font>
      <b/>
      <sz val="11"/>
      <color indexed="12"/>
      <name val="Times New Roman"/>
      <family val="1"/>
    </font>
    <font>
      <b/>
      <sz val="11"/>
      <color indexed="17"/>
      <name val="Times New Roman"/>
      <family val="1"/>
    </font>
    <font>
      <b/>
      <sz val="11"/>
      <name val="Arial"/>
      <family val="2"/>
    </font>
    <font>
      <b/>
      <sz val="11"/>
      <color indexed="8"/>
      <name val="Times New Roman"/>
      <family val="1"/>
    </font>
    <font>
      <b/>
      <sz val="11"/>
      <color indexed="17"/>
      <name val="Arial"/>
      <family val="2"/>
    </font>
    <font>
      <sz val="11"/>
      <color indexed="17"/>
      <name val="Times New Roman"/>
      <family val="1"/>
    </font>
    <font>
      <b/>
      <sz val="11"/>
      <color indexed="12"/>
      <name val="Arial"/>
      <family val="2"/>
    </font>
    <font>
      <b/>
      <sz val="11"/>
      <color indexed="10"/>
      <name val="Arial"/>
      <family val="2"/>
    </font>
    <font>
      <sz val="11"/>
      <color indexed="10"/>
      <name val="Times New Roman"/>
      <family val="1"/>
    </font>
    <font>
      <sz val="11"/>
      <color indexed="8"/>
      <name val="Times New Roman"/>
      <family val="1"/>
    </font>
    <font>
      <b/>
      <sz val="11"/>
      <color indexed="50"/>
      <name val="Arial"/>
      <family val="2"/>
    </font>
    <font>
      <sz val="11"/>
      <color indexed="50"/>
      <name val="Times New Roman"/>
      <family val="1"/>
    </font>
    <font>
      <sz val="11"/>
      <color indexed="12"/>
      <name val="Times New Roman"/>
      <family val="1"/>
    </font>
    <font>
      <b/>
      <sz val="11"/>
      <color indexed="50"/>
      <name val="Times New Roman"/>
      <family val="1"/>
    </font>
    <font>
      <b/>
      <sz val="10"/>
      <color indexed="8"/>
      <name val="Arial"/>
      <family val="2"/>
    </font>
    <font>
      <b/>
      <sz val="10"/>
      <name val="Arial"/>
      <family val="2"/>
    </font>
    <font>
      <b/>
      <sz val="10"/>
      <color indexed="17"/>
      <name val="Arial"/>
      <family val="2"/>
    </font>
    <font>
      <b/>
      <sz val="10"/>
      <color indexed="12"/>
      <name val="Arial"/>
      <family val="2"/>
    </font>
    <font>
      <b/>
      <sz val="10"/>
      <color indexed="10"/>
      <name val="Arial"/>
      <family val="2"/>
    </font>
    <font>
      <b/>
      <sz val="10"/>
      <color indexed="50"/>
      <name val="Arial"/>
      <family val="2"/>
    </font>
    <font>
      <b/>
      <sz val="11"/>
      <color indexed="10"/>
      <name val="Times New Roman"/>
      <family val="1"/>
    </font>
    <font>
      <b/>
      <sz val="10"/>
      <color indexed="19"/>
      <name val="Arial"/>
      <family val="2"/>
    </font>
    <font>
      <b/>
      <sz val="10"/>
      <color indexed="60"/>
      <name val="Arial"/>
      <family val="2"/>
    </font>
    <font>
      <b/>
      <sz val="10"/>
      <color indexed="40"/>
      <name val="Arial"/>
      <family val="2"/>
    </font>
    <font>
      <b/>
      <sz val="10"/>
      <color indexed="51"/>
      <name val="Arial"/>
      <family val="2"/>
    </font>
    <font>
      <b/>
      <sz val="11"/>
      <color indexed="52"/>
      <name val="Arial"/>
      <family val="2"/>
    </font>
    <font>
      <sz val="11"/>
      <color indexed="52"/>
      <name val="Times New Roman"/>
      <family val="1"/>
    </font>
    <font>
      <b/>
      <sz val="11"/>
      <color indexed="52"/>
      <name val="Times New Roman"/>
      <family val="1"/>
    </font>
    <font>
      <sz val="11"/>
      <color indexed="19"/>
      <name val="Times New Roman"/>
      <family val="1"/>
    </font>
    <font>
      <b/>
      <sz val="11"/>
      <color indexed="19"/>
      <name val="Arial"/>
      <family val="2"/>
    </font>
    <font>
      <b/>
      <sz val="10"/>
      <color indexed="52"/>
      <name val="Arial"/>
      <family val="2"/>
    </font>
    <font>
      <sz val="11"/>
      <color indexed="60"/>
      <name val="Times New Roman"/>
      <family val="1"/>
    </font>
    <font>
      <b/>
      <sz val="11"/>
      <color indexed="16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2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1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3" fontId="2" fillId="0" borderId="4" xfId="0" applyNumberFormat="1" applyFont="1" applyBorder="1" applyAlignment="1">
      <alignment vertical="top" wrapText="1"/>
    </xf>
    <xf numFmtId="3" fontId="4" fillId="0" borderId="4" xfId="0" applyNumberFormat="1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8" fillId="0" borderId="0" xfId="0" applyFont="1"/>
    <xf numFmtId="10" fontId="3" fillId="0" borderId="0" xfId="1" applyNumberFormat="1" applyFont="1"/>
    <xf numFmtId="0" fontId="9" fillId="0" borderId="4" xfId="0" applyFont="1" applyBorder="1" applyAlignment="1">
      <alignment vertical="top" wrapText="1"/>
    </xf>
    <xf numFmtId="0" fontId="10" fillId="0" borderId="0" xfId="0" applyFont="1"/>
    <xf numFmtId="3" fontId="3" fillId="0" borderId="0" xfId="0" applyNumberFormat="1" applyFont="1"/>
    <xf numFmtId="0" fontId="4" fillId="0" borderId="3" xfId="0" applyFont="1" applyBorder="1" applyAlignment="1">
      <alignment vertical="top" wrapText="1"/>
    </xf>
    <xf numFmtId="0" fontId="11" fillId="0" borderId="4" xfId="0" applyFont="1" applyBorder="1" applyAlignment="1">
      <alignment vertical="top" wrapText="1"/>
    </xf>
    <xf numFmtId="0" fontId="12" fillId="0" borderId="0" xfId="0" applyFont="1"/>
    <xf numFmtId="0" fontId="13" fillId="0" borderId="0" xfId="0" applyFont="1"/>
    <xf numFmtId="0" fontId="14" fillId="0" borderId="4" xfId="0" applyFont="1" applyBorder="1" applyAlignment="1">
      <alignment vertical="top" wrapText="1"/>
    </xf>
    <xf numFmtId="0" fontId="15" fillId="0" borderId="4" xfId="0" applyFont="1" applyBorder="1" applyAlignment="1">
      <alignment vertical="top" wrapText="1"/>
    </xf>
    <xf numFmtId="3" fontId="8" fillId="0" borderId="0" xfId="0" applyNumberFormat="1" applyFont="1"/>
    <xf numFmtId="0" fontId="16" fillId="0" borderId="0" xfId="0" applyFont="1"/>
    <xf numFmtId="0" fontId="17" fillId="0" borderId="4" xfId="0" applyFont="1" applyBorder="1" applyAlignment="1">
      <alignment vertical="top" wrapText="1"/>
    </xf>
    <xf numFmtId="0" fontId="18" fillId="0" borderId="4" xfId="0" applyFont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0" fontId="18" fillId="0" borderId="0" xfId="0" applyFont="1" applyBorder="1" applyAlignment="1">
      <alignment vertical="top" wrapText="1"/>
    </xf>
    <xf numFmtId="0" fontId="19" fillId="0" borderId="4" xfId="0" applyFont="1" applyBorder="1" applyAlignment="1">
      <alignment vertical="top" wrapText="1"/>
    </xf>
    <xf numFmtId="0" fontId="0" fillId="0" borderId="0" xfId="0" applyFont="1"/>
    <xf numFmtId="0" fontId="20" fillId="0" borderId="0" xfId="0" applyFont="1"/>
    <xf numFmtId="3" fontId="0" fillId="0" borderId="0" xfId="0" applyNumberFormat="1" applyFont="1"/>
    <xf numFmtId="10" fontId="0" fillId="0" borderId="0" xfId="1" applyNumberFormat="1" applyFont="1"/>
    <xf numFmtId="0" fontId="21" fillId="0" borderId="0" xfId="0" applyFont="1"/>
    <xf numFmtId="3" fontId="21" fillId="0" borderId="0" xfId="0" applyNumberFormat="1" applyFont="1"/>
    <xf numFmtId="0" fontId="22" fillId="0" borderId="0" xfId="0" applyFont="1"/>
    <xf numFmtId="0" fontId="23" fillId="0" borderId="0" xfId="0" applyFont="1"/>
    <xf numFmtId="0" fontId="24" fillId="0" borderId="0" xfId="0" applyFont="1"/>
    <xf numFmtId="0" fontId="25" fillId="0" borderId="0" xfId="0" applyFont="1"/>
    <xf numFmtId="10" fontId="21" fillId="0" borderId="0" xfId="1" applyNumberFormat="1" applyFont="1"/>
    <xf numFmtId="0" fontId="26" fillId="0" borderId="4" xfId="0" applyFont="1" applyBorder="1" applyAlignment="1">
      <alignment vertical="top" wrapText="1"/>
    </xf>
    <xf numFmtId="3" fontId="3" fillId="0" borderId="0" xfId="1" applyNumberFormat="1" applyFont="1"/>
    <xf numFmtId="3" fontId="4" fillId="0" borderId="0" xfId="0" applyNumberFormat="1" applyFont="1" applyBorder="1" applyAlignment="1">
      <alignment vertical="top" wrapText="1"/>
    </xf>
    <xf numFmtId="3" fontId="0" fillId="0" borderId="0" xfId="0" applyNumberFormat="1"/>
    <xf numFmtId="0" fontId="27" fillId="0" borderId="0" xfId="0" applyFont="1"/>
    <xf numFmtId="0" fontId="28" fillId="0" borderId="0" xfId="0" applyFont="1"/>
    <xf numFmtId="0" fontId="29" fillId="0" borderId="0" xfId="0" applyFont="1"/>
    <xf numFmtId="0" fontId="30" fillId="0" borderId="0" xfId="0" applyFont="1"/>
    <xf numFmtId="10" fontId="28" fillId="0" borderId="0" xfId="0" applyNumberFormat="1" applyFont="1"/>
    <xf numFmtId="10" fontId="1" fillId="0" borderId="0" xfId="0" applyNumberFormat="1" applyFont="1"/>
    <xf numFmtId="10" fontId="0" fillId="0" borderId="0" xfId="0" applyNumberFormat="1"/>
    <xf numFmtId="0" fontId="31" fillId="0" borderId="0" xfId="0" applyFont="1"/>
    <xf numFmtId="0" fontId="32" fillId="0" borderId="4" xfId="0" applyFont="1" applyBorder="1" applyAlignment="1">
      <alignment vertical="top" wrapText="1"/>
    </xf>
    <xf numFmtId="0" fontId="33" fillId="0" borderId="4" xfId="0" applyFont="1" applyBorder="1" applyAlignment="1">
      <alignment vertical="top" wrapText="1"/>
    </xf>
    <xf numFmtId="0" fontId="34" fillId="0" borderId="4" xfId="0" applyFont="1" applyBorder="1" applyAlignment="1">
      <alignment vertical="top" wrapText="1"/>
    </xf>
    <xf numFmtId="0" fontId="35" fillId="0" borderId="0" xfId="0" applyFont="1"/>
    <xf numFmtId="0" fontId="36" fillId="0" borderId="0" xfId="0" applyFont="1"/>
    <xf numFmtId="0" fontId="37" fillId="0" borderId="4" xfId="0" applyFont="1" applyBorder="1" applyAlignment="1">
      <alignment vertical="top" wrapText="1"/>
    </xf>
    <xf numFmtId="0" fontId="38" fillId="0" borderId="0" xfId="0" applyFont="1"/>
    <xf numFmtId="0" fontId="4" fillId="0" borderId="4" xfId="0" applyFont="1" applyBorder="1" applyAlignment="1">
      <alignment vertical="top" wrapText="1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71"/>
  <sheetViews>
    <sheetView tabSelected="1" workbookViewId="0">
      <selection activeCell="P1" sqref="P1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8" width="8.5703125" customWidth="1"/>
  </cols>
  <sheetData>
    <row r="1" spans="1:15" s="2" customFormat="1" ht="16.5" customHeight="1">
      <c r="A1" s="1" t="s">
        <v>334</v>
      </c>
    </row>
    <row r="2" spans="1:15" s="2" customFormat="1" ht="9.75" customHeight="1" thickBot="1">
      <c r="A2" s="3"/>
    </row>
    <row r="3" spans="1:15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6"/>
      <c r="L3" s="13" t="s">
        <v>9</v>
      </c>
      <c r="M3" s="14">
        <f>(5097/7216)</f>
        <v>0.70634700665188466</v>
      </c>
    </row>
    <row r="4" spans="1:15" s="2" customFormat="1" ht="16.5" customHeight="1" thickBot="1">
      <c r="A4" s="7" t="s">
        <v>343</v>
      </c>
      <c r="B4" s="42" t="s">
        <v>16</v>
      </c>
      <c r="C4" s="9">
        <v>836</v>
      </c>
      <c r="D4" s="10"/>
      <c r="E4" s="10"/>
      <c r="F4" s="10"/>
      <c r="G4" s="10"/>
      <c r="H4" s="10"/>
      <c r="I4" s="10"/>
      <c r="J4" s="10"/>
      <c r="K4" s="11" t="s">
        <v>4</v>
      </c>
      <c r="M4" s="13" t="s">
        <v>11</v>
      </c>
      <c r="N4" s="13" t="s">
        <v>12</v>
      </c>
      <c r="O4" s="13" t="s">
        <v>13</v>
      </c>
    </row>
    <row r="5" spans="1:15" s="2" customFormat="1" ht="16.5" customHeight="1" thickBot="1">
      <c r="A5" s="7" t="s">
        <v>297</v>
      </c>
      <c r="B5" s="8" t="s">
        <v>3</v>
      </c>
      <c r="C5" s="10">
        <v>584</v>
      </c>
      <c r="D5" s="10">
        <v>627</v>
      </c>
      <c r="E5" s="9">
        <v>634</v>
      </c>
      <c r="F5" s="10"/>
      <c r="G5" s="9"/>
      <c r="H5" s="9"/>
      <c r="I5" s="9"/>
      <c r="J5" s="9"/>
      <c r="K5" s="11" t="s">
        <v>8</v>
      </c>
      <c r="L5" s="16" t="s">
        <v>5</v>
      </c>
      <c r="M5" s="17">
        <f>(C7+C9+C11+C13)</f>
        <v>1600</v>
      </c>
      <c r="N5" s="14">
        <f>SUM(M5/M10)</f>
        <v>0.31614305473226634</v>
      </c>
      <c r="O5" s="2">
        <v>3</v>
      </c>
    </row>
    <row r="6" spans="1:15" s="2" customFormat="1" ht="16.5" customHeight="1" thickBot="1">
      <c r="A6" s="7" t="s">
        <v>249</v>
      </c>
      <c r="B6" s="12" t="s">
        <v>5</v>
      </c>
      <c r="C6" s="10">
        <v>535</v>
      </c>
      <c r="D6" s="10">
        <v>540</v>
      </c>
      <c r="E6" s="10">
        <v>542</v>
      </c>
      <c r="F6" s="10">
        <v>548</v>
      </c>
      <c r="G6" s="10">
        <v>551</v>
      </c>
      <c r="H6" s="10">
        <v>561</v>
      </c>
      <c r="I6" s="10">
        <v>572</v>
      </c>
      <c r="J6" s="9">
        <v>611</v>
      </c>
      <c r="K6" s="11" t="s">
        <v>10</v>
      </c>
      <c r="L6" s="20" t="s">
        <v>3</v>
      </c>
      <c r="M6" s="17">
        <f>(C5+C6+C8+C10+C12)</f>
        <v>2270</v>
      </c>
      <c r="N6" s="14">
        <f>SUM(M6/M10)</f>
        <v>0.4485279589014029</v>
      </c>
      <c r="O6" s="2">
        <v>3</v>
      </c>
    </row>
    <row r="7" spans="1:15" s="2" customFormat="1" ht="16.5" customHeight="1" thickBot="1">
      <c r="A7" s="7" t="s">
        <v>300</v>
      </c>
      <c r="B7" s="8" t="s">
        <v>3</v>
      </c>
      <c r="C7" s="10">
        <v>507</v>
      </c>
      <c r="D7" s="10">
        <v>521</v>
      </c>
      <c r="E7" s="10">
        <v>521</v>
      </c>
      <c r="F7" s="10">
        <v>524</v>
      </c>
      <c r="G7" s="10">
        <v>552</v>
      </c>
      <c r="H7" s="10">
        <v>559</v>
      </c>
      <c r="I7" s="10">
        <v>589</v>
      </c>
      <c r="J7" s="9">
        <v>615</v>
      </c>
      <c r="K7" s="11" t="s">
        <v>6</v>
      </c>
      <c r="L7" s="21" t="s">
        <v>16</v>
      </c>
      <c r="M7" s="17">
        <f>(C4+C14)</f>
        <v>963</v>
      </c>
      <c r="N7" s="14">
        <f>SUM(M7/M10)</f>
        <v>0.1902786010669828</v>
      </c>
      <c r="O7" s="2">
        <v>1</v>
      </c>
    </row>
    <row r="8" spans="1:15" s="2" customFormat="1" ht="16.5" customHeight="1" thickBot="1">
      <c r="A8" s="7" t="s">
        <v>336</v>
      </c>
      <c r="B8" s="12" t="s">
        <v>5</v>
      </c>
      <c r="C8" s="10">
        <v>487</v>
      </c>
      <c r="D8" s="10">
        <v>498</v>
      </c>
      <c r="E8" s="10">
        <v>499</v>
      </c>
      <c r="F8" s="10">
        <v>508</v>
      </c>
      <c r="G8" s="10">
        <v>522</v>
      </c>
      <c r="H8" s="10">
        <v>557</v>
      </c>
      <c r="I8" s="10">
        <v>600</v>
      </c>
      <c r="J8" s="9">
        <v>644</v>
      </c>
      <c r="K8" s="11" t="s">
        <v>7</v>
      </c>
      <c r="L8" s="25" t="s">
        <v>18</v>
      </c>
      <c r="M8" s="17">
        <f>(C16+C17)</f>
        <v>121</v>
      </c>
      <c r="N8" s="14">
        <f>SUM(M8/M10)</f>
        <v>2.3908318514127641E-2</v>
      </c>
    </row>
    <row r="9" spans="1:15" s="2" customFormat="1" ht="16.5" customHeight="1" thickBot="1">
      <c r="A9" s="7" t="s">
        <v>204</v>
      </c>
      <c r="B9" s="8" t="s">
        <v>3</v>
      </c>
      <c r="C9" s="10">
        <v>467</v>
      </c>
      <c r="D9" s="10">
        <v>469</v>
      </c>
      <c r="E9" s="10">
        <v>470</v>
      </c>
      <c r="F9" s="10">
        <v>474</v>
      </c>
      <c r="G9" s="10">
        <v>474</v>
      </c>
      <c r="H9" s="10">
        <v>488</v>
      </c>
      <c r="I9" s="10">
        <v>555</v>
      </c>
      <c r="J9" s="9">
        <v>558</v>
      </c>
      <c r="K9" s="11" t="s">
        <v>19</v>
      </c>
      <c r="L9" s="13" t="s">
        <v>17</v>
      </c>
      <c r="M9" s="17">
        <v>107</v>
      </c>
      <c r="N9" s="14">
        <f>SUM(M9/M10)</f>
        <v>2.1142066785220313E-2</v>
      </c>
    </row>
    <row r="10" spans="1:15" s="2" customFormat="1" ht="16.5" customHeight="1" thickBot="1">
      <c r="A10" s="18" t="s">
        <v>342</v>
      </c>
      <c r="B10" s="27" t="s">
        <v>3</v>
      </c>
      <c r="C10" s="10">
        <v>413</v>
      </c>
      <c r="D10" s="10">
        <v>418</v>
      </c>
      <c r="E10" s="10">
        <v>418</v>
      </c>
      <c r="F10" s="10">
        <v>420</v>
      </c>
      <c r="G10" s="10">
        <v>421</v>
      </c>
      <c r="H10" s="10">
        <v>427</v>
      </c>
      <c r="I10" s="10">
        <v>479</v>
      </c>
      <c r="J10" s="10">
        <v>484</v>
      </c>
      <c r="K10" s="9"/>
      <c r="L10" s="13"/>
      <c r="M10" s="24">
        <v>5061</v>
      </c>
      <c r="N10" s="14"/>
    </row>
    <row r="11" spans="1:15" s="2" customFormat="1" ht="16.5" customHeight="1" thickBot="1">
      <c r="A11" s="7" t="s">
        <v>296</v>
      </c>
      <c r="B11" s="12" t="s">
        <v>5</v>
      </c>
      <c r="C11" s="10">
        <v>395</v>
      </c>
      <c r="D11" s="10">
        <v>418</v>
      </c>
      <c r="E11" s="10">
        <v>428</v>
      </c>
      <c r="F11" s="10">
        <v>436</v>
      </c>
      <c r="G11" s="10">
        <v>450</v>
      </c>
      <c r="H11" s="10">
        <v>458</v>
      </c>
      <c r="I11" s="10">
        <v>471</v>
      </c>
      <c r="J11" s="9">
        <v>564</v>
      </c>
      <c r="K11" s="9" t="s">
        <v>15</v>
      </c>
    </row>
    <row r="12" spans="1:15" s="2" customFormat="1" ht="16.5" customHeight="1" thickBot="1">
      <c r="A12" s="18" t="s">
        <v>335</v>
      </c>
      <c r="B12" s="27" t="s">
        <v>3</v>
      </c>
      <c r="C12" s="10">
        <v>251</v>
      </c>
      <c r="D12" s="10">
        <v>256</v>
      </c>
      <c r="E12" s="10">
        <v>256</v>
      </c>
      <c r="F12" s="10">
        <v>259</v>
      </c>
      <c r="G12" s="10">
        <v>263</v>
      </c>
      <c r="H12" s="10">
        <v>269</v>
      </c>
      <c r="I12" s="10" t="s">
        <v>21</v>
      </c>
    </row>
    <row r="13" spans="1:15" s="2" customFormat="1" ht="16.5" customHeight="1" thickBot="1">
      <c r="A13" s="18" t="s">
        <v>337</v>
      </c>
      <c r="B13" s="19" t="s">
        <v>5</v>
      </c>
      <c r="C13" s="10">
        <v>231</v>
      </c>
      <c r="D13" s="10">
        <v>256</v>
      </c>
      <c r="E13" s="10">
        <v>256</v>
      </c>
      <c r="F13" s="10">
        <v>263</v>
      </c>
      <c r="G13" s="10">
        <v>273</v>
      </c>
      <c r="H13" s="10">
        <v>282</v>
      </c>
      <c r="I13" s="10">
        <v>289</v>
      </c>
      <c r="J13" s="10" t="s">
        <v>21</v>
      </c>
    </row>
    <row r="14" spans="1:15" s="2" customFormat="1" ht="16.5" customHeight="1" thickBot="1">
      <c r="A14" s="18" t="s">
        <v>338</v>
      </c>
      <c r="B14" s="22" t="s">
        <v>16</v>
      </c>
      <c r="C14" s="10">
        <v>127</v>
      </c>
      <c r="D14" s="10">
        <v>179</v>
      </c>
      <c r="E14" s="10">
        <v>179</v>
      </c>
      <c r="F14" s="10">
        <v>180</v>
      </c>
      <c r="G14" s="10">
        <v>183</v>
      </c>
      <c r="H14" s="10" t="s">
        <v>21</v>
      </c>
    </row>
    <row r="15" spans="1:15" s="2" customFormat="1" ht="16.5" customHeight="1" thickBot="1">
      <c r="A15" s="18" t="s">
        <v>340</v>
      </c>
      <c r="B15" s="23" t="s">
        <v>14</v>
      </c>
      <c r="C15" s="10">
        <v>107</v>
      </c>
      <c r="D15" s="10">
        <v>113</v>
      </c>
      <c r="E15" s="10">
        <v>115</v>
      </c>
      <c r="F15" s="10">
        <v>125</v>
      </c>
      <c r="G15" s="10" t="s">
        <v>21</v>
      </c>
    </row>
    <row r="16" spans="1:15" s="2" customFormat="1" ht="16.5" customHeight="1" thickBot="1">
      <c r="A16" s="18" t="s">
        <v>341</v>
      </c>
      <c r="B16" s="26" t="s">
        <v>18</v>
      </c>
      <c r="C16" s="10">
        <v>90</v>
      </c>
      <c r="D16" s="10">
        <v>98</v>
      </c>
      <c r="E16" s="10">
        <v>108</v>
      </c>
      <c r="F16" s="10" t="s">
        <v>21</v>
      </c>
    </row>
    <row r="17" spans="1:14" s="2" customFormat="1" ht="16.5" customHeight="1" thickBot="1">
      <c r="A17" s="18" t="s">
        <v>339</v>
      </c>
      <c r="B17" s="26" t="s">
        <v>18</v>
      </c>
      <c r="C17" s="10">
        <v>31</v>
      </c>
      <c r="D17" s="10">
        <v>35</v>
      </c>
      <c r="E17" s="10" t="s">
        <v>21</v>
      </c>
    </row>
    <row r="18" spans="1:14" s="2" customFormat="1" ht="10.5" customHeight="1">
      <c r="A18" s="1"/>
      <c r="C18" s="17"/>
      <c r="D18" s="17"/>
      <c r="E18" s="17"/>
    </row>
    <row r="19" spans="1:14" s="2" customFormat="1" ht="17.45" customHeight="1">
      <c r="A19" s="1" t="s">
        <v>344</v>
      </c>
    </row>
    <row r="20" spans="1:14" s="2" customFormat="1" ht="8.25" customHeight="1" thickBot="1">
      <c r="A20" s="1"/>
    </row>
    <row r="21" spans="1:14" s="2" customFormat="1" ht="17.45" customHeight="1" thickBot="1">
      <c r="A21" s="4" t="s">
        <v>0</v>
      </c>
      <c r="B21" s="5" t="s">
        <v>1</v>
      </c>
      <c r="C21" s="5" t="s">
        <v>2</v>
      </c>
      <c r="D21" s="5">
        <v>2</v>
      </c>
      <c r="E21" s="5">
        <v>3</v>
      </c>
      <c r="F21" s="5">
        <v>4</v>
      </c>
      <c r="G21" s="5">
        <v>5</v>
      </c>
      <c r="H21" s="5">
        <v>6</v>
      </c>
      <c r="I21" s="5">
        <v>7</v>
      </c>
      <c r="J21" s="5"/>
      <c r="K21" s="13" t="s">
        <v>9</v>
      </c>
      <c r="L21" s="14">
        <f>(2501/4658)</f>
        <v>0.53692571919278664</v>
      </c>
    </row>
    <row r="22" spans="1:14" s="2" customFormat="1" ht="17.45" customHeight="1" thickBot="1">
      <c r="A22" s="7" t="s">
        <v>345</v>
      </c>
      <c r="B22" s="12" t="s">
        <v>5</v>
      </c>
      <c r="C22" s="9">
        <v>574</v>
      </c>
      <c r="D22" s="9"/>
      <c r="E22" s="9"/>
      <c r="F22" s="10"/>
      <c r="G22" s="9"/>
      <c r="H22" s="10"/>
      <c r="I22" s="10"/>
      <c r="J22" s="11" t="s">
        <v>4</v>
      </c>
      <c r="L22" s="13" t="s">
        <v>11</v>
      </c>
      <c r="M22" s="13" t="s">
        <v>12</v>
      </c>
      <c r="N22" s="13" t="s">
        <v>13</v>
      </c>
    </row>
    <row r="23" spans="1:14" s="2" customFormat="1" ht="17.45" customHeight="1" thickBot="1">
      <c r="A23" s="7" t="s">
        <v>346</v>
      </c>
      <c r="B23" s="12" t="s">
        <v>5</v>
      </c>
      <c r="C23" s="10">
        <v>395</v>
      </c>
      <c r="D23" s="10">
        <v>427</v>
      </c>
      <c r="E23" s="10">
        <v>429</v>
      </c>
      <c r="F23" s="10">
        <v>466</v>
      </c>
      <c r="G23" s="9">
        <v>503</v>
      </c>
      <c r="H23" s="9"/>
      <c r="I23" s="9"/>
      <c r="J23" s="11" t="s">
        <v>8</v>
      </c>
      <c r="K23" s="16" t="s">
        <v>5</v>
      </c>
      <c r="L23" s="17">
        <f>(C22+C23+C26)</f>
        <v>1217</v>
      </c>
      <c r="M23" s="14">
        <f>SUM(L23/L27)</f>
        <v>0.49151857835218093</v>
      </c>
      <c r="N23" s="2">
        <v>3</v>
      </c>
    </row>
    <row r="24" spans="1:14" s="2" customFormat="1" ht="17.45" customHeight="1" thickBot="1">
      <c r="A24" s="7" t="s">
        <v>256</v>
      </c>
      <c r="B24" s="8" t="s">
        <v>3</v>
      </c>
      <c r="C24" s="10">
        <v>358</v>
      </c>
      <c r="D24" s="10">
        <v>363</v>
      </c>
      <c r="E24" s="10">
        <v>372</v>
      </c>
      <c r="F24" s="10">
        <v>388</v>
      </c>
      <c r="G24" s="10">
        <v>421</v>
      </c>
      <c r="H24" s="10">
        <v>450</v>
      </c>
      <c r="I24" s="9">
        <v>451</v>
      </c>
      <c r="J24" s="11" t="s">
        <v>7</v>
      </c>
      <c r="K24" s="20" t="s">
        <v>3</v>
      </c>
      <c r="L24" s="17">
        <f>(C24+C25+C30+C28)</f>
        <v>893</v>
      </c>
      <c r="M24" s="14">
        <f>SUM(L24/L27)</f>
        <v>0.36066235864297252</v>
      </c>
      <c r="N24" s="2">
        <v>1</v>
      </c>
    </row>
    <row r="25" spans="1:14" s="2" customFormat="1" ht="17.45" customHeight="1" thickBot="1">
      <c r="A25" s="18" t="s">
        <v>34</v>
      </c>
      <c r="B25" s="27" t="s">
        <v>3</v>
      </c>
      <c r="C25" s="10">
        <v>253</v>
      </c>
      <c r="D25" s="10">
        <v>256</v>
      </c>
      <c r="E25" s="10">
        <v>271</v>
      </c>
      <c r="F25" s="10">
        <v>285</v>
      </c>
      <c r="G25" s="10">
        <v>311</v>
      </c>
      <c r="H25" s="10">
        <v>330</v>
      </c>
      <c r="I25" s="10">
        <v>331</v>
      </c>
      <c r="J25" s="11"/>
      <c r="K25" s="21" t="s">
        <v>16</v>
      </c>
      <c r="L25" s="17">
        <v>145</v>
      </c>
      <c r="M25" s="14">
        <f>SUM(L25/L27)</f>
        <v>5.8562197092084003E-2</v>
      </c>
    </row>
    <row r="26" spans="1:14" s="2" customFormat="1" ht="17.45" customHeight="1" thickBot="1">
      <c r="A26" s="7" t="s">
        <v>347</v>
      </c>
      <c r="B26" s="12" t="s">
        <v>5</v>
      </c>
      <c r="C26" s="10">
        <v>248</v>
      </c>
      <c r="D26" s="10">
        <v>272</v>
      </c>
      <c r="E26" s="10">
        <v>280</v>
      </c>
      <c r="F26" s="10">
        <v>284</v>
      </c>
      <c r="G26" s="10">
        <v>307</v>
      </c>
      <c r="H26" s="10">
        <v>331</v>
      </c>
      <c r="I26" s="9">
        <v>336</v>
      </c>
      <c r="J26" s="11" t="s">
        <v>6</v>
      </c>
      <c r="K26" s="13" t="s">
        <v>17</v>
      </c>
      <c r="L26" s="17">
        <v>221</v>
      </c>
      <c r="M26" s="14">
        <f>SUM(L26/L27)</f>
        <v>8.9256865912762523E-2</v>
      </c>
    </row>
    <row r="27" spans="1:14" s="2" customFormat="1" ht="17.45" customHeight="1" thickBot="1">
      <c r="A27" s="18" t="s">
        <v>350</v>
      </c>
      <c r="B27" s="23" t="s">
        <v>14</v>
      </c>
      <c r="C27" s="10">
        <v>221</v>
      </c>
      <c r="D27" s="10">
        <v>221</v>
      </c>
      <c r="E27" s="10">
        <v>270</v>
      </c>
      <c r="F27" s="10">
        <v>284</v>
      </c>
      <c r="G27" s="10">
        <v>294</v>
      </c>
      <c r="H27" s="10" t="s">
        <v>21</v>
      </c>
      <c r="K27" s="21"/>
      <c r="L27" s="24">
        <v>2476</v>
      </c>
      <c r="M27" s="14"/>
    </row>
    <row r="28" spans="1:14" s="2" customFormat="1" ht="17.45" customHeight="1" thickBot="1">
      <c r="A28" s="18" t="s">
        <v>351</v>
      </c>
      <c r="B28" s="27" t="s">
        <v>3</v>
      </c>
      <c r="C28" s="10">
        <v>169</v>
      </c>
      <c r="D28" s="10">
        <v>178</v>
      </c>
      <c r="E28" s="10">
        <v>186</v>
      </c>
      <c r="F28" s="10">
        <v>213</v>
      </c>
      <c r="G28" s="10" t="s">
        <v>21</v>
      </c>
    </row>
    <row r="29" spans="1:14" s="2" customFormat="1" ht="17.45" customHeight="1" thickBot="1">
      <c r="A29" s="18" t="s">
        <v>349</v>
      </c>
      <c r="B29" s="22" t="s">
        <v>16</v>
      </c>
      <c r="C29" s="10">
        <v>145</v>
      </c>
      <c r="D29" s="10">
        <v>147</v>
      </c>
      <c r="E29" s="10">
        <v>149</v>
      </c>
      <c r="F29" s="10" t="s">
        <v>21</v>
      </c>
    </row>
    <row r="30" spans="1:14" s="2" customFormat="1" ht="17.45" customHeight="1" thickBot="1">
      <c r="A30" s="18" t="s">
        <v>348</v>
      </c>
      <c r="B30" s="27" t="s">
        <v>3</v>
      </c>
      <c r="C30" s="10">
        <v>113</v>
      </c>
      <c r="D30" s="10">
        <v>116</v>
      </c>
      <c r="E30" s="10" t="s">
        <v>21</v>
      </c>
      <c r="G30" s="24"/>
      <c r="I30" s="17"/>
    </row>
    <row r="31" spans="1:14">
      <c r="C31" s="45"/>
      <c r="D31" s="45"/>
      <c r="E31" s="45"/>
      <c r="F31" s="45"/>
    </row>
    <row r="32" spans="1:14" s="2" customFormat="1" ht="17.45" customHeight="1">
      <c r="A32" s="1" t="s">
        <v>360</v>
      </c>
    </row>
    <row r="33" spans="1:15" s="2" customFormat="1" ht="10.5" customHeight="1" thickBot="1">
      <c r="A33" s="1"/>
    </row>
    <row r="34" spans="1:15" s="2" customFormat="1" ht="16.5" customHeight="1" thickBot="1">
      <c r="A34" s="4" t="s">
        <v>0</v>
      </c>
      <c r="B34" s="5" t="s">
        <v>1</v>
      </c>
      <c r="C34" s="5" t="s">
        <v>2</v>
      </c>
      <c r="D34" s="5">
        <v>2</v>
      </c>
      <c r="E34" s="5">
        <v>3</v>
      </c>
      <c r="F34" s="5">
        <v>4</v>
      </c>
      <c r="G34" s="5">
        <v>5</v>
      </c>
      <c r="H34" s="5">
        <v>6</v>
      </c>
      <c r="I34" s="5">
        <v>7</v>
      </c>
      <c r="J34" s="5">
        <v>8</v>
      </c>
      <c r="K34" s="6"/>
      <c r="L34" s="13" t="s">
        <v>9</v>
      </c>
      <c r="M34" s="14">
        <f>(3567/5271)</f>
        <v>0.6767216846898122</v>
      </c>
    </row>
    <row r="35" spans="1:15" s="2" customFormat="1" ht="16.5" customHeight="1" thickBot="1">
      <c r="A35" s="7" t="s">
        <v>211</v>
      </c>
      <c r="B35" s="8" t="s">
        <v>3</v>
      </c>
      <c r="C35" s="9">
        <v>1407</v>
      </c>
      <c r="D35" s="10"/>
      <c r="E35" s="10"/>
      <c r="F35" s="10"/>
      <c r="G35" s="9"/>
      <c r="H35" s="10"/>
      <c r="I35" s="9"/>
      <c r="J35" s="10"/>
      <c r="K35" s="11" t="s">
        <v>4</v>
      </c>
      <c r="M35" s="13" t="s">
        <v>11</v>
      </c>
      <c r="N35" s="13" t="s">
        <v>12</v>
      </c>
      <c r="O35" s="13" t="s">
        <v>13</v>
      </c>
    </row>
    <row r="36" spans="1:15" s="2" customFormat="1" ht="16.5" customHeight="1" thickBot="1">
      <c r="A36" s="7" t="s">
        <v>86</v>
      </c>
      <c r="B36" s="12" t="s">
        <v>5</v>
      </c>
      <c r="C36" s="10">
        <v>351</v>
      </c>
      <c r="D36" s="10">
        <v>424</v>
      </c>
      <c r="E36" s="9"/>
      <c r="F36" s="9"/>
      <c r="G36" s="10"/>
      <c r="H36" s="10"/>
      <c r="I36" s="10"/>
      <c r="J36" s="10"/>
      <c r="K36" s="11" t="s">
        <v>7</v>
      </c>
      <c r="L36" s="16" t="s">
        <v>5</v>
      </c>
      <c r="M36" s="17">
        <f>(C36+C37+C40+C43)</f>
        <v>1069</v>
      </c>
      <c r="N36" s="14">
        <f>SUM(M36/M40)</f>
        <v>0.30155148095909734</v>
      </c>
      <c r="O36" s="2">
        <v>2</v>
      </c>
    </row>
    <row r="37" spans="1:15" s="2" customFormat="1" ht="16.5" customHeight="1" thickBot="1">
      <c r="A37" s="7" t="s">
        <v>361</v>
      </c>
      <c r="B37" s="12" t="s">
        <v>5</v>
      </c>
      <c r="C37" s="10">
        <v>321</v>
      </c>
      <c r="D37" s="10">
        <v>331</v>
      </c>
      <c r="E37" s="10">
        <v>332</v>
      </c>
      <c r="F37" s="10"/>
      <c r="G37" s="10"/>
      <c r="H37" s="9"/>
      <c r="I37" s="10"/>
      <c r="J37" s="9"/>
      <c r="K37" s="11" t="s">
        <v>6</v>
      </c>
      <c r="L37" s="20" t="s">
        <v>3</v>
      </c>
      <c r="M37" s="17">
        <f>(C35+C38+C39+C42)</f>
        <v>2174</v>
      </c>
      <c r="N37" s="14">
        <f>SUM(M37/M40)</f>
        <v>0.61325811001410435</v>
      </c>
      <c r="O37" s="2">
        <v>3</v>
      </c>
    </row>
    <row r="38" spans="1:15" s="2" customFormat="1" ht="16.5" customHeight="1" thickBot="1">
      <c r="A38" s="18" t="s">
        <v>362</v>
      </c>
      <c r="B38" s="27" t="s">
        <v>3</v>
      </c>
      <c r="C38" s="10">
        <v>296</v>
      </c>
      <c r="D38" s="10">
        <v>353</v>
      </c>
      <c r="E38" s="10"/>
      <c r="F38" s="10"/>
      <c r="G38" s="10"/>
      <c r="H38" s="10"/>
      <c r="I38" s="10"/>
      <c r="J38" s="9"/>
      <c r="K38" s="11"/>
      <c r="L38" s="25" t="s">
        <v>18</v>
      </c>
      <c r="M38" s="17">
        <v>192</v>
      </c>
      <c r="N38" s="14">
        <f>SUM(M38/M40)</f>
        <v>5.4160789844851905E-2</v>
      </c>
    </row>
    <row r="39" spans="1:15" s="2" customFormat="1" ht="16.5" customHeight="1" thickBot="1">
      <c r="A39" s="7" t="s">
        <v>317</v>
      </c>
      <c r="B39" s="8" t="s">
        <v>3</v>
      </c>
      <c r="C39" s="10">
        <v>280</v>
      </c>
      <c r="D39" s="10">
        <v>423</v>
      </c>
      <c r="E39" s="10">
        <v>428</v>
      </c>
      <c r="F39" s="10"/>
      <c r="G39" s="10"/>
      <c r="H39" s="10"/>
      <c r="I39" s="10"/>
      <c r="J39" s="10"/>
      <c r="K39" s="11" t="s">
        <v>10</v>
      </c>
      <c r="L39" s="13" t="s">
        <v>17</v>
      </c>
      <c r="M39" s="17">
        <f>(C44+C45)</f>
        <v>110</v>
      </c>
      <c r="N39" s="14">
        <f>SUM(M39/M40)</f>
        <v>3.1029619181946404E-2</v>
      </c>
    </row>
    <row r="40" spans="1:15" s="2" customFormat="1" ht="16.5" customHeight="1" thickBot="1">
      <c r="A40" s="18" t="s">
        <v>313</v>
      </c>
      <c r="B40" s="19" t="s">
        <v>5</v>
      </c>
      <c r="C40" s="10">
        <v>207</v>
      </c>
      <c r="D40" s="10">
        <v>230</v>
      </c>
      <c r="E40" s="10">
        <v>239</v>
      </c>
      <c r="F40" s="10"/>
      <c r="G40" s="10"/>
      <c r="H40" s="10"/>
      <c r="I40" s="10"/>
      <c r="L40" s="13"/>
      <c r="M40" s="24">
        <v>3545</v>
      </c>
      <c r="N40" s="14"/>
    </row>
    <row r="41" spans="1:15" s="2" customFormat="1" ht="16.5" customHeight="1" thickBot="1">
      <c r="A41" s="18" t="s">
        <v>365</v>
      </c>
      <c r="B41" s="26" t="s">
        <v>18</v>
      </c>
      <c r="C41" s="10">
        <v>192</v>
      </c>
      <c r="D41" s="10">
        <v>329</v>
      </c>
      <c r="E41" s="10"/>
      <c r="F41" s="10"/>
      <c r="G41" s="10"/>
    </row>
    <row r="42" spans="1:15" s="2" customFormat="1" ht="16.5" customHeight="1" thickBot="1">
      <c r="A42" s="7" t="s">
        <v>318</v>
      </c>
      <c r="B42" s="8" t="s">
        <v>3</v>
      </c>
      <c r="C42" s="10">
        <v>191</v>
      </c>
      <c r="D42" s="10">
        <v>498</v>
      </c>
      <c r="E42" s="10">
        <v>508</v>
      </c>
      <c r="F42" s="10"/>
      <c r="G42" s="10"/>
      <c r="H42" s="10"/>
      <c r="I42" s="9"/>
      <c r="J42" s="9"/>
      <c r="K42" s="11" t="s">
        <v>8</v>
      </c>
    </row>
    <row r="43" spans="1:15" s="2" customFormat="1" ht="16.5" customHeight="1" thickBot="1">
      <c r="A43" s="18" t="s">
        <v>364</v>
      </c>
      <c r="B43" s="19" t="s">
        <v>5</v>
      </c>
      <c r="C43" s="10">
        <v>190</v>
      </c>
      <c r="D43" s="10">
        <v>214</v>
      </c>
      <c r="E43" s="10">
        <v>218</v>
      </c>
      <c r="F43" s="10"/>
      <c r="G43" s="10"/>
    </row>
    <row r="44" spans="1:15" s="2" customFormat="1" ht="16.5" customHeight="1" thickBot="1">
      <c r="A44" s="18" t="s">
        <v>366</v>
      </c>
      <c r="B44" s="61" t="s">
        <v>14</v>
      </c>
      <c r="C44" s="10">
        <v>56</v>
      </c>
      <c r="D44" s="10">
        <v>77</v>
      </c>
      <c r="E44" s="10"/>
      <c r="F44" s="10"/>
      <c r="K44" s="17"/>
    </row>
    <row r="45" spans="1:15" s="2" customFormat="1" ht="16.5" customHeight="1" thickBot="1">
      <c r="A45" s="18" t="s">
        <v>363</v>
      </c>
      <c r="B45" s="61" t="s">
        <v>14</v>
      </c>
      <c r="C45" s="10">
        <v>54</v>
      </c>
      <c r="D45" s="10">
        <v>75</v>
      </c>
      <c r="E45" s="10" t="s">
        <v>21</v>
      </c>
    </row>
    <row r="46" spans="1:15">
      <c r="C46" s="45"/>
      <c r="D46" s="45"/>
      <c r="F46" s="45"/>
      <c r="G46" s="45"/>
      <c r="H46" s="45"/>
      <c r="I46" s="45"/>
    </row>
    <row r="47" spans="1:15" s="2" customFormat="1" ht="17.45" customHeight="1">
      <c r="A47" s="1" t="s">
        <v>352</v>
      </c>
    </row>
    <row r="48" spans="1:15" s="2" customFormat="1" ht="10.5" customHeight="1" thickBot="1">
      <c r="A48" s="1"/>
    </row>
    <row r="49" spans="1:19" s="2" customFormat="1" ht="16.5" customHeight="1" thickBot="1">
      <c r="A49" s="4" t="s">
        <v>0</v>
      </c>
      <c r="B49" s="5" t="s">
        <v>1</v>
      </c>
      <c r="C49" s="5" t="s">
        <v>2</v>
      </c>
      <c r="D49" s="5">
        <v>2</v>
      </c>
      <c r="E49" s="5">
        <v>3</v>
      </c>
      <c r="F49" s="5">
        <v>4</v>
      </c>
      <c r="G49" s="5">
        <v>5</v>
      </c>
      <c r="H49" s="5">
        <v>6</v>
      </c>
      <c r="I49" s="5">
        <v>7</v>
      </c>
      <c r="J49" s="5">
        <v>8</v>
      </c>
      <c r="K49" s="5">
        <v>9</v>
      </c>
      <c r="L49" s="5">
        <v>10</v>
      </c>
      <c r="M49" s="5">
        <v>11</v>
      </c>
      <c r="N49" s="5">
        <v>12</v>
      </c>
      <c r="O49" s="6"/>
      <c r="P49" s="13" t="s">
        <v>9</v>
      </c>
      <c r="Q49" s="14">
        <f>(5730/9789)</f>
        <v>0.58535090407600365</v>
      </c>
    </row>
    <row r="50" spans="1:19" s="2" customFormat="1" ht="16.5" customHeight="1" thickBot="1">
      <c r="A50" s="7" t="s">
        <v>214</v>
      </c>
      <c r="B50" s="8" t="s">
        <v>3</v>
      </c>
      <c r="C50" s="9">
        <v>677</v>
      </c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1" t="s">
        <v>4</v>
      </c>
      <c r="Q50" s="13" t="s">
        <v>11</v>
      </c>
      <c r="R50" s="13" t="s">
        <v>12</v>
      </c>
      <c r="S50" s="13" t="s">
        <v>13</v>
      </c>
    </row>
    <row r="51" spans="1:19" s="2" customFormat="1" ht="16.5" customHeight="1" thickBot="1">
      <c r="A51" s="7" t="s">
        <v>270</v>
      </c>
      <c r="B51" s="12" t="s">
        <v>5</v>
      </c>
      <c r="C51" s="9">
        <v>613</v>
      </c>
      <c r="D51" s="10"/>
      <c r="E51" s="10"/>
      <c r="F51" s="10"/>
      <c r="G51" s="10"/>
      <c r="H51" s="10"/>
      <c r="I51" s="10"/>
      <c r="J51" s="9"/>
      <c r="K51" s="10"/>
      <c r="L51" s="10"/>
      <c r="M51" s="10"/>
      <c r="N51" s="9"/>
      <c r="O51" s="11" t="s">
        <v>8</v>
      </c>
      <c r="P51" s="16" t="s">
        <v>5</v>
      </c>
      <c r="Q51" s="17">
        <f>(C51+C58+C60+C62+C63)</f>
        <v>1610</v>
      </c>
      <c r="R51" s="14">
        <f>SUM(Q51/Q56)</f>
        <v>0.28405081157374734</v>
      </c>
      <c r="S51" s="2">
        <v>2</v>
      </c>
    </row>
    <row r="52" spans="1:19" s="2" customFormat="1" ht="16.5" customHeight="1" thickBot="1">
      <c r="A52" s="7" t="s">
        <v>330</v>
      </c>
      <c r="B52" s="42" t="s">
        <v>16</v>
      </c>
      <c r="C52" s="10">
        <v>498</v>
      </c>
      <c r="D52" s="10">
        <v>501</v>
      </c>
      <c r="E52" s="10">
        <v>502</v>
      </c>
      <c r="F52" s="10">
        <v>504</v>
      </c>
      <c r="G52" s="10">
        <v>509</v>
      </c>
      <c r="H52" s="10">
        <v>514</v>
      </c>
      <c r="I52" s="10">
        <v>546</v>
      </c>
      <c r="J52" s="10">
        <v>551</v>
      </c>
      <c r="K52" s="10">
        <v>557</v>
      </c>
      <c r="L52" s="9">
        <v>570</v>
      </c>
      <c r="M52" s="10"/>
      <c r="N52" s="10"/>
      <c r="O52" s="11" t="s">
        <v>10</v>
      </c>
      <c r="P52" s="20" t="s">
        <v>3</v>
      </c>
      <c r="Q52" s="17">
        <f>(C50+C53+C55+C57+C64+C65)</f>
        <v>2118</v>
      </c>
      <c r="R52" s="14">
        <f>SUM(Q52/Q56)</f>
        <v>0.37367678193366266</v>
      </c>
      <c r="S52" s="2">
        <v>3</v>
      </c>
    </row>
    <row r="53" spans="1:19" s="2" customFormat="1" ht="16.5" customHeight="1" thickBot="1">
      <c r="A53" s="7" t="s">
        <v>353</v>
      </c>
      <c r="B53" s="8" t="s">
        <v>3</v>
      </c>
      <c r="C53" s="10">
        <v>439</v>
      </c>
      <c r="D53" s="10">
        <v>474</v>
      </c>
      <c r="E53" s="10">
        <v>476</v>
      </c>
      <c r="F53" s="10">
        <v>510</v>
      </c>
      <c r="G53" s="10">
        <v>513</v>
      </c>
      <c r="H53" s="10">
        <v>525</v>
      </c>
      <c r="I53" s="10">
        <v>531</v>
      </c>
      <c r="J53" s="9">
        <v>583</v>
      </c>
      <c r="K53" s="10"/>
      <c r="L53" s="9"/>
      <c r="M53" s="10"/>
      <c r="N53" s="10"/>
      <c r="O53" s="11" t="s">
        <v>7</v>
      </c>
      <c r="P53" s="21" t="s">
        <v>16</v>
      </c>
      <c r="Q53" s="17">
        <f>(C52+C54+C56)</f>
        <v>1300</v>
      </c>
      <c r="R53" s="14">
        <f>SUM(Q53/Q56)</f>
        <v>0.22935779816513763</v>
      </c>
      <c r="S53" s="2">
        <v>3</v>
      </c>
    </row>
    <row r="54" spans="1:19" s="2" customFormat="1" ht="16.5" customHeight="1" thickBot="1">
      <c r="A54" s="7" t="s">
        <v>332</v>
      </c>
      <c r="B54" s="42" t="s">
        <v>16</v>
      </c>
      <c r="C54" s="10">
        <v>425</v>
      </c>
      <c r="D54" s="10">
        <v>431</v>
      </c>
      <c r="E54" s="10">
        <v>434</v>
      </c>
      <c r="F54" s="10">
        <v>440</v>
      </c>
      <c r="G54" s="10">
        <v>450</v>
      </c>
      <c r="H54" s="10">
        <v>452</v>
      </c>
      <c r="I54" s="10">
        <v>455</v>
      </c>
      <c r="J54" s="10">
        <v>465</v>
      </c>
      <c r="K54" s="10">
        <v>532</v>
      </c>
      <c r="L54" s="10">
        <v>543</v>
      </c>
      <c r="M54" s="10">
        <v>544</v>
      </c>
      <c r="N54" s="9">
        <v>551</v>
      </c>
      <c r="O54" s="11" t="s">
        <v>15</v>
      </c>
      <c r="P54" s="25" t="s">
        <v>18</v>
      </c>
      <c r="Q54" s="17">
        <f>(C59+C61)</f>
        <v>536</v>
      </c>
      <c r="R54" s="14">
        <f>SUM(Q54/Q56)</f>
        <v>9.456598447424136E-2</v>
      </c>
      <c r="S54" s="2">
        <v>1</v>
      </c>
    </row>
    <row r="55" spans="1:19" s="2" customFormat="1" ht="16.5" customHeight="1" thickBot="1">
      <c r="A55" s="7" t="s">
        <v>183</v>
      </c>
      <c r="B55" s="8" t="s">
        <v>3</v>
      </c>
      <c r="C55" s="10">
        <v>384</v>
      </c>
      <c r="D55" s="10">
        <v>391</v>
      </c>
      <c r="E55" s="10">
        <v>392</v>
      </c>
      <c r="F55" s="10">
        <v>394</v>
      </c>
      <c r="G55" s="10">
        <v>410</v>
      </c>
      <c r="H55" s="10">
        <v>417</v>
      </c>
      <c r="I55" s="10">
        <v>421</v>
      </c>
      <c r="J55" s="10">
        <v>442</v>
      </c>
      <c r="K55" s="10">
        <v>447</v>
      </c>
      <c r="L55" s="10">
        <v>463</v>
      </c>
      <c r="M55" s="10">
        <v>468</v>
      </c>
      <c r="N55" s="9">
        <v>485</v>
      </c>
      <c r="O55" s="11" t="s">
        <v>229</v>
      </c>
      <c r="P55" s="13" t="s">
        <v>17</v>
      </c>
      <c r="Q55" s="17">
        <v>104</v>
      </c>
      <c r="R55" s="14">
        <f>SUM(Q55/Q56)</f>
        <v>1.834862385321101E-2</v>
      </c>
    </row>
    <row r="56" spans="1:19" s="2" customFormat="1" ht="16.5" customHeight="1" thickBot="1">
      <c r="A56" s="7" t="s">
        <v>331</v>
      </c>
      <c r="B56" s="42" t="s">
        <v>16</v>
      </c>
      <c r="C56" s="10">
        <v>377</v>
      </c>
      <c r="D56" s="10">
        <v>395</v>
      </c>
      <c r="E56" s="10">
        <v>399</v>
      </c>
      <c r="F56" s="10">
        <v>410</v>
      </c>
      <c r="G56" s="10">
        <v>413</v>
      </c>
      <c r="H56" s="10">
        <v>421</v>
      </c>
      <c r="I56" s="10">
        <v>427</v>
      </c>
      <c r="J56" s="10">
        <v>444</v>
      </c>
      <c r="K56" s="10">
        <v>447</v>
      </c>
      <c r="L56" s="10">
        <v>477</v>
      </c>
      <c r="M56" s="10">
        <v>480</v>
      </c>
      <c r="N56" s="9">
        <v>498</v>
      </c>
      <c r="O56" s="11" t="s">
        <v>19</v>
      </c>
      <c r="P56" s="13"/>
      <c r="Q56" s="24">
        <v>5668</v>
      </c>
      <c r="R56" s="14"/>
    </row>
    <row r="57" spans="1:19" s="2" customFormat="1" ht="16.5" customHeight="1" thickBot="1">
      <c r="A57" s="18" t="s">
        <v>355</v>
      </c>
      <c r="B57" s="27" t="s">
        <v>3</v>
      </c>
      <c r="C57" s="10">
        <v>346</v>
      </c>
      <c r="D57" s="10">
        <v>347</v>
      </c>
      <c r="E57" s="10">
        <v>348</v>
      </c>
      <c r="F57" s="10">
        <v>355</v>
      </c>
      <c r="G57" s="10">
        <v>362</v>
      </c>
      <c r="H57" s="10">
        <v>364</v>
      </c>
      <c r="I57" s="10">
        <v>399</v>
      </c>
      <c r="J57" s="10">
        <v>432</v>
      </c>
      <c r="K57" s="10">
        <v>439</v>
      </c>
      <c r="L57" s="10">
        <v>450</v>
      </c>
      <c r="M57" s="10">
        <v>457</v>
      </c>
      <c r="N57" s="10">
        <v>460</v>
      </c>
      <c r="O57" s="11"/>
    </row>
    <row r="58" spans="1:19" s="2" customFormat="1" ht="16.5" customHeight="1" thickBot="1">
      <c r="A58" s="7" t="s">
        <v>333</v>
      </c>
      <c r="B58" s="12" t="s">
        <v>5</v>
      </c>
      <c r="C58" s="10">
        <v>321</v>
      </c>
      <c r="D58" s="10">
        <v>324</v>
      </c>
      <c r="E58" s="10">
        <v>328</v>
      </c>
      <c r="F58" s="10">
        <v>332</v>
      </c>
      <c r="G58" s="10">
        <v>344</v>
      </c>
      <c r="H58" s="10">
        <v>348</v>
      </c>
      <c r="I58" s="10">
        <v>382</v>
      </c>
      <c r="J58" s="10">
        <v>386</v>
      </c>
      <c r="K58" s="10">
        <v>464</v>
      </c>
      <c r="L58" s="9">
        <v>660</v>
      </c>
      <c r="M58" s="10"/>
      <c r="N58" s="10"/>
      <c r="O58" s="11" t="s">
        <v>6</v>
      </c>
    </row>
    <row r="59" spans="1:19" s="2" customFormat="1" ht="16.5" customHeight="1" thickBot="1">
      <c r="A59" s="7" t="s">
        <v>354</v>
      </c>
      <c r="B59" s="30" t="s">
        <v>18</v>
      </c>
      <c r="C59" s="10">
        <v>304</v>
      </c>
      <c r="D59" s="10">
        <v>306</v>
      </c>
      <c r="E59" s="10">
        <v>306</v>
      </c>
      <c r="F59" s="10">
        <v>307</v>
      </c>
      <c r="G59" s="10">
        <v>315</v>
      </c>
      <c r="H59" s="10">
        <v>391</v>
      </c>
      <c r="I59" s="10">
        <v>396</v>
      </c>
      <c r="J59" s="10">
        <v>423</v>
      </c>
      <c r="K59" s="10">
        <v>464</v>
      </c>
      <c r="L59" s="10">
        <v>473</v>
      </c>
      <c r="M59" s="10">
        <v>473</v>
      </c>
      <c r="N59" s="9">
        <v>483</v>
      </c>
      <c r="O59" s="11" t="s">
        <v>228</v>
      </c>
    </row>
    <row r="60" spans="1:19" s="2" customFormat="1" ht="16.5" customHeight="1" thickBot="1">
      <c r="A60" s="18" t="s">
        <v>329</v>
      </c>
      <c r="B60" s="19" t="s">
        <v>5</v>
      </c>
      <c r="C60" s="10">
        <v>276</v>
      </c>
      <c r="D60" s="10">
        <v>282</v>
      </c>
      <c r="E60" s="10">
        <v>292</v>
      </c>
      <c r="F60" s="10">
        <v>302</v>
      </c>
      <c r="G60" s="10">
        <v>304</v>
      </c>
      <c r="H60" s="10">
        <v>320</v>
      </c>
      <c r="I60" s="10">
        <v>362</v>
      </c>
      <c r="J60" s="10">
        <v>378</v>
      </c>
      <c r="K60" s="10">
        <v>395</v>
      </c>
      <c r="L60" s="10" t="s">
        <v>21</v>
      </c>
    </row>
    <row r="61" spans="1:19" s="2" customFormat="1" ht="16.5" customHeight="1" thickBot="1">
      <c r="A61" s="18" t="s">
        <v>357</v>
      </c>
      <c r="B61" s="19" t="s">
        <v>5</v>
      </c>
      <c r="C61" s="10">
        <v>232</v>
      </c>
      <c r="D61" s="10">
        <v>235</v>
      </c>
      <c r="E61" s="10">
        <v>237</v>
      </c>
      <c r="F61" s="10">
        <v>237</v>
      </c>
      <c r="G61" s="10">
        <v>243</v>
      </c>
      <c r="H61" s="10">
        <v>245</v>
      </c>
      <c r="I61" s="10">
        <v>263</v>
      </c>
      <c r="J61" s="10">
        <v>263</v>
      </c>
      <c r="K61" s="10" t="s">
        <v>21</v>
      </c>
    </row>
    <row r="62" spans="1:19" s="2" customFormat="1" ht="16.5" customHeight="1" thickBot="1">
      <c r="A62" s="18" t="s">
        <v>356</v>
      </c>
      <c r="B62" s="19" t="s">
        <v>5</v>
      </c>
      <c r="C62" s="10">
        <v>212</v>
      </c>
      <c r="D62" s="10">
        <v>213</v>
      </c>
      <c r="E62" s="10">
        <v>218</v>
      </c>
      <c r="F62" s="10">
        <v>220</v>
      </c>
      <c r="G62" s="10">
        <v>222</v>
      </c>
      <c r="H62" s="10">
        <v>224</v>
      </c>
      <c r="I62" s="10" t="s">
        <v>21</v>
      </c>
    </row>
    <row r="63" spans="1:19" s="2" customFormat="1" ht="16.5" customHeight="1" thickBot="1">
      <c r="A63" s="18" t="s">
        <v>193</v>
      </c>
      <c r="B63" s="27" t="s">
        <v>3</v>
      </c>
      <c r="C63" s="10">
        <v>188</v>
      </c>
      <c r="D63" s="10">
        <v>200</v>
      </c>
      <c r="E63" s="10">
        <v>201</v>
      </c>
      <c r="F63" s="10">
        <v>211</v>
      </c>
      <c r="G63" s="10">
        <v>234</v>
      </c>
      <c r="H63" s="10">
        <v>237</v>
      </c>
      <c r="I63" s="10">
        <v>241</v>
      </c>
      <c r="J63" s="10" t="s">
        <v>21</v>
      </c>
    </row>
    <row r="64" spans="1:19" s="2" customFormat="1" ht="16.5" customHeight="1" thickBot="1">
      <c r="A64" s="18" t="s">
        <v>358</v>
      </c>
      <c r="B64" s="26" t="s">
        <v>18</v>
      </c>
      <c r="C64" s="10">
        <v>148</v>
      </c>
      <c r="D64" s="10">
        <v>153</v>
      </c>
      <c r="E64" s="10">
        <v>154</v>
      </c>
      <c r="F64" s="10">
        <v>162</v>
      </c>
      <c r="G64" s="10">
        <v>162</v>
      </c>
      <c r="H64" s="10" t="s">
        <v>21</v>
      </c>
    </row>
    <row r="65" spans="1:20" s="2" customFormat="1" ht="16.5" customHeight="1" thickBot="1">
      <c r="A65" s="18" t="s">
        <v>321</v>
      </c>
      <c r="B65" s="27" t="s">
        <v>3</v>
      </c>
      <c r="C65" s="10">
        <v>124</v>
      </c>
      <c r="D65" s="10">
        <v>125</v>
      </c>
      <c r="E65" s="10">
        <v>136</v>
      </c>
      <c r="F65" s="10">
        <v>136</v>
      </c>
      <c r="G65" s="10" t="s">
        <v>21</v>
      </c>
    </row>
    <row r="66" spans="1:20" s="2" customFormat="1" ht="16.5" customHeight="1" thickBot="1">
      <c r="A66" s="18" t="s">
        <v>359</v>
      </c>
      <c r="B66" s="61" t="s">
        <v>14</v>
      </c>
      <c r="C66" s="10">
        <v>104</v>
      </c>
      <c r="D66" s="10">
        <v>111</v>
      </c>
      <c r="E66" s="10">
        <v>111</v>
      </c>
      <c r="F66" s="10" t="s">
        <v>21</v>
      </c>
      <c r="N66" s="17"/>
      <c r="P66" s="17"/>
    </row>
    <row r="67" spans="1:20" s="2" customFormat="1" ht="13.5" customHeight="1">
      <c r="A67" s="28"/>
      <c r="B67" s="29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</row>
    <row r="68" spans="1:20" s="31" customFormat="1" ht="15" customHeight="1">
      <c r="B68" s="35" t="s">
        <v>20</v>
      </c>
      <c r="C68" s="37" t="s">
        <v>5</v>
      </c>
      <c r="D68" s="38" t="s">
        <v>3</v>
      </c>
      <c r="E68" s="39" t="s">
        <v>16</v>
      </c>
      <c r="F68" s="40" t="s">
        <v>18</v>
      </c>
      <c r="G68" s="35" t="s">
        <v>17</v>
      </c>
      <c r="H68" s="46"/>
      <c r="R68" s="32"/>
      <c r="S68" s="33"/>
      <c r="T68" s="34"/>
    </row>
    <row r="69" spans="1:20" s="31" customFormat="1" ht="15" customHeight="1">
      <c r="A69" s="31" t="s">
        <v>11</v>
      </c>
      <c r="B69" s="36">
        <f>SUM(M10+L27+M40+Q56)</f>
        <v>16750</v>
      </c>
      <c r="C69" s="33">
        <f>SUM(Q51+M36+L23+M5)</f>
        <v>5496</v>
      </c>
      <c r="D69" s="33">
        <f>SUM(Q52+M37+L24+M6)</f>
        <v>7455</v>
      </c>
      <c r="E69" s="33">
        <f>(Q53+M7+L25)</f>
        <v>2408</v>
      </c>
      <c r="F69" s="33">
        <f>(Q54+M38+M8)</f>
        <v>849</v>
      </c>
      <c r="G69" s="33">
        <f>(Q55+M39+M9+L26)</f>
        <v>542</v>
      </c>
      <c r="H69" s="33"/>
      <c r="R69" s="35"/>
      <c r="S69" s="36"/>
      <c r="T69" s="34"/>
    </row>
    <row r="70" spans="1:20" s="31" customFormat="1" ht="15" customHeight="1">
      <c r="A70" s="31" t="s">
        <v>12</v>
      </c>
      <c r="B70" s="41">
        <v>1</v>
      </c>
      <c r="C70" s="34">
        <f>SUM(C69/$B$69)</f>
        <v>0.32811940298507464</v>
      </c>
      <c r="D70" s="34">
        <f>SUM(D69/$B$69)</f>
        <v>0.44507462686567162</v>
      </c>
      <c r="E70" s="34">
        <f>SUM(E69/$B$69)</f>
        <v>0.14376119402985074</v>
      </c>
      <c r="F70" s="34">
        <f>SUM(F69/$B$69)</f>
        <v>5.0686567164179103E-2</v>
      </c>
      <c r="G70" s="34">
        <f>SUM(G69/$B$69)</f>
        <v>3.2358208955223879E-2</v>
      </c>
      <c r="H70" s="34"/>
    </row>
    <row r="71" spans="1:20" s="31" customFormat="1" ht="15" customHeight="1">
      <c r="A71" s="31" t="s">
        <v>13</v>
      </c>
      <c r="B71" s="35">
        <v>25</v>
      </c>
      <c r="C71" s="31">
        <v>10</v>
      </c>
      <c r="D71" s="31">
        <v>10</v>
      </c>
      <c r="E71" s="31">
        <v>4</v>
      </c>
      <c r="F71" s="31">
        <v>1</v>
      </c>
      <c r="G71" s="31">
        <v>0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T67"/>
  <sheetViews>
    <sheetView workbookViewId="0">
      <selection activeCell="N1" sqref="N1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8" width="8.5703125" customWidth="1"/>
  </cols>
  <sheetData>
    <row r="1" spans="1:15" s="2" customFormat="1" ht="16.5" customHeight="1">
      <c r="A1" s="1" t="s">
        <v>304</v>
      </c>
    </row>
    <row r="2" spans="1:15" s="2" customFormat="1" ht="9.75" customHeight="1" thickBot="1">
      <c r="A2" s="3"/>
    </row>
    <row r="3" spans="1:15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6"/>
      <c r="L3" s="13" t="s">
        <v>9</v>
      </c>
      <c r="M3" s="14">
        <f>(5508/6825)</f>
        <v>0.80703296703296701</v>
      </c>
    </row>
    <row r="4" spans="1:15" s="2" customFormat="1" ht="16.5" customHeight="1" thickBot="1">
      <c r="A4" s="7" t="s">
        <v>305</v>
      </c>
      <c r="B4" s="12" t="s">
        <v>5</v>
      </c>
      <c r="C4" s="9">
        <v>932</v>
      </c>
      <c r="D4" s="10"/>
      <c r="E4" s="10"/>
      <c r="F4" s="10"/>
      <c r="G4" s="10"/>
      <c r="H4" s="10"/>
      <c r="I4" s="10"/>
      <c r="J4" s="10"/>
      <c r="K4" s="11" t="s">
        <v>4</v>
      </c>
      <c r="M4" s="13" t="s">
        <v>11</v>
      </c>
      <c r="N4" s="13" t="s">
        <v>12</v>
      </c>
      <c r="O4" s="13" t="s">
        <v>13</v>
      </c>
    </row>
    <row r="5" spans="1:15" s="2" customFormat="1" ht="16.5" customHeight="1" thickBot="1">
      <c r="A5" s="7" t="s">
        <v>297</v>
      </c>
      <c r="B5" s="8" t="s">
        <v>3</v>
      </c>
      <c r="C5" s="9">
        <v>813</v>
      </c>
      <c r="D5" s="9"/>
      <c r="E5" s="10"/>
      <c r="F5" s="10"/>
      <c r="G5" s="9"/>
      <c r="H5" s="9"/>
      <c r="I5" s="9"/>
      <c r="J5" s="9"/>
      <c r="K5" s="11" t="s">
        <v>8</v>
      </c>
      <c r="L5" s="16" t="s">
        <v>5</v>
      </c>
      <c r="M5" s="17">
        <f>(C4+C10+C11+C13+C14)</f>
        <v>2124</v>
      </c>
      <c r="N5" s="14">
        <f>SUM(M5/M8)</f>
        <v>0.39022597832077899</v>
      </c>
      <c r="O5" s="2">
        <v>3</v>
      </c>
    </row>
    <row r="6" spans="1:15" s="2" customFormat="1" ht="16.5" customHeight="1" thickBot="1">
      <c r="A6" s="7" t="s">
        <v>170</v>
      </c>
      <c r="B6" s="42" t="s">
        <v>16</v>
      </c>
      <c r="C6" s="10">
        <v>667</v>
      </c>
      <c r="D6" s="10">
        <v>675</v>
      </c>
      <c r="E6" s="9">
        <v>691</v>
      </c>
      <c r="F6" s="9"/>
      <c r="G6" s="10"/>
      <c r="H6" s="10"/>
      <c r="I6" s="9"/>
      <c r="J6" s="10"/>
      <c r="K6" s="11" t="s">
        <v>7</v>
      </c>
      <c r="L6" s="20" t="s">
        <v>3</v>
      </c>
      <c r="M6" s="17">
        <f>(C5+C7+C8+C9)</f>
        <v>2341</v>
      </c>
      <c r="N6" s="14">
        <f>SUM(M6/M8)</f>
        <v>0.43009369832812788</v>
      </c>
      <c r="O6" s="2">
        <v>3</v>
      </c>
    </row>
    <row r="7" spans="1:15" s="2" customFormat="1" ht="16.5" customHeight="1" thickBot="1">
      <c r="A7" s="7" t="s">
        <v>204</v>
      </c>
      <c r="B7" s="8" t="s">
        <v>3</v>
      </c>
      <c r="C7" s="10">
        <v>547</v>
      </c>
      <c r="D7" s="10">
        <v>583</v>
      </c>
      <c r="E7" s="10">
        <v>607</v>
      </c>
      <c r="F7" s="10">
        <v>614</v>
      </c>
      <c r="G7" s="10">
        <v>620</v>
      </c>
      <c r="H7" s="9">
        <v>784</v>
      </c>
      <c r="I7" s="9"/>
      <c r="J7" s="9"/>
      <c r="K7" s="11" t="s">
        <v>6</v>
      </c>
      <c r="L7" s="21" t="s">
        <v>16</v>
      </c>
      <c r="M7" s="17">
        <f>(C6+C12)</f>
        <v>978</v>
      </c>
      <c r="N7" s="14">
        <f>SUM(M7/M8)</f>
        <v>0.17968032335109316</v>
      </c>
      <c r="O7" s="2">
        <v>1</v>
      </c>
    </row>
    <row r="8" spans="1:15" s="2" customFormat="1" ht="16.5" customHeight="1" thickBot="1">
      <c r="A8" s="7" t="s">
        <v>298</v>
      </c>
      <c r="B8" s="8" t="s">
        <v>3</v>
      </c>
      <c r="C8" s="10">
        <v>498</v>
      </c>
      <c r="D8" s="10">
        <v>508</v>
      </c>
      <c r="E8" s="10">
        <v>520</v>
      </c>
      <c r="F8" s="10">
        <v>553</v>
      </c>
      <c r="G8" s="10">
        <v>553</v>
      </c>
      <c r="H8" s="10">
        <v>588</v>
      </c>
      <c r="I8" s="10">
        <v>608</v>
      </c>
      <c r="J8" s="9">
        <v>610</v>
      </c>
      <c r="K8" s="11" t="s">
        <v>15</v>
      </c>
      <c r="L8" s="13"/>
      <c r="M8" s="24">
        <v>5443</v>
      </c>
      <c r="N8" s="14"/>
    </row>
    <row r="9" spans="1:15" s="2" customFormat="1" ht="16.5" customHeight="1" thickBot="1">
      <c r="A9" s="18" t="s">
        <v>300</v>
      </c>
      <c r="B9" s="27" t="s">
        <v>3</v>
      </c>
      <c r="C9" s="10">
        <v>483</v>
      </c>
      <c r="D9" s="10">
        <v>488</v>
      </c>
      <c r="E9" s="10">
        <v>525</v>
      </c>
      <c r="F9" s="10">
        <v>525</v>
      </c>
      <c r="G9" s="10">
        <v>580</v>
      </c>
      <c r="H9" s="10">
        <v>587</v>
      </c>
      <c r="I9" s="10">
        <v>601</v>
      </c>
      <c r="J9" s="10">
        <v>602</v>
      </c>
      <c r="K9" s="11"/>
    </row>
    <row r="10" spans="1:15" s="2" customFormat="1" ht="16.5" customHeight="1" thickBot="1">
      <c r="A10" s="7" t="s">
        <v>296</v>
      </c>
      <c r="B10" s="12" t="s">
        <v>5</v>
      </c>
      <c r="C10" s="10">
        <v>374</v>
      </c>
      <c r="D10" s="10">
        <v>411</v>
      </c>
      <c r="E10" s="10">
        <v>439</v>
      </c>
      <c r="F10" s="10">
        <v>473</v>
      </c>
      <c r="G10" s="10">
        <v>580</v>
      </c>
      <c r="H10" s="10">
        <v>593</v>
      </c>
      <c r="I10" s="10">
        <v>603</v>
      </c>
      <c r="J10" s="9">
        <v>607</v>
      </c>
      <c r="K10" s="9" t="s">
        <v>19</v>
      </c>
    </row>
    <row r="11" spans="1:15" s="2" customFormat="1" ht="16.5" customHeight="1" thickBot="1">
      <c r="A11" s="7" t="s">
        <v>295</v>
      </c>
      <c r="B11" s="12" t="s">
        <v>5</v>
      </c>
      <c r="C11" s="10">
        <v>368</v>
      </c>
      <c r="D11" s="10">
        <v>423</v>
      </c>
      <c r="E11" s="10">
        <v>428</v>
      </c>
      <c r="F11" s="10">
        <v>518</v>
      </c>
      <c r="G11" s="10">
        <v>609</v>
      </c>
      <c r="H11" s="10">
        <v>638</v>
      </c>
      <c r="I11" s="10">
        <v>643</v>
      </c>
      <c r="J11" s="9">
        <v>645</v>
      </c>
      <c r="K11" s="9" t="s">
        <v>10</v>
      </c>
    </row>
    <row r="12" spans="1:15" s="2" customFormat="1" ht="16.5" customHeight="1" thickBot="1">
      <c r="A12" s="18" t="s">
        <v>301</v>
      </c>
      <c r="B12" s="22" t="s">
        <v>16</v>
      </c>
      <c r="C12" s="10">
        <v>311</v>
      </c>
      <c r="D12" s="10">
        <v>349</v>
      </c>
      <c r="E12" s="10">
        <v>351</v>
      </c>
      <c r="F12" s="10">
        <v>363</v>
      </c>
      <c r="G12" s="10">
        <v>375</v>
      </c>
      <c r="H12" s="10" t="s">
        <v>21</v>
      </c>
    </row>
    <row r="13" spans="1:15" s="2" customFormat="1" ht="16.5" customHeight="1" thickBot="1">
      <c r="A13" s="18" t="s">
        <v>302</v>
      </c>
      <c r="B13" s="19" t="s">
        <v>5</v>
      </c>
      <c r="C13" s="10">
        <v>249</v>
      </c>
      <c r="D13" s="10">
        <v>278</v>
      </c>
      <c r="E13" s="10">
        <v>283</v>
      </c>
      <c r="F13" s="10">
        <v>311</v>
      </c>
      <c r="G13" s="10" t="s">
        <v>21</v>
      </c>
    </row>
    <row r="14" spans="1:15" s="2" customFormat="1" ht="16.5" customHeight="1" thickBot="1">
      <c r="A14" s="18" t="s">
        <v>172</v>
      </c>
      <c r="B14" s="19" t="s">
        <v>5</v>
      </c>
      <c r="C14" s="10">
        <v>201</v>
      </c>
      <c r="D14" s="10">
        <v>234</v>
      </c>
      <c r="E14" s="10">
        <v>237</v>
      </c>
      <c r="F14" s="10" t="s">
        <v>21</v>
      </c>
    </row>
    <row r="15" spans="1:15" s="2" customFormat="1" ht="10.5" customHeight="1">
      <c r="A15" s="1"/>
      <c r="C15" s="17"/>
      <c r="D15" s="17"/>
      <c r="E15" s="17"/>
    </row>
    <row r="16" spans="1:15" s="2" customFormat="1" ht="17.45" customHeight="1">
      <c r="A16" s="1" t="s">
        <v>306</v>
      </c>
    </row>
    <row r="17" spans="1:15" s="2" customFormat="1" ht="8.25" customHeight="1" thickBot="1">
      <c r="A17" s="1"/>
    </row>
    <row r="18" spans="1:15" s="2" customFormat="1" ht="17.45" customHeight="1" thickBot="1">
      <c r="A18" s="4" t="s">
        <v>0</v>
      </c>
      <c r="B18" s="5" t="s">
        <v>1</v>
      </c>
      <c r="C18" s="5" t="s">
        <v>2</v>
      </c>
      <c r="D18" s="5">
        <v>2</v>
      </c>
      <c r="E18" s="5">
        <v>3</v>
      </c>
      <c r="F18" s="5">
        <v>4</v>
      </c>
      <c r="G18" s="5">
        <v>5</v>
      </c>
      <c r="H18" s="5">
        <v>6</v>
      </c>
      <c r="I18" s="5">
        <v>7</v>
      </c>
      <c r="J18" s="5"/>
      <c r="K18" s="13" t="s">
        <v>9</v>
      </c>
      <c r="L18" s="14">
        <f>(3342/4457)</f>
        <v>0.74983172537581333</v>
      </c>
    </row>
    <row r="19" spans="1:15" s="2" customFormat="1" ht="17.45" customHeight="1" thickBot="1">
      <c r="A19" s="7" t="s">
        <v>345</v>
      </c>
      <c r="B19" s="12" t="s">
        <v>5</v>
      </c>
      <c r="C19" s="9">
        <v>782</v>
      </c>
      <c r="D19" s="9"/>
      <c r="E19" s="9"/>
      <c r="F19" s="10"/>
      <c r="G19" s="9"/>
      <c r="H19" s="10"/>
      <c r="I19" s="10"/>
      <c r="J19" s="11" t="s">
        <v>4</v>
      </c>
      <c r="L19" s="13" t="s">
        <v>11</v>
      </c>
      <c r="M19" s="13" t="s">
        <v>12</v>
      </c>
      <c r="N19" s="13" t="s">
        <v>13</v>
      </c>
    </row>
    <row r="20" spans="1:15" s="2" customFormat="1" ht="17.45" customHeight="1" thickBot="1">
      <c r="A20" s="7" t="s">
        <v>307</v>
      </c>
      <c r="B20" s="8" t="s">
        <v>3</v>
      </c>
      <c r="C20" s="10">
        <v>551</v>
      </c>
      <c r="D20" s="10">
        <v>563</v>
      </c>
      <c r="E20" s="9">
        <v>678</v>
      </c>
      <c r="F20" s="9"/>
      <c r="G20" s="10"/>
      <c r="H20" s="9"/>
      <c r="I20" s="9"/>
      <c r="J20" s="11" t="s">
        <v>8</v>
      </c>
      <c r="K20" s="16" t="s">
        <v>5</v>
      </c>
      <c r="L20" s="17">
        <f>(C19+C23+C24+C25)</f>
        <v>1759</v>
      </c>
      <c r="M20" s="14">
        <f>SUM(L20/L22)</f>
        <v>0.53206291591046584</v>
      </c>
      <c r="N20" s="2">
        <v>2</v>
      </c>
    </row>
    <row r="21" spans="1:15" s="2" customFormat="1" ht="17.45" customHeight="1" thickBot="1">
      <c r="A21" s="7" t="s">
        <v>256</v>
      </c>
      <c r="B21" s="8" t="s">
        <v>3</v>
      </c>
      <c r="C21" s="10">
        <v>395</v>
      </c>
      <c r="D21" s="10">
        <v>404</v>
      </c>
      <c r="E21" s="10">
        <v>461</v>
      </c>
      <c r="F21" s="10">
        <v>467</v>
      </c>
      <c r="G21" s="10">
        <v>475</v>
      </c>
      <c r="H21" s="10">
        <v>484</v>
      </c>
      <c r="I21" s="9" t="s">
        <v>202</v>
      </c>
      <c r="J21" s="11" t="s">
        <v>6</v>
      </c>
      <c r="K21" s="20" t="s">
        <v>3</v>
      </c>
      <c r="L21" s="17">
        <f>(C20+C21+C22+C26)</f>
        <v>1547</v>
      </c>
      <c r="M21" s="14">
        <f>SUM(L21/L22)</f>
        <v>0.46793708408953416</v>
      </c>
      <c r="N21" s="2">
        <v>2</v>
      </c>
    </row>
    <row r="22" spans="1:15" s="2" customFormat="1" ht="17.45" customHeight="1" thickBot="1">
      <c r="A22" s="18" t="s">
        <v>310</v>
      </c>
      <c r="B22" s="27" t="s">
        <v>3</v>
      </c>
      <c r="C22" s="10">
        <v>362</v>
      </c>
      <c r="D22" s="10">
        <v>363</v>
      </c>
      <c r="E22" s="10">
        <v>399</v>
      </c>
      <c r="F22" s="10">
        <v>441</v>
      </c>
      <c r="G22" s="10">
        <v>447</v>
      </c>
      <c r="H22" s="10">
        <v>462</v>
      </c>
      <c r="I22" s="10"/>
      <c r="J22" s="11"/>
      <c r="K22" s="21"/>
      <c r="L22" s="24">
        <v>3306</v>
      </c>
      <c r="M22" s="14"/>
    </row>
    <row r="23" spans="1:15" s="2" customFormat="1" ht="17.45" customHeight="1" thickBot="1">
      <c r="A23" s="7" t="s">
        <v>255</v>
      </c>
      <c r="B23" s="12" t="s">
        <v>5</v>
      </c>
      <c r="C23" s="10">
        <v>341</v>
      </c>
      <c r="D23" s="10">
        <v>361</v>
      </c>
      <c r="E23" s="10">
        <v>363</v>
      </c>
      <c r="F23" s="10">
        <v>560</v>
      </c>
      <c r="G23" s="10">
        <v>561</v>
      </c>
      <c r="H23" s="9">
        <v>764</v>
      </c>
      <c r="I23" s="9"/>
      <c r="J23" s="11" t="s">
        <v>7</v>
      </c>
      <c r="K23" s="13"/>
      <c r="L23" s="17"/>
      <c r="M23" s="14"/>
    </row>
    <row r="24" spans="1:15" s="2" customFormat="1" ht="17.45" customHeight="1" thickBot="1">
      <c r="A24" s="18" t="s">
        <v>309</v>
      </c>
      <c r="B24" s="19" t="s">
        <v>5</v>
      </c>
      <c r="C24" s="10">
        <v>324</v>
      </c>
      <c r="D24" s="10">
        <v>382</v>
      </c>
      <c r="E24" s="10">
        <v>386</v>
      </c>
      <c r="F24" s="10">
        <v>438</v>
      </c>
      <c r="G24" s="10">
        <v>439</v>
      </c>
      <c r="H24" s="10" t="s">
        <v>21</v>
      </c>
    </row>
    <row r="25" spans="1:15" s="2" customFormat="1" ht="17.45" customHeight="1" thickBot="1">
      <c r="A25" s="18" t="s">
        <v>308</v>
      </c>
      <c r="B25" s="19" t="s">
        <v>5</v>
      </c>
      <c r="C25" s="10">
        <v>312</v>
      </c>
      <c r="D25" s="10">
        <v>326</v>
      </c>
      <c r="E25" s="10">
        <v>330</v>
      </c>
      <c r="F25" s="10" t="s">
        <v>21</v>
      </c>
    </row>
    <row r="26" spans="1:15" s="2" customFormat="1" ht="17.45" customHeight="1" thickBot="1">
      <c r="A26" s="18" t="s">
        <v>34</v>
      </c>
      <c r="B26" s="27" t="s">
        <v>3</v>
      </c>
      <c r="C26" s="10">
        <v>239</v>
      </c>
      <c r="D26" s="10">
        <v>245</v>
      </c>
      <c r="E26" s="10" t="s">
        <v>21</v>
      </c>
      <c r="G26" s="24"/>
      <c r="I26" s="17"/>
    </row>
    <row r="28" spans="1:15" s="2" customFormat="1" ht="17.45" customHeight="1">
      <c r="A28" s="1" t="s">
        <v>311</v>
      </c>
    </row>
    <row r="29" spans="1:15" s="2" customFormat="1" ht="10.5" customHeight="1" thickBot="1">
      <c r="A29" s="1"/>
    </row>
    <row r="30" spans="1:15" s="2" customFormat="1" ht="16.5" customHeight="1" thickBot="1">
      <c r="A30" s="4" t="s">
        <v>0</v>
      </c>
      <c r="B30" s="5" t="s">
        <v>1</v>
      </c>
      <c r="C30" s="5" t="s">
        <v>2</v>
      </c>
      <c r="D30" s="5">
        <v>2</v>
      </c>
      <c r="E30" s="5">
        <v>3</v>
      </c>
      <c r="F30" s="5">
        <v>4</v>
      </c>
      <c r="G30" s="5">
        <v>5</v>
      </c>
      <c r="H30" s="5">
        <v>6</v>
      </c>
      <c r="I30" s="5">
        <v>7</v>
      </c>
      <c r="J30" s="5">
        <v>8</v>
      </c>
      <c r="K30" s="6"/>
      <c r="L30" s="13" t="s">
        <v>9</v>
      </c>
      <c r="M30" s="14">
        <f>(3895/5212)</f>
        <v>0.74731389102072143</v>
      </c>
    </row>
    <row r="31" spans="1:15" s="2" customFormat="1" ht="16.5" customHeight="1" thickBot="1">
      <c r="A31" s="7" t="s">
        <v>211</v>
      </c>
      <c r="B31" s="8" t="s">
        <v>3</v>
      </c>
      <c r="C31" s="9">
        <v>1204</v>
      </c>
      <c r="D31" s="10"/>
      <c r="E31" s="10"/>
      <c r="F31" s="10"/>
      <c r="G31" s="9"/>
      <c r="H31" s="10"/>
      <c r="I31" s="9"/>
      <c r="J31" s="10"/>
      <c r="K31" s="11" t="s">
        <v>4</v>
      </c>
      <c r="M31" s="13" t="s">
        <v>11</v>
      </c>
      <c r="N31" s="13" t="s">
        <v>12</v>
      </c>
      <c r="O31" s="13" t="s">
        <v>13</v>
      </c>
    </row>
    <row r="32" spans="1:15" s="2" customFormat="1" ht="16.5" customHeight="1" thickBot="1">
      <c r="A32" s="7" t="s">
        <v>86</v>
      </c>
      <c r="B32" s="12" t="s">
        <v>5</v>
      </c>
      <c r="C32" s="9">
        <v>760</v>
      </c>
      <c r="D32" s="9"/>
      <c r="E32" s="9"/>
      <c r="F32" s="9"/>
      <c r="G32" s="10"/>
      <c r="H32" s="10"/>
      <c r="I32" s="10"/>
      <c r="J32" s="10"/>
      <c r="K32" s="11" t="s">
        <v>8</v>
      </c>
      <c r="L32" s="16" t="s">
        <v>5</v>
      </c>
      <c r="M32" s="17">
        <f>(C32+C34+C35+C39)</f>
        <v>1482</v>
      </c>
      <c r="N32" s="14">
        <f>SUM(M32/M36)</f>
        <v>0.38846657929226736</v>
      </c>
      <c r="O32" s="2">
        <v>2</v>
      </c>
    </row>
    <row r="33" spans="1:20" s="2" customFormat="1" ht="16.5" customHeight="1" thickBot="1">
      <c r="A33" s="7" t="s">
        <v>317</v>
      </c>
      <c r="B33" s="8" t="s">
        <v>3</v>
      </c>
      <c r="C33" s="10">
        <v>434</v>
      </c>
      <c r="D33" s="10">
        <v>569</v>
      </c>
      <c r="E33" s="10">
        <v>575</v>
      </c>
      <c r="F33" s="10">
        <v>578</v>
      </c>
      <c r="G33" s="10">
        <v>584</v>
      </c>
      <c r="H33" s="9">
        <v>664</v>
      </c>
      <c r="I33" s="10"/>
      <c r="J33" s="9"/>
      <c r="K33" s="11" t="s">
        <v>7</v>
      </c>
      <c r="L33" s="20" t="s">
        <v>3</v>
      </c>
      <c r="M33" s="17">
        <f>(C31+C33+C36+C37)</f>
        <v>2112</v>
      </c>
      <c r="N33" s="14">
        <f>SUM(M33/M36)</f>
        <v>0.55360419397116645</v>
      </c>
      <c r="O33" s="2">
        <v>3</v>
      </c>
    </row>
    <row r="34" spans="1:20" s="2" customFormat="1" ht="16.5" customHeight="1" thickBot="1">
      <c r="A34" s="7" t="s">
        <v>313</v>
      </c>
      <c r="B34" s="12" t="s">
        <v>5</v>
      </c>
      <c r="C34" s="10">
        <v>295</v>
      </c>
      <c r="D34" s="10">
        <v>307</v>
      </c>
      <c r="E34" s="10">
        <v>327</v>
      </c>
      <c r="F34" s="10">
        <v>331</v>
      </c>
      <c r="G34" s="10">
        <v>424</v>
      </c>
      <c r="H34" s="10">
        <v>437</v>
      </c>
      <c r="I34" s="10">
        <v>477</v>
      </c>
      <c r="J34" s="9">
        <v>492</v>
      </c>
      <c r="K34" s="11" t="s">
        <v>10</v>
      </c>
      <c r="L34" s="21" t="s">
        <v>16</v>
      </c>
      <c r="M34" s="17">
        <v>199</v>
      </c>
      <c r="N34" s="14">
        <f>SUM(M34/M36)</f>
        <v>5.2162516382699871E-2</v>
      </c>
    </row>
    <row r="35" spans="1:20" s="2" customFormat="1" ht="16.5" customHeight="1" thickBot="1">
      <c r="A35" s="18" t="s">
        <v>238</v>
      </c>
      <c r="B35" s="19" t="s">
        <v>5</v>
      </c>
      <c r="C35" s="10">
        <v>284</v>
      </c>
      <c r="D35" s="10">
        <v>299</v>
      </c>
      <c r="E35" s="10">
        <v>348</v>
      </c>
      <c r="F35" s="10">
        <v>352</v>
      </c>
      <c r="G35" s="10">
        <v>384</v>
      </c>
      <c r="H35" s="10">
        <v>417</v>
      </c>
      <c r="I35" s="10">
        <v>429</v>
      </c>
      <c r="J35" s="10">
        <v>431</v>
      </c>
      <c r="K35" s="11"/>
      <c r="L35" s="25" t="s">
        <v>18</v>
      </c>
      <c r="M35" s="17">
        <v>32</v>
      </c>
      <c r="N35" s="14">
        <f>SUM(M35/M36)</f>
        <v>8.3879423328964611E-3</v>
      </c>
    </row>
    <row r="36" spans="1:20" s="2" customFormat="1" ht="16.5" customHeight="1" thickBot="1">
      <c r="A36" s="18" t="s">
        <v>314</v>
      </c>
      <c r="B36" s="27" t="s">
        <v>3</v>
      </c>
      <c r="C36" s="10">
        <v>251</v>
      </c>
      <c r="D36" s="10">
        <v>302</v>
      </c>
      <c r="E36" s="10">
        <v>304</v>
      </c>
      <c r="F36" s="10">
        <v>307</v>
      </c>
      <c r="G36" s="10">
        <v>315</v>
      </c>
      <c r="H36" s="10">
        <v>325</v>
      </c>
      <c r="I36" s="10" t="s">
        <v>21</v>
      </c>
      <c r="L36" s="13"/>
      <c r="M36" s="24">
        <v>3815</v>
      </c>
      <c r="N36" s="14"/>
    </row>
    <row r="37" spans="1:20" s="2" customFormat="1" ht="16.5" customHeight="1" thickBot="1">
      <c r="A37" s="7" t="s">
        <v>318</v>
      </c>
      <c r="B37" s="8" t="s">
        <v>3</v>
      </c>
      <c r="C37" s="10">
        <v>223</v>
      </c>
      <c r="D37" s="10">
        <v>516</v>
      </c>
      <c r="E37" s="10">
        <v>528</v>
      </c>
      <c r="F37" s="10">
        <v>531</v>
      </c>
      <c r="G37" s="10">
        <v>544</v>
      </c>
      <c r="H37" s="10">
        <v>586</v>
      </c>
      <c r="I37" s="9">
        <v>750</v>
      </c>
      <c r="J37" s="9"/>
      <c r="K37" s="11" t="s">
        <v>6</v>
      </c>
    </row>
    <row r="38" spans="1:20" s="2" customFormat="1" ht="16.5" customHeight="1" thickBot="1">
      <c r="A38" s="18" t="s">
        <v>315</v>
      </c>
      <c r="B38" s="22" t="s">
        <v>16</v>
      </c>
      <c r="C38" s="10">
        <v>199</v>
      </c>
      <c r="D38" s="10">
        <v>232</v>
      </c>
      <c r="E38" s="10">
        <v>239</v>
      </c>
      <c r="F38" s="10">
        <v>250</v>
      </c>
      <c r="G38" s="10">
        <v>255</v>
      </c>
      <c r="H38" s="10" t="s">
        <v>21</v>
      </c>
    </row>
    <row r="39" spans="1:20" s="2" customFormat="1" ht="16.5" customHeight="1" thickBot="1">
      <c r="A39" s="18" t="s">
        <v>312</v>
      </c>
      <c r="B39" s="19" t="s">
        <v>5</v>
      </c>
      <c r="C39" s="10">
        <v>143</v>
      </c>
      <c r="D39" s="10">
        <v>153</v>
      </c>
      <c r="E39" s="10">
        <v>179</v>
      </c>
      <c r="F39" s="10">
        <v>184</v>
      </c>
      <c r="G39" s="10" t="s">
        <v>21</v>
      </c>
    </row>
    <row r="40" spans="1:20" s="2" customFormat="1" ht="16.5" customHeight="1" thickBot="1">
      <c r="A40" s="18" t="s">
        <v>316</v>
      </c>
      <c r="B40" s="26" t="s">
        <v>18</v>
      </c>
      <c r="C40" s="10">
        <v>32</v>
      </c>
      <c r="D40" s="10">
        <v>41</v>
      </c>
      <c r="E40" s="10">
        <v>43</v>
      </c>
      <c r="F40" s="10" t="s">
        <v>21</v>
      </c>
    </row>
    <row r="41" spans="1:20">
      <c r="C41" s="45"/>
      <c r="D41" s="45"/>
      <c r="F41" s="45"/>
      <c r="G41" s="45"/>
      <c r="H41" s="45"/>
      <c r="I41" s="45"/>
    </row>
    <row r="42" spans="1:20" s="2" customFormat="1" ht="17.45" customHeight="1">
      <c r="A42" s="1" t="s">
        <v>319</v>
      </c>
    </row>
    <row r="43" spans="1:20" s="2" customFormat="1" ht="10.5" customHeight="1" thickBot="1">
      <c r="A43" s="1"/>
    </row>
    <row r="44" spans="1:20" s="2" customFormat="1" ht="16.5" customHeight="1" thickBot="1">
      <c r="A44" s="4" t="s">
        <v>0</v>
      </c>
      <c r="B44" s="5" t="s">
        <v>1</v>
      </c>
      <c r="C44" s="5" t="s">
        <v>2</v>
      </c>
      <c r="D44" s="5">
        <v>2</v>
      </c>
      <c r="E44" s="5">
        <v>3</v>
      </c>
      <c r="F44" s="5">
        <v>4</v>
      </c>
      <c r="G44" s="5">
        <v>5</v>
      </c>
      <c r="H44" s="5">
        <v>6</v>
      </c>
      <c r="I44" s="5">
        <v>7</v>
      </c>
      <c r="J44" s="5">
        <v>8</v>
      </c>
      <c r="K44" s="5">
        <v>9</v>
      </c>
      <c r="L44" s="5">
        <v>10</v>
      </c>
      <c r="M44" s="5">
        <v>11</v>
      </c>
      <c r="N44" s="5">
        <v>12</v>
      </c>
      <c r="O44" s="5">
        <v>13</v>
      </c>
      <c r="P44" s="6"/>
      <c r="Q44" s="13" t="s">
        <v>9</v>
      </c>
      <c r="R44" s="14">
        <f>(7309/9891)</f>
        <v>0.73895460519664347</v>
      </c>
    </row>
    <row r="45" spans="1:20" s="2" customFormat="1" ht="16.5" customHeight="1" thickBot="1">
      <c r="A45" s="7" t="s">
        <v>213</v>
      </c>
      <c r="B45" s="8" t="s">
        <v>3</v>
      </c>
      <c r="C45" s="9">
        <v>884</v>
      </c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1" t="s">
        <v>4</v>
      </c>
      <c r="R45" s="13" t="s">
        <v>11</v>
      </c>
      <c r="S45" s="13" t="s">
        <v>12</v>
      </c>
      <c r="T45" s="13" t="s">
        <v>13</v>
      </c>
    </row>
    <row r="46" spans="1:20" s="2" customFormat="1" ht="16.5" customHeight="1" thickBot="1">
      <c r="A46" s="7" t="s">
        <v>214</v>
      </c>
      <c r="B46" s="8" t="s">
        <v>3</v>
      </c>
      <c r="C46" s="10">
        <v>621</v>
      </c>
      <c r="D46" s="10">
        <v>672</v>
      </c>
      <c r="E46" s="10">
        <v>683</v>
      </c>
      <c r="F46" s="10">
        <v>695</v>
      </c>
      <c r="G46" s="10">
        <v>699</v>
      </c>
      <c r="H46" s="10">
        <v>704</v>
      </c>
      <c r="I46" s="10">
        <v>713</v>
      </c>
      <c r="J46" s="9">
        <v>748</v>
      </c>
      <c r="K46" s="10"/>
      <c r="L46" s="10"/>
      <c r="M46" s="10"/>
      <c r="N46" s="9"/>
      <c r="O46" s="10"/>
      <c r="P46" s="11" t="s">
        <v>7</v>
      </c>
      <c r="Q46" s="16" t="s">
        <v>5</v>
      </c>
      <c r="R46" s="17">
        <f>(C48+C50+C53+C56+C58+C59+C60)</f>
        <v>2546</v>
      </c>
      <c r="S46" s="14">
        <f>SUM(R46/R50)</f>
        <v>0.35385684503127174</v>
      </c>
      <c r="T46" s="2">
        <v>3</v>
      </c>
    </row>
    <row r="47" spans="1:20" s="2" customFormat="1" ht="16.5" customHeight="1" thickBot="1">
      <c r="A47" s="7" t="s">
        <v>183</v>
      </c>
      <c r="B47" s="8" t="s">
        <v>3</v>
      </c>
      <c r="C47" s="10">
        <v>562</v>
      </c>
      <c r="D47" s="10">
        <v>572</v>
      </c>
      <c r="E47" s="10">
        <v>591</v>
      </c>
      <c r="F47" s="10">
        <v>595</v>
      </c>
      <c r="G47" s="10">
        <v>610</v>
      </c>
      <c r="H47" s="10">
        <v>689</v>
      </c>
      <c r="I47" s="10">
        <v>699</v>
      </c>
      <c r="J47" s="9">
        <v>769</v>
      </c>
      <c r="K47" s="10"/>
      <c r="L47" s="10"/>
      <c r="M47" s="10"/>
      <c r="N47" s="10"/>
      <c r="O47" s="10"/>
      <c r="P47" s="11" t="s">
        <v>8</v>
      </c>
      <c r="Q47" s="20" t="s">
        <v>3</v>
      </c>
      <c r="R47" s="17">
        <f>(C45+C46+C47+C51+C52+C54+C62)</f>
        <v>3321</v>
      </c>
      <c r="S47" s="14">
        <f>SUM(R47/R50)</f>
        <v>0.46157053509381513</v>
      </c>
      <c r="T47" s="2">
        <v>5</v>
      </c>
    </row>
    <row r="48" spans="1:20" s="2" customFormat="1" ht="16.5" customHeight="1" thickBot="1">
      <c r="A48" s="7" t="s">
        <v>332</v>
      </c>
      <c r="B48" s="42" t="s">
        <v>16</v>
      </c>
      <c r="C48" s="10">
        <v>520</v>
      </c>
      <c r="D48" s="10">
        <v>522</v>
      </c>
      <c r="E48" s="10">
        <v>526</v>
      </c>
      <c r="F48" s="10">
        <v>539</v>
      </c>
      <c r="G48" s="10">
        <v>588</v>
      </c>
      <c r="H48" s="10">
        <v>592</v>
      </c>
      <c r="I48" s="10">
        <v>600</v>
      </c>
      <c r="J48" s="10">
        <v>616</v>
      </c>
      <c r="K48" s="10">
        <v>621</v>
      </c>
      <c r="L48" s="9">
        <v>722</v>
      </c>
      <c r="M48" s="10"/>
      <c r="N48" s="10"/>
      <c r="O48" s="10"/>
      <c r="P48" s="11" t="s">
        <v>6</v>
      </c>
      <c r="Q48" s="21" t="s">
        <v>16</v>
      </c>
      <c r="R48" s="17">
        <f>(C49+C55+C57)</f>
        <v>1160</v>
      </c>
      <c r="S48" s="14">
        <f>SUM(R48/R50)</f>
        <v>0.16122307157748436</v>
      </c>
      <c r="T48" s="2">
        <v>1</v>
      </c>
    </row>
    <row r="49" spans="1:20" s="2" customFormat="1" ht="16.5" customHeight="1" thickBot="1">
      <c r="A49" s="7" t="s">
        <v>270</v>
      </c>
      <c r="B49" s="12" t="s">
        <v>5</v>
      </c>
      <c r="C49" s="10">
        <v>508</v>
      </c>
      <c r="D49" s="10">
        <v>512</v>
      </c>
      <c r="E49" s="10">
        <v>514</v>
      </c>
      <c r="F49" s="10">
        <v>519</v>
      </c>
      <c r="G49" s="10">
        <v>528</v>
      </c>
      <c r="H49" s="10">
        <v>575</v>
      </c>
      <c r="I49" s="10">
        <v>614</v>
      </c>
      <c r="J49" s="10">
        <v>658</v>
      </c>
      <c r="K49" s="10">
        <v>661</v>
      </c>
      <c r="L49" s="10">
        <v>676</v>
      </c>
      <c r="M49" s="9">
        <v>809</v>
      </c>
      <c r="N49" s="10"/>
      <c r="O49" s="10"/>
      <c r="P49" s="11" t="s">
        <v>10</v>
      </c>
      <c r="Q49" s="25" t="s">
        <v>18</v>
      </c>
      <c r="R49" s="17">
        <v>168</v>
      </c>
      <c r="S49" s="14">
        <f>SUM(R49/R50)</f>
        <v>2.334954829742877E-2</v>
      </c>
    </row>
    <row r="50" spans="1:20" s="2" customFormat="1" ht="16.5" customHeight="1" thickBot="1">
      <c r="A50" s="7" t="s">
        <v>193</v>
      </c>
      <c r="B50" s="8" t="s">
        <v>3</v>
      </c>
      <c r="C50" s="10">
        <v>467</v>
      </c>
      <c r="D50" s="10">
        <v>489</v>
      </c>
      <c r="E50" s="10">
        <v>497</v>
      </c>
      <c r="F50" s="10">
        <v>504</v>
      </c>
      <c r="G50" s="10">
        <v>509</v>
      </c>
      <c r="H50" s="10">
        <v>511</v>
      </c>
      <c r="I50" s="10">
        <v>513</v>
      </c>
      <c r="J50" s="10">
        <v>574</v>
      </c>
      <c r="K50" s="10">
        <v>592</v>
      </c>
      <c r="L50" s="10">
        <v>628</v>
      </c>
      <c r="M50" s="10">
        <v>656</v>
      </c>
      <c r="N50" s="10">
        <v>659</v>
      </c>
      <c r="O50" s="9">
        <v>670</v>
      </c>
      <c r="P50" s="11" t="s">
        <v>19</v>
      </c>
      <c r="Q50" s="13"/>
      <c r="R50" s="24">
        <v>7195</v>
      </c>
      <c r="S50" s="14"/>
    </row>
    <row r="51" spans="1:20" s="2" customFormat="1" ht="16.5" customHeight="1" thickBot="1">
      <c r="A51" s="7" t="s">
        <v>320</v>
      </c>
      <c r="B51" s="8" t="s">
        <v>3</v>
      </c>
      <c r="C51" s="10">
        <v>416</v>
      </c>
      <c r="D51" s="10">
        <v>432</v>
      </c>
      <c r="E51" s="10">
        <v>439</v>
      </c>
      <c r="F51" s="10">
        <v>455</v>
      </c>
      <c r="G51" s="10">
        <v>457</v>
      </c>
      <c r="H51" s="10">
        <v>463</v>
      </c>
      <c r="I51" s="10">
        <v>504</v>
      </c>
      <c r="J51" s="10">
        <v>559</v>
      </c>
      <c r="K51" s="10">
        <v>578</v>
      </c>
      <c r="L51" s="10">
        <v>582</v>
      </c>
      <c r="M51" s="10">
        <v>588</v>
      </c>
      <c r="N51" s="10">
        <v>588</v>
      </c>
      <c r="O51" s="9">
        <v>592</v>
      </c>
      <c r="P51" s="11" t="s">
        <v>228</v>
      </c>
    </row>
    <row r="52" spans="1:20" s="2" customFormat="1" ht="16.5" customHeight="1" thickBot="1">
      <c r="A52" s="7" t="s">
        <v>326</v>
      </c>
      <c r="B52" s="12" t="s">
        <v>5</v>
      </c>
      <c r="C52" s="10">
        <v>404</v>
      </c>
      <c r="D52" s="10">
        <v>409</v>
      </c>
      <c r="E52" s="10">
        <v>409</v>
      </c>
      <c r="F52" s="10">
        <v>427</v>
      </c>
      <c r="G52" s="10">
        <v>449</v>
      </c>
      <c r="H52" s="10">
        <v>504</v>
      </c>
      <c r="I52" s="10">
        <v>560</v>
      </c>
      <c r="J52" s="10">
        <v>570</v>
      </c>
      <c r="K52" s="10">
        <v>570</v>
      </c>
      <c r="L52" s="10">
        <v>604</v>
      </c>
      <c r="M52" s="9">
        <v>740</v>
      </c>
      <c r="N52" s="10"/>
      <c r="O52" s="10"/>
      <c r="P52" s="11" t="s">
        <v>15</v>
      </c>
    </row>
    <row r="53" spans="1:20" s="2" customFormat="1" ht="16.5" customHeight="1" thickBot="1">
      <c r="A53" s="18" t="s">
        <v>321</v>
      </c>
      <c r="B53" s="27" t="s">
        <v>3</v>
      </c>
      <c r="C53" s="10">
        <v>351</v>
      </c>
      <c r="D53" s="10">
        <v>352</v>
      </c>
      <c r="E53" s="10">
        <v>356</v>
      </c>
      <c r="F53" s="10">
        <v>361</v>
      </c>
      <c r="G53" s="10">
        <v>368</v>
      </c>
      <c r="H53" s="10">
        <v>371</v>
      </c>
      <c r="I53" s="10">
        <v>371</v>
      </c>
      <c r="J53" s="10" t="s">
        <v>21</v>
      </c>
    </row>
    <row r="54" spans="1:20" s="2" customFormat="1" ht="16.5" customHeight="1" thickBot="1">
      <c r="A54" s="18" t="s">
        <v>322</v>
      </c>
      <c r="B54" s="19" t="s">
        <v>5</v>
      </c>
      <c r="C54" s="10">
        <v>345</v>
      </c>
      <c r="D54" s="10">
        <v>358</v>
      </c>
      <c r="E54" s="10">
        <v>359</v>
      </c>
      <c r="F54" s="10">
        <v>363</v>
      </c>
      <c r="G54" s="10">
        <v>368</v>
      </c>
      <c r="H54" s="10">
        <v>405</v>
      </c>
      <c r="I54" s="10">
        <v>450</v>
      </c>
      <c r="J54" s="10">
        <v>450</v>
      </c>
      <c r="K54" s="10">
        <v>450</v>
      </c>
      <c r="L54" s="10"/>
      <c r="M54" s="10" t="s">
        <v>21</v>
      </c>
    </row>
    <row r="55" spans="1:20" s="2" customFormat="1" ht="16.5" customHeight="1" thickBot="1">
      <c r="A55" s="18" t="s">
        <v>331</v>
      </c>
      <c r="B55" s="22" t="s">
        <v>16</v>
      </c>
      <c r="C55" s="10">
        <v>333</v>
      </c>
      <c r="D55" s="10">
        <v>352</v>
      </c>
      <c r="E55" s="10">
        <v>355</v>
      </c>
      <c r="F55" s="10">
        <v>372</v>
      </c>
      <c r="G55" s="10">
        <v>375</v>
      </c>
      <c r="H55" s="10">
        <v>386</v>
      </c>
      <c r="I55" s="10">
        <v>396</v>
      </c>
      <c r="J55" s="10">
        <v>405</v>
      </c>
      <c r="K55" s="10">
        <v>406</v>
      </c>
      <c r="L55" s="10" t="s">
        <v>21</v>
      </c>
    </row>
    <row r="56" spans="1:20" s="2" customFormat="1" ht="16.5" customHeight="1" thickBot="1">
      <c r="A56" s="18" t="s">
        <v>324</v>
      </c>
      <c r="B56" s="19" t="s">
        <v>5</v>
      </c>
      <c r="C56" s="10">
        <v>327</v>
      </c>
      <c r="D56" s="10">
        <v>332</v>
      </c>
      <c r="E56" s="10">
        <v>332</v>
      </c>
      <c r="F56" s="10">
        <v>334</v>
      </c>
      <c r="G56" s="10">
        <v>338</v>
      </c>
      <c r="H56" s="10">
        <v>363</v>
      </c>
      <c r="I56" s="10" t="s">
        <v>21</v>
      </c>
    </row>
    <row r="57" spans="1:20" s="2" customFormat="1" ht="16.5" customHeight="1" thickBot="1">
      <c r="A57" s="18" t="s">
        <v>330</v>
      </c>
      <c r="B57" s="22" t="s">
        <v>16</v>
      </c>
      <c r="C57" s="10">
        <v>319</v>
      </c>
      <c r="D57" s="10">
        <v>327</v>
      </c>
      <c r="E57" s="10">
        <v>335</v>
      </c>
      <c r="F57" s="10">
        <v>347</v>
      </c>
      <c r="G57" s="10">
        <v>362</v>
      </c>
      <c r="H57" s="10">
        <v>364</v>
      </c>
      <c r="I57" s="10">
        <v>429</v>
      </c>
      <c r="J57" s="10">
        <v>451</v>
      </c>
      <c r="K57" s="10">
        <v>452</v>
      </c>
      <c r="L57" s="10">
        <v>530</v>
      </c>
      <c r="M57" s="10">
        <v>562</v>
      </c>
      <c r="N57" s="10">
        <v>568</v>
      </c>
      <c r="O57" s="10">
        <v>577</v>
      </c>
      <c r="P57" s="11"/>
    </row>
    <row r="58" spans="1:20" s="2" customFormat="1" ht="16.5" customHeight="1" thickBot="1">
      <c r="A58" s="18" t="s">
        <v>323</v>
      </c>
      <c r="B58" s="19" t="s">
        <v>5</v>
      </c>
      <c r="C58" s="10">
        <v>316</v>
      </c>
      <c r="D58" s="10">
        <v>317</v>
      </c>
      <c r="E58" s="10">
        <v>319</v>
      </c>
      <c r="F58" s="10">
        <v>325</v>
      </c>
      <c r="G58" s="10">
        <v>334</v>
      </c>
      <c r="H58" s="10" t="s">
        <v>21</v>
      </c>
    </row>
    <row r="59" spans="1:20" s="2" customFormat="1" ht="16.5" customHeight="1" thickBot="1">
      <c r="A59" s="18" t="s">
        <v>325</v>
      </c>
      <c r="B59" s="19" t="s">
        <v>5</v>
      </c>
      <c r="C59" s="10">
        <v>284</v>
      </c>
      <c r="D59" s="10">
        <v>285</v>
      </c>
      <c r="E59" s="10">
        <v>288</v>
      </c>
      <c r="F59" s="10">
        <v>295</v>
      </c>
      <c r="G59" s="10" t="s">
        <v>21</v>
      </c>
    </row>
    <row r="60" spans="1:20" s="2" customFormat="1" ht="16.5" customHeight="1" thickBot="1">
      <c r="A60" s="7" t="s">
        <v>333</v>
      </c>
      <c r="B60" s="12" t="s">
        <v>5</v>
      </c>
      <c r="C60" s="10">
        <v>281</v>
      </c>
      <c r="D60" s="10">
        <v>281</v>
      </c>
      <c r="E60" s="10">
        <v>291</v>
      </c>
      <c r="F60" s="10">
        <v>297</v>
      </c>
      <c r="G60" s="10">
        <v>422</v>
      </c>
      <c r="H60" s="10">
        <v>445</v>
      </c>
      <c r="I60" s="10">
        <v>482</v>
      </c>
      <c r="J60" s="10">
        <v>506</v>
      </c>
      <c r="K60" s="10">
        <v>508</v>
      </c>
      <c r="L60" s="10">
        <v>532</v>
      </c>
      <c r="M60" s="10">
        <v>567</v>
      </c>
      <c r="N60" s="10">
        <v>637</v>
      </c>
      <c r="O60" s="9">
        <v>637</v>
      </c>
      <c r="P60" s="11" t="s">
        <v>229</v>
      </c>
    </row>
    <row r="61" spans="1:20" s="2" customFormat="1" ht="16.5" customHeight="1" thickBot="1">
      <c r="A61" s="18" t="s">
        <v>327</v>
      </c>
      <c r="B61" s="26" t="s">
        <v>18</v>
      </c>
      <c r="C61" s="10">
        <v>168</v>
      </c>
      <c r="D61" s="10">
        <v>171</v>
      </c>
      <c r="E61" s="10">
        <v>173</v>
      </c>
      <c r="F61" s="10" t="s">
        <v>21</v>
      </c>
      <c r="N61" s="17"/>
    </row>
    <row r="62" spans="1:20" s="2" customFormat="1" ht="16.5" customHeight="1" thickBot="1">
      <c r="A62" s="18" t="s">
        <v>328</v>
      </c>
      <c r="B62" s="27" t="s">
        <v>3</v>
      </c>
      <c r="C62" s="10">
        <v>89</v>
      </c>
      <c r="D62" s="10">
        <v>92</v>
      </c>
      <c r="E62" s="10" t="s">
        <v>21</v>
      </c>
    </row>
    <row r="63" spans="1:20" s="2" customFormat="1" ht="13.5" customHeight="1">
      <c r="A63" s="28"/>
      <c r="B63" s="29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</row>
    <row r="64" spans="1:20" s="31" customFormat="1" ht="15" customHeight="1">
      <c r="B64" s="35" t="s">
        <v>20</v>
      </c>
      <c r="C64" s="37" t="s">
        <v>5</v>
      </c>
      <c r="D64" s="38" t="s">
        <v>3</v>
      </c>
      <c r="E64" s="39" t="s">
        <v>16</v>
      </c>
      <c r="F64" s="40" t="s">
        <v>18</v>
      </c>
      <c r="H64" s="46"/>
      <c r="R64" s="32"/>
      <c r="S64" s="33"/>
      <c r="T64" s="34"/>
    </row>
    <row r="65" spans="1:20" s="31" customFormat="1" ht="15" customHeight="1">
      <c r="A65" s="31" t="s">
        <v>11</v>
      </c>
      <c r="B65" s="36">
        <f>SUM(M8+L22+M36+R50)</f>
        <v>19759</v>
      </c>
      <c r="C65" s="33">
        <f>SUM(R46+M32+L20+M5)</f>
        <v>7911</v>
      </c>
      <c r="D65" s="33">
        <f>SUM(R47+M33+L21+M6)</f>
        <v>9321</v>
      </c>
      <c r="E65" s="33">
        <f>(R48+M7+M34)</f>
        <v>2337</v>
      </c>
      <c r="F65" s="33">
        <f>(R49+M35)</f>
        <v>200</v>
      </c>
      <c r="H65" s="33"/>
      <c r="R65" s="35"/>
      <c r="S65" s="36"/>
      <c r="T65" s="34"/>
    </row>
    <row r="66" spans="1:20" s="31" customFormat="1" ht="15" customHeight="1">
      <c r="A66" s="31" t="s">
        <v>12</v>
      </c>
      <c r="B66" s="41">
        <v>1</v>
      </c>
      <c r="C66" s="34">
        <f>SUM(C65/$B$65)</f>
        <v>0.40037451288020648</v>
      </c>
      <c r="D66" s="34">
        <f>SUM(D65/$B$65)</f>
        <v>0.47173439951414547</v>
      </c>
      <c r="E66" s="34">
        <f>SUM(E65/$B$65)</f>
        <v>0.11827521635710309</v>
      </c>
      <c r="F66" s="34">
        <f>SUM(F65/$B$65)</f>
        <v>1.0121969735310491E-2</v>
      </c>
      <c r="H66" s="34"/>
    </row>
    <row r="67" spans="1:20" s="31" customFormat="1" ht="15" customHeight="1">
      <c r="A67" s="31" t="s">
        <v>13</v>
      </c>
      <c r="B67" s="35">
        <v>25</v>
      </c>
      <c r="C67" s="31">
        <v>10</v>
      </c>
      <c r="D67" s="31">
        <v>13</v>
      </c>
      <c r="E67" s="31">
        <v>2</v>
      </c>
      <c r="F67" s="31">
        <v>0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Z70"/>
  <sheetViews>
    <sheetView workbookViewId="0">
      <selection activeCell="M1" sqref="M1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8" width="8.5703125" customWidth="1"/>
  </cols>
  <sheetData>
    <row r="1" spans="1:16" s="2" customFormat="1" ht="16.5" customHeight="1">
      <c r="A1" s="1" t="s">
        <v>246</v>
      </c>
    </row>
    <row r="2" spans="1:16" s="2" customFormat="1" ht="9.75" customHeight="1" thickBot="1">
      <c r="A2" s="3"/>
    </row>
    <row r="3" spans="1:16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6"/>
      <c r="M3" s="13" t="s">
        <v>9</v>
      </c>
      <c r="N3" s="14">
        <f>(5792/7382)</f>
        <v>0.78461121647250065</v>
      </c>
    </row>
    <row r="4" spans="1:16" s="2" customFormat="1" ht="16.5" customHeight="1" thickBot="1">
      <c r="A4" s="7" t="s">
        <v>169</v>
      </c>
      <c r="B4" s="12" t="s">
        <v>5</v>
      </c>
      <c r="C4" s="9">
        <v>1146</v>
      </c>
      <c r="D4" s="10"/>
      <c r="E4" s="10"/>
      <c r="F4" s="10"/>
      <c r="G4" s="10"/>
      <c r="H4" s="10"/>
      <c r="I4" s="10"/>
      <c r="J4" s="10"/>
      <c r="K4" s="10"/>
      <c r="L4" s="11" t="s">
        <v>4</v>
      </c>
      <c r="N4" s="13" t="s">
        <v>11</v>
      </c>
      <c r="O4" s="13" t="s">
        <v>12</v>
      </c>
      <c r="P4" s="13" t="s">
        <v>13</v>
      </c>
    </row>
    <row r="5" spans="1:16" s="2" customFormat="1" ht="16.5" customHeight="1" thickBot="1">
      <c r="A5" s="7" t="s">
        <v>247</v>
      </c>
      <c r="B5" s="12" t="s">
        <v>5</v>
      </c>
      <c r="C5" s="10">
        <v>684</v>
      </c>
      <c r="D5" s="9">
        <v>744</v>
      </c>
      <c r="E5" s="10"/>
      <c r="F5" s="10"/>
      <c r="G5" s="9"/>
      <c r="H5" s="9"/>
      <c r="I5" s="9"/>
      <c r="J5" s="9"/>
      <c r="K5" s="9"/>
      <c r="L5" s="11" t="s">
        <v>7</v>
      </c>
      <c r="M5" s="16" t="s">
        <v>5</v>
      </c>
      <c r="N5" s="17">
        <f>(C4+C5+C6+C12+C13)</f>
        <v>2996</v>
      </c>
      <c r="O5" s="14">
        <f>SUM(N5/N8)</f>
        <v>0.52460164594641923</v>
      </c>
      <c r="P5" s="2">
        <v>3</v>
      </c>
    </row>
    <row r="6" spans="1:16" s="2" customFormat="1" ht="16.5" customHeight="1" thickBot="1">
      <c r="A6" s="7" t="s">
        <v>249</v>
      </c>
      <c r="B6" s="12" t="s">
        <v>5</v>
      </c>
      <c r="C6" s="10">
        <v>656</v>
      </c>
      <c r="D6" s="9">
        <v>829</v>
      </c>
      <c r="E6" s="10"/>
      <c r="F6" s="9"/>
      <c r="G6" s="10"/>
      <c r="H6" s="10"/>
      <c r="I6" s="9"/>
      <c r="J6" s="10"/>
      <c r="K6" s="9"/>
      <c r="L6" s="11" t="s">
        <v>8</v>
      </c>
      <c r="M6" s="20" t="s">
        <v>3</v>
      </c>
      <c r="N6" s="17">
        <f>(C7+C8+C10+C11+C14)</f>
        <v>2187</v>
      </c>
      <c r="O6" s="14">
        <f>SUM(N6/N8)</f>
        <v>0.38294519348625461</v>
      </c>
      <c r="P6" s="2">
        <v>3</v>
      </c>
    </row>
    <row r="7" spans="1:16" s="2" customFormat="1" ht="16.5" customHeight="1" thickBot="1">
      <c r="A7" s="7" t="s">
        <v>250</v>
      </c>
      <c r="B7" s="8" t="s">
        <v>3</v>
      </c>
      <c r="C7" s="10">
        <v>590</v>
      </c>
      <c r="D7" s="10">
        <v>611</v>
      </c>
      <c r="E7" s="10">
        <v>617</v>
      </c>
      <c r="F7" s="10">
        <v>621</v>
      </c>
      <c r="G7" s="10">
        <v>625</v>
      </c>
      <c r="H7" s="10">
        <v>702</v>
      </c>
      <c r="I7" s="9">
        <v>820</v>
      </c>
      <c r="J7" s="9"/>
      <c r="K7" s="9"/>
      <c r="L7" s="11" t="s">
        <v>10</v>
      </c>
      <c r="M7" s="21" t="s">
        <v>16</v>
      </c>
      <c r="N7" s="17">
        <v>528</v>
      </c>
      <c r="O7" s="14">
        <f>SUM(N7/N8)</f>
        <v>9.2453160567326206E-2</v>
      </c>
      <c r="P7" s="2">
        <v>1</v>
      </c>
    </row>
    <row r="8" spans="1:16" s="2" customFormat="1" ht="16.5" customHeight="1" thickBot="1">
      <c r="A8" s="7" t="s">
        <v>204</v>
      </c>
      <c r="B8" s="8" t="s">
        <v>3</v>
      </c>
      <c r="C8" s="10">
        <v>553</v>
      </c>
      <c r="D8" s="10">
        <v>580</v>
      </c>
      <c r="E8" s="10">
        <v>586</v>
      </c>
      <c r="F8" s="10">
        <v>619</v>
      </c>
      <c r="G8" s="10">
        <v>619</v>
      </c>
      <c r="H8" s="10">
        <v>629</v>
      </c>
      <c r="I8" s="10">
        <v>693</v>
      </c>
      <c r="J8" s="9">
        <v>731</v>
      </c>
      <c r="K8" s="10"/>
      <c r="L8" s="11" t="s">
        <v>15</v>
      </c>
      <c r="M8" s="13"/>
      <c r="N8" s="24">
        <v>5711</v>
      </c>
      <c r="O8" s="14"/>
    </row>
    <row r="9" spans="1:16" s="2" customFormat="1" ht="16.5" customHeight="1" thickBot="1">
      <c r="A9" s="7" t="s">
        <v>170</v>
      </c>
      <c r="B9" s="42" t="s">
        <v>16</v>
      </c>
      <c r="C9" s="10">
        <v>528</v>
      </c>
      <c r="D9" s="10">
        <v>563</v>
      </c>
      <c r="E9" s="10">
        <v>568</v>
      </c>
      <c r="F9" s="10">
        <v>634</v>
      </c>
      <c r="G9" s="10">
        <v>635</v>
      </c>
      <c r="H9" s="10">
        <v>652</v>
      </c>
      <c r="I9" s="9">
        <v>835</v>
      </c>
      <c r="J9" s="10"/>
      <c r="K9" s="9"/>
      <c r="L9" s="11" t="s">
        <v>6</v>
      </c>
    </row>
    <row r="10" spans="1:16" s="2" customFormat="1" ht="16.5" customHeight="1" thickBot="1">
      <c r="A10" s="7" t="s">
        <v>303</v>
      </c>
      <c r="B10" s="8" t="s">
        <v>3</v>
      </c>
      <c r="C10" s="10">
        <v>465</v>
      </c>
      <c r="D10" s="10">
        <v>480</v>
      </c>
      <c r="E10" s="10">
        <v>480</v>
      </c>
      <c r="F10" s="10">
        <v>493</v>
      </c>
      <c r="G10" s="10">
        <v>493</v>
      </c>
      <c r="H10" s="10">
        <v>502</v>
      </c>
      <c r="I10" s="10">
        <v>530</v>
      </c>
      <c r="J10" s="10">
        <v>561</v>
      </c>
      <c r="K10" s="9">
        <v>613</v>
      </c>
      <c r="L10" s="9" t="s">
        <v>19</v>
      </c>
    </row>
    <row r="11" spans="1:16" s="2" customFormat="1" ht="16.5" customHeight="1" thickBot="1">
      <c r="A11" s="18" t="s">
        <v>299</v>
      </c>
      <c r="B11" s="27" t="s">
        <v>3</v>
      </c>
      <c r="C11" s="10">
        <v>389</v>
      </c>
      <c r="D11" s="10">
        <v>406</v>
      </c>
      <c r="E11" s="10">
        <v>407</v>
      </c>
      <c r="F11" s="10">
        <v>445</v>
      </c>
      <c r="G11" s="10">
        <v>446</v>
      </c>
      <c r="H11" s="10">
        <v>457</v>
      </c>
      <c r="I11" s="10" t="s">
        <v>21</v>
      </c>
    </row>
    <row r="12" spans="1:16" s="2" customFormat="1" ht="16.5" customHeight="1" thickBot="1">
      <c r="A12" s="18" t="s">
        <v>252</v>
      </c>
      <c r="B12" s="19" t="s">
        <v>5</v>
      </c>
      <c r="C12" s="10">
        <v>267</v>
      </c>
      <c r="D12" s="10">
        <v>296</v>
      </c>
      <c r="E12" s="10">
        <v>339</v>
      </c>
      <c r="F12" s="10">
        <v>342</v>
      </c>
      <c r="G12" s="10">
        <v>354</v>
      </c>
      <c r="H12" s="10" t="s">
        <v>21</v>
      </c>
    </row>
    <row r="13" spans="1:16" s="2" customFormat="1" ht="16.5" customHeight="1" thickBot="1">
      <c r="A13" s="18" t="s">
        <v>248</v>
      </c>
      <c r="B13" s="19" t="s">
        <v>5</v>
      </c>
      <c r="C13" s="10">
        <v>243</v>
      </c>
      <c r="D13" s="10">
        <v>286</v>
      </c>
      <c r="E13" s="10">
        <v>338</v>
      </c>
      <c r="F13" s="10">
        <v>345</v>
      </c>
      <c r="G13" s="10">
        <v>357</v>
      </c>
      <c r="H13" s="10">
        <v>495</v>
      </c>
      <c r="I13" s="10">
        <v>505</v>
      </c>
      <c r="J13" s="10">
        <v>508</v>
      </c>
      <c r="K13" s="10">
        <v>509</v>
      </c>
      <c r="L13" s="9"/>
    </row>
    <row r="14" spans="1:16" s="2" customFormat="1" ht="16.5" customHeight="1" thickBot="1">
      <c r="A14" s="18" t="s">
        <v>251</v>
      </c>
      <c r="B14" s="27" t="s">
        <v>3</v>
      </c>
      <c r="C14" s="10">
        <v>190</v>
      </c>
      <c r="D14" s="10">
        <v>202</v>
      </c>
      <c r="E14" s="10">
        <v>204</v>
      </c>
      <c r="F14" s="10" t="s">
        <v>21</v>
      </c>
    </row>
    <row r="15" spans="1:16" s="2" customFormat="1" ht="10.5" customHeight="1">
      <c r="A15" s="1"/>
      <c r="C15" s="17"/>
      <c r="D15" s="17"/>
    </row>
    <row r="16" spans="1:16" s="2" customFormat="1" ht="17.45" customHeight="1">
      <c r="A16" s="1" t="s">
        <v>259</v>
      </c>
    </row>
    <row r="17" spans="1:13" s="2" customFormat="1" ht="8.25" customHeight="1" thickBot="1">
      <c r="A17" s="1"/>
    </row>
    <row r="18" spans="1:13" s="2" customFormat="1" ht="17.45" customHeight="1" thickBot="1">
      <c r="A18" s="4" t="s">
        <v>0</v>
      </c>
      <c r="B18" s="5" t="s">
        <v>1</v>
      </c>
      <c r="C18" s="5" t="s">
        <v>2</v>
      </c>
      <c r="D18" s="5">
        <v>2</v>
      </c>
      <c r="E18" s="5">
        <v>3</v>
      </c>
      <c r="F18" s="5">
        <v>4</v>
      </c>
      <c r="G18" s="5">
        <v>5</v>
      </c>
      <c r="H18" s="5">
        <v>6</v>
      </c>
      <c r="I18" s="5"/>
      <c r="J18" s="13" t="s">
        <v>9</v>
      </c>
      <c r="K18" s="14">
        <f>(3443/4834)</f>
        <v>0.71224658667769958</v>
      </c>
    </row>
    <row r="19" spans="1:13" s="2" customFormat="1" ht="17.45" customHeight="1" thickBot="1">
      <c r="A19" s="7" t="s">
        <v>345</v>
      </c>
      <c r="B19" s="12" t="s">
        <v>5</v>
      </c>
      <c r="C19" s="10">
        <v>631</v>
      </c>
      <c r="D19" s="9">
        <v>683</v>
      </c>
      <c r="E19" s="9"/>
      <c r="F19" s="10"/>
      <c r="G19" s="9"/>
      <c r="H19" s="10"/>
      <c r="I19" s="11" t="s">
        <v>4</v>
      </c>
      <c r="K19" s="13" t="s">
        <v>11</v>
      </c>
      <c r="L19" s="13" t="s">
        <v>12</v>
      </c>
      <c r="M19" s="13" t="s">
        <v>13</v>
      </c>
    </row>
    <row r="20" spans="1:13" s="2" customFormat="1" ht="17.45" customHeight="1" thickBot="1">
      <c r="A20" s="7" t="s">
        <v>234</v>
      </c>
      <c r="B20" s="8" t="s">
        <v>3</v>
      </c>
      <c r="C20" s="10">
        <v>629</v>
      </c>
      <c r="D20" s="10">
        <v>653</v>
      </c>
      <c r="E20" s="9">
        <v>796</v>
      </c>
      <c r="F20" s="9"/>
      <c r="G20" s="10"/>
      <c r="H20" s="9"/>
      <c r="I20" s="11" t="s">
        <v>8</v>
      </c>
      <c r="J20" s="16" t="s">
        <v>5</v>
      </c>
      <c r="K20" s="17">
        <f>(C19+C21+C22+C24)</f>
        <v>1883</v>
      </c>
      <c r="L20" s="14">
        <f>SUM(K20/K22)</f>
        <v>0.55562112717615819</v>
      </c>
      <c r="M20" s="2">
        <v>3</v>
      </c>
    </row>
    <row r="21" spans="1:13" s="2" customFormat="1" ht="17.45" customHeight="1" thickBot="1">
      <c r="A21" s="7" t="s">
        <v>254</v>
      </c>
      <c r="B21" s="12" t="s">
        <v>5</v>
      </c>
      <c r="C21" s="10">
        <v>449</v>
      </c>
      <c r="D21" s="10">
        <v>450</v>
      </c>
      <c r="E21" s="10">
        <v>456</v>
      </c>
      <c r="F21" s="10">
        <v>458</v>
      </c>
      <c r="G21" s="10">
        <v>598</v>
      </c>
      <c r="H21" s="9">
        <v>600</v>
      </c>
      <c r="I21" s="11" t="s">
        <v>6</v>
      </c>
      <c r="J21" s="20" t="s">
        <v>3</v>
      </c>
      <c r="K21" s="17">
        <f>(C20+C23+C25+C26)</f>
        <v>1506</v>
      </c>
      <c r="L21" s="14">
        <f>SUM(K21/K22)</f>
        <v>0.44437887282384186</v>
      </c>
      <c r="M21" s="2">
        <v>1</v>
      </c>
    </row>
    <row r="22" spans="1:13" s="2" customFormat="1" ht="17.45" customHeight="1" thickBot="1">
      <c r="A22" s="7" t="s">
        <v>253</v>
      </c>
      <c r="B22" s="12" t="s">
        <v>5</v>
      </c>
      <c r="C22" s="10">
        <v>427</v>
      </c>
      <c r="D22" s="10">
        <v>432</v>
      </c>
      <c r="E22" s="10">
        <v>471</v>
      </c>
      <c r="F22" s="10">
        <v>481</v>
      </c>
      <c r="G22" s="10">
        <v>642</v>
      </c>
      <c r="H22" s="9">
        <v>643</v>
      </c>
      <c r="I22" s="11" t="s">
        <v>7</v>
      </c>
      <c r="J22" s="21"/>
      <c r="K22" s="24">
        <v>3389</v>
      </c>
      <c r="L22" s="14"/>
    </row>
    <row r="23" spans="1:13" s="2" customFormat="1" ht="17.45" customHeight="1" thickBot="1">
      <c r="A23" s="18" t="s">
        <v>258</v>
      </c>
      <c r="B23" s="27" t="s">
        <v>3</v>
      </c>
      <c r="C23" s="10">
        <v>376</v>
      </c>
      <c r="D23" s="10">
        <v>407</v>
      </c>
      <c r="E23" s="10">
        <v>492</v>
      </c>
      <c r="F23" s="10">
        <v>557</v>
      </c>
      <c r="G23" s="10">
        <v>597</v>
      </c>
      <c r="H23" s="10">
        <v>599</v>
      </c>
      <c r="I23" s="11"/>
      <c r="J23" s="13"/>
      <c r="K23" s="17"/>
      <c r="L23" s="14"/>
    </row>
    <row r="24" spans="1:13" s="2" customFormat="1" ht="17.45" customHeight="1" thickBot="1">
      <c r="A24" s="18" t="s">
        <v>255</v>
      </c>
      <c r="B24" s="19" t="s">
        <v>5</v>
      </c>
      <c r="C24" s="10">
        <v>376</v>
      </c>
      <c r="D24" s="10">
        <v>382</v>
      </c>
      <c r="E24" s="10">
        <v>414</v>
      </c>
      <c r="F24" s="10">
        <v>420</v>
      </c>
      <c r="G24" s="10" t="s">
        <v>21</v>
      </c>
    </row>
    <row r="25" spans="1:13" s="2" customFormat="1" ht="17.45" customHeight="1" thickBot="1">
      <c r="A25" s="18" t="s">
        <v>256</v>
      </c>
      <c r="B25" s="27" t="s">
        <v>3</v>
      </c>
      <c r="C25" s="10">
        <v>300</v>
      </c>
      <c r="D25" s="10">
        <v>361</v>
      </c>
      <c r="E25" s="10" t="s">
        <v>21</v>
      </c>
    </row>
    <row r="26" spans="1:13" s="2" customFormat="1" ht="17.45" customHeight="1" thickBot="1">
      <c r="A26" s="18" t="s">
        <v>257</v>
      </c>
      <c r="B26" s="27" t="s">
        <v>3</v>
      </c>
      <c r="C26" s="10">
        <v>201</v>
      </c>
      <c r="D26" s="10" t="s">
        <v>21</v>
      </c>
      <c r="G26" s="24"/>
      <c r="I26" s="17"/>
    </row>
    <row r="28" spans="1:13" s="2" customFormat="1" ht="17.45" customHeight="1">
      <c r="A28" s="1" t="s">
        <v>260</v>
      </c>
    </row>
    <row r="29" spans="1:13" s="2" customFormat="1" ht="10.5" customHeight="1" thickBot="1">
      <c r="A29" s="1"/>
    </row>
    <row r="30" spans="1:13" s="2" customFormat="1" ht="16.5" customHeight="1" thickBot="1">
      <c r="A30" s="4" t="s">
        <v>0</v>
      </c>
      <c r="B30" s="5" t="s">
        <v>1</v>
      </c>
      <c r="C30" s="5" t="s">
        <v>2</v>
      </c>
      <c r="D30" s="5">
        <v>2</v>
      </c>
      <c r="E30" s="5">
        <v>3</v>
      </c>
      <c r="F30" s="5">
        <v>4</v>
      </c>
      <c r="G30" s="5">
        <v>5</v>
      </c>
      <c r="H30" s="5">
        <v>6</v>
      </c>
      <c r="I30" s="6"/>
      <c r="J30" s="13" t="s">
        <v>9</v>
      </c>
      <c r="K30" s="14">
        <f>(4120/5670)</f>
        <v>0.72663139329805992</v>
      </c>
    </row>
    <row r="31" spans="1:13" s="2" customFormat="1" ht="16.5" customHeight="1" thickBot="1">
      <c r="A31" s="7" t="s">
        <v>211</v>
      </c>
      <c r="B31" s="8" t="s">
        <v>3</v>
      </c>
      <c r="C31" s="9">
        <v>1085</v>
      </c>
      <c r="D31" s="10"/>
      <c r="E31" s="10"/>
      <c r="F31" s="10"/>
      <c r="G31" s="9"/>
      <c r="H31" s="10"/>
      <c r="I31" s="11" t="s">
        <v>4</v>
      </c>
      <c r="K31" s="13" t="s">
        <v>11</v>
      </c>
      <c r="L31" s="13" t="s">
        <v>12</v>
      </c>
      <c r="M31" s="13" t="s">
        <v>13</v>
      </c>
    </row>
    <row r="32" spans="1:13" s="2" customFormat="1" ht="16.5" customHeight="1" thickBot="1">
      <c r="A32" s="7" t="s">
        <v>86</v>
      </c>
      <c r="B32" s="12" t="s">
        <v>5</v>
      </c>
      <c r="C32" s="9">
        <v>697</v>
      </c>
      <c r="D32" s="9"/>
      <c r="E32" s="9"/>
      <c r="F32" s="9"/>
      <c r="G32" s="10"/>
      <c r="H32" s="10"/>
      <c r="I32" s="11" t="s">
        <v>8</v>
      </c>
      <c r="J32" s="16" t="s">
        <v>5</v>
      </c>
      <c r="K32" s="17">
        <f>(C32+C34+C36+C37+C38)</f>
        <v>1995</v>
      </c>
      <c r="L32" s="14">
        <f>SUM(K32/K34)</f>
        <v>0.49271425043220546</v>
      </c>
      <c r="M32" s="2">
        <v>2</v>
      </c>
    </row>
    <row r="33" spans="1:26" s="2" customFormat="1" ht="16.5" customHeight="1" thickBot="1">
      <c r="A33" s="7" t="s">
        <v>65</v>
      </c>
      <c r="B33" s="8" t="s">
        <v>3</v>
      </c>
      <c r="C33" s="10">
        <v>596</v>
      </c>
      <c r="D33" s="9">
        <v>822</v>
      </c>
      <c r="E33" s="10"/>
      <c r="F33" s="9"/>
      <c r="G33" s="10"/>
      <c r="H33" s="9"/>
      <c r="I33" s="11" t="s">
        <v>7</v>
      </c>
      <c r="J33" s="20" t="s">
        <v>3</v>
      </c>
      <c r="K33" s="17">
        <f>(C31+C33+C35)</f>
        <v>2054</v>
      </c>
      <c r="L33" s="14">
        <f>SUM(K33/K34)</f>
        <v>0.50728574956779449</v>
      </c>
      <c r="M33" s="2">
        <v>3</v>
      </c>
    </row>
    <row r="34" spans="1:26" s="2" customFormat="1" ht="16.5" customHeight="1" thickBot="1">
      <c r="A34" s="7" t="s">
        <v>261</v>
      </c>
      <c r="B34" s="12" t="s">
        <v>5</v>
      </c>
      <c r="C34" s="10">
        <v>479</v>
      </c>
      <c r="D34" s="10">
        <v>490</v>
      </c>
      <c r="E34" s="10">
        <v>502</v>
      </c>
      <c r="F34" s="10">
        <v>508</v>
      </c>
      <c r="G34" s="10">
        <v>542</v>
      </c>
      <c r="H34" s="9">
        <v>681</v>
      </c>
      <c r="I34" s="11" t="s">
        <v>6</v>
      </c>
      <c r="J34" s="13"/>
      <c r="K34" s="24">
        <v>4049</v>
      </c>
      <c r="L34" s="14"/>
    </row>
    <row r="35" spans="1:26" s="2" customFormat="1" ht="16.5" customHeight="1" thickBot="1">
      <c r="A35" s="7" t="s">
        <v>262</v>
      </c>
      <c r="B35" s="8" t="s">
        <v>3</v>
      </c>
      <c r="C35" s="10">
        <v>373</v>
      </c>
      <c r="D35" s="10">
        <v>483</v>
      </c>
      <c r="E35" s="10">
        <v>585</v>
      </c>
      <c r="F35" s="10">
        <v>586</v>
      </c>
      <c r="G35" s="10">
        <v>623</v>
      </c>
      <c r="H35" s="9">
        <v>675</v>
      </c>
      <c r="I35" s="11" t="s">
        <v>10</v>
      </c>
    </row>
    <row r="36" spans="1:26" s="2" customFormat="1" ht="16.5" customHeight="1" thickBot="1">
      <c r="A36" s="18" t="s">
        <v>240</v>
      </c>
      <c r="B36" s="19" t="s">
        <v>5</v>
      </c>
      <c r="C36" s="10">
        <v>278</v>
      </c>
      <c r="D36" s="10">
        <v>333</v>
      </c>
      <c r="E36" s="10">
        <v>345</v>
      </c>
      <c r="F36" s="10">
        <v>354</v>
      </c>
      <c r="G36" s="10">
        <v>392</v>
      </c>
      <c r="H36" s="10" t="s">
        <v>21</v>
      </c>
    </row>
    <row r="37" spans="1:26" s="2" customFormat="1" ht="16.5" customHeight="1" thickBot="1">
      <c r="A37" s="18" t="s">
        <v>264</v>
      </c>
      <c r="B37" s="19" t="s">
        <v>5</v>
      </c>
      <c r="C37" s="10">
        <v>274</v>
      </c>
      <c r="D37" s="10">
        <v>287</v>
      </c>
      <c r="E37" s="10">
        <v>289</v>
      </c>
      <c r="F37" s="10">
        <v>292</v>
      </c>
      <c r="G37" s="10">
        <v>428</v>
      </c>
      <c r="H37" s="10">
        <v>509</v>
      </c>
      <c r="I37" s="11"/>
    </row>
    <row r="38" spans="1:26" s="2" customFormat="1" ht="16.5" customHeight="1" thickBot="1">
      <c r="A38" s="18" t="s">
        <v>263</v>
      </c>
      <c r="B38" s="19" t="s">
        <v>5</v>
      </c>
      <c r="C38" s="10">
        <v>267</v>
      </c>
      <c r="D38" s="10">
        <v>280</v>
      </c>
      <c r="E38" s="10">
        <v>284</v>
      </c>
      <c r="F38" s="10">
        <v>284</v>
      </c>
      <c r="G38" s="10" t="s">
        <v>21</v>
      </c>
    </row>
    <row r="39" spans="1:26">
      <c r="C39" s="45"/>
      <c r="D39" s="45"/>
    </row>
    <row r="40" spans="1:26" s="2" customFormat="1" ht="17.45" customHeight="1">
      <c r="A40" s="1" t="s">
        <v>265</v>
      </c>
    </row>
    <row r="41" spans="1:26" s="2" customFormat="1" ht="10.5" customHeight="1" thickBot="1">
      <c r="A41" s="1"/>
    </row>
    <row r="42" spans="1:26" s="2" customFormat="1" ht="16.5" customHeight="1" thickBot="1">
      <c r="A42" s="4" t="s">
        <v>0</v>
      </c>
      <c r="B42" s="5" t="s">
        <v>1</v>
      </c>
      <c r="C42" s="5" t="s">
        <v>2</v>
      </c>
      <c r="D42" s="5">
        <v>2</v>
      </c>
      <c r="E42" s="5">
        <v>3</v>
      </c>
      <c r="F42" s="5">
        <v>4</v>
      </c>
      <c r="G42" s="5">
        <v>5</v>
      </c>
      <c r="H42" s="5">
        <v>6</v>
      </c>
      <c r="I42" s="5">
        <v>7</v>
      </c>
      <c r="J42" s="5">
        <v>8</v>
      </c>
      <c r="K42" s="5">
        <v>9</v>
      </c>
      <c r="L42" s="5">
        <v>10</v>
      </c>
      <c r="M42" s="5">
        <v>11</v>
      </c>
      <c r="N42" s="5">
        <v>12</v>
      </c>
      <c r="O42" s="5">
        <v>13</v>
      </c>
      <c r="P42" s="5">
        <v>14</v>
      </c>
      <c r="Q42" s="5">
        <v>15</v>
      </c>
      <c r="R42" s="5">
        <v>16</v>
      </c>
      <c r="S42" s="5">
        <v>17</v>
      </c>
      <c r="T42" s="5">
        <v>18</v>
      </c>
      <c r="U42" s="5">
        <v>19</v>
      </c>
      <c r="V42" s="6"/>
      <c r="W42" s="13" t="s">
        <v>9</v>
      </c>
      <c r="X42" s="14">
        <f>(8129/11577)</f>
        <v>0.70216809190636609</v>
      </c>
    </row>
    <row r="43" spans="1:26" s="2" customFormat="1" ht="16.5" customHeight="1" thickBot="1">
      <c r="A43" s="7" t="s">
        <v>213</v>
      </c>
      <c r="B43" s="8" t="s">
        <v>3</v>
      </c>
      <c r="C43" s="9">
        <v>907</v>
      </c>
      <c r="D43" s="10">
        <v>804</v>
      </c>
      <c r="E43" s="10">
        <v>804</v>
      </c>
      <c r="F43" s="10">
        <v>804</v>
      </c>
      <c r="G43" s="10">
        <v>804</v>
      </c>
      <c r="H43" s="10">
        <v>804</v>
      </c>
      <c r="I43" s="10">
        <v>804</v>
      </c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1" t="s">
        <v>4</v>
      </c>
      <c r="X43" s="13" t="s">
        <v>11</v>
      </c>
      <c r="Y43" s="13" t="s">
        <v>12</v>
      </c>
      <c r="Z43" s="13" t="s">
        <v>13</v>
      </c>
    </row>
    <row r="44" spans="1:26" s="2" customFormat="1" ht="16.5" customHeight="1" thickBot="1">
      <c r="A44" s="7" t="s">
        <v>214</v>
      </c>
      <c r="B44" s="8" t="s">
        <v>3</v>
      </c>
      <c r="C44" s="9">
        <v>824</v>
      </c>
      <c r="D44" s="10">
        <v>824</v>
      </c>
      <c r="E44" s="10">
        <v>824</v>
      </c>
      <c r="F44" s="10">
        <v>824</v>
      </c>
      <c r="G44" s="10">
        <v>824</v>
      </c>
      <c r="H44" s="10">
        <v>804</v>
      </c>
      <c r="I44" s="10">
        <v>804</v>
      </c>
      <c r="J44" s="10"/>
      <c r="K44" s="10"/>
      <c r="L44" s="10"/>
      <c r="M44" s="10"/>
      <c r="N44" s="9"/>
      <c r="O44" s="10"/>
      <c r="P44" s="9"/>
      <c r="Q44" s="10"/>
      <c r="R44" s="10"/>
      <c r="S44" s="9"/>
      <c r="T44" s="10"/>
      <c r="U44" s="9"/>
      <c r="V44" s="11" t="s">
        <v>8</v>
      </c>
      <c r="W44" s="16" t="s">
        <v>5</v>
      </c>
      <c r="X44" s="17">
        <f>(C44+C43+C50+C51+C52+C55+C57)</f>
        <v>3494</v>
      </c>
      <c r="Y44" s="14">
        <f>SUM(X44/X48)</f>
        <v>0.43500996015936255</v>
      </c>
      <c r="Z44" s="2">
        <v>3</v>
      </c>
    </row>
    <row r="45" spans="1:26" s="2" customFormat="1" ht="16.5" customHeight="1" thickBot="1">
      <c r="A45" s="7" t="s">
        <v>286</v>
      </c>
      <c r="B45" s="42" t="s">
        <v>16</v>
      </c>
      <c r="C45" s="10">
        <v>644</v>
      </c>
      <c r="D45" s="10">
        <v>646</v>
      </c>
      <c r="E45" s="10">
        <v>647</v>
      </c>
      <c r="F45" s="10">
        <v>648</v>
      </c>
      <c r="G45" s="10">
        <v>656</v>
      </c>
      <c r="H45" s="10">
        <v>658</v>
      </c>
      <c r="I45" s="10">
        <v>690</v>
      </c>
      <c r="J45" s="10">
        <v>690</v>
      </c>
      <c r="K45" s="10">
        <v>693</v>
      </c>
      <c r="L45" s="10">
        <v>701</v>
      </c>
      <c r="M45" s="10">
        <v>736</v>
      </c>
      <c r="N45" s="10">
        <v>753</v>
      </c>
      <c r="O45" s="10">
        <v>758</v>
      </c>
      <c r="P45" s="10">
        <v>766</v>
      </c>
      <c r="Q45" s="10">
        <v>769</v>
      </c>
      <c r="R45" s="10">
        <v>770</v>
      </c>
      <c r="S45" s="9">
        <v>876</v>
      </c>
      <c r="T45" s="10"/>
      <c r="U45" s="10"/>
      <c r="V45" s="11" t="s">
        <v>10</v>
      </c>
      <c r="W45" s="20" t="s">
        <v>3</v>
      </c>
      <c r="X45" s="17">
        <f>(C45+C46+C47+C48+C53+C56+C58)</f>
        <v>3123</v>
      </c>
      <c r="Y45" s="14">
        <f>SUM(X45/X48)</f>
        <v>0.38881972111553786</v>
      </c>
      <c r="Z45" s="2">
        <v>5</v>
      </c>
    </row>
    <row r="46" spans="1:26" s="2" customFormat="1" ht="16.5" customHeight="1" thickBot="1">
      <c r="A46" s="7" t="s">
        <v>267</v>
      </c>
      <c r="B46" s="12" t="s">
        <v>5</v>
      </c>
      <c r="C46" s="10">
        <v>611</v>
      </c>
      <c r="D46" s="10">
        <v>622</v>
      </c>
      <c r="E46" s="10">
        <v>626</v>
      </c>
      <c r="F46" s="10">
        <v>628</v>
      </c>
      <c r="G46" s="10">
        <v>629</v>
      </c>
      <c r="H46" s="10">
        <v>631</v>
      </c>
      <c r="I46" s="10">
        <v>631</v>
      </c>
      <c r="J46" s="10">
        <v>635</v>
      </c>
      <c r="K46" s="10">
        <v>671</v>
      </c>
      <c r="L46" s="10">
        <v>701</v>
      </c>
      <c r="M46" s="10">
        <v>711</v>
      </c>
      <c r="N46" s="10">
        <v>733</v>
      </c>
      <c r="O46" s="10">
        <v>776</v>
      </c>
      <c r="P46" s="9">
        <v>865</v>
      </c>
      <c r="Q46" s="10"/>
      <c r="R46" s="10"/>
      <c r="S46" s="10"/>
      <c r="T46" s="9"/>
      <c r="U46" s="10"/>
      <c r="V46" s="11" t="s">
        <v>6</v>
      </c>
      <c r="W46" s="21" t="s">
        <v>16</v>
      </c>
      <c r="X46" s="17">
        <f>(C49+C54)</f>
        <v>733</v>
      </c>
      <c r="Y46" s="14">
        <f>SUM(X46/X48)</f>
        <v>9.1259960159362552E-2</v>
      </c>
      <c r="Z46" s="2">
        <v>1</v>
      </c>
    </row>
    <row r="47" spans="1:26" s="2" customFormat="1" ht="16.5" customHeight="1" thickBot="1">
      <c r="A47" s="7" t="s">
        <v>75</v>
      </c>
      <c r="B47" s="12" t="s">
        <v>5</v>
      </c>
      <c r="C47" s="10">
        <v>588</v>
      </c>
      <c r="D47" s="10">
        <v>602</v>
      </c>
      <c r="E47" s="10">
        <v>608</v>
      </c>
      <c r="F47" s="10">
        <v>610</v>
      </c>
      <c r="G47" s="10">
        <v>610</v>
      </c>
      <c r="H47" s="10">
        <v>616</v>
      </c>
      <c r="I47" s="10">
        <v>617</v>
      </c>
      <c r="J47" s="10">
        <v>625</v>
      </c>
      <c r="K47" s="10">
        <v>667</v>
      </c>
      <c r="L47" s="10">
        <v>700</v>
      </c>
      <c r="M47" s="10">
        <v>717</v>
      </c>
      <c r="N47" s="10">
        <v>758</v>
      </c>
      <c r="O47" s="10">
        <v>782</v>
      </c>
      <c r="P47" s="9">
        <v>867</v>
      </c>
      <c r="Q47" s="10"/>
      <c r="R47" s="10"/>
      <c r="S47" s="10"/>
      <c r="T47" s="10"/>
      <c r="U47" s="9"/>
      <c r="V47" s="11" t="s">
        <v>7</v>
      </c>
      <c r="W47" s="13" t="s">
        <v>17</v>
      </c>
      <c r="X47" s="17">
        <f>(C63+C64+C65)</f>
        <v>148</v>
      </c>
      <c r="Y47" s="14">
        <f>SUM(X47/X48)</f>
        <v>1.8426294820717132E-2</v>
      </c>
    </row>
    <row r="48" spans="1:26" s="2" customFormat="1" ht="16.5" customHeight="1" thickBot="1">
      <c r="A48" s="7" t="s">
        <v>207</v>
      </c>
      <c r="B48" s="8" t="s">
        <v>3</v>
      </c>
      <c r="C48" s="10">
        <v>461</v>
      </c>
      <c r="D48" s="10">
        <v>468</v>
      </c>
      <c r="E48" s="10">
        <v>469</v>
      </c>
      <c r="F48" s="10">
        <v>470</v>
      </c>
      <c r="G48" s="10">
        <v>473</v>
      </c>
      <c r="H48" s="10">
        <v>482</v>
      </c>
      <c r="I48" s="10">
        <v>485</v>
      </c>
      <c r="J48" s="10">
        <v>485</v>
      </c>
      <c r="K48" s="10">
        <v>485</v>
      </c>
      <c r="L48" s="10">
        <v>492</v>
      </c>
      <c r="M48" s="10">
        <v>583</v>
      </c>
      <c r="N48" s="10">
        <v>602</v>
      </c>
      <c r="O48" s="10">
        <v>653</v>
      </c>
      <c r="P48" s="10">
        <v>666</v>
      </c>
      <c r="Q48" s="10">
        <v>667</v>
      </c>
      <c r="R48" s="10">
        <v>668</v>
      </c>
      <c r="S48" s="10">
        <v>690</v>
      </c>
      <c r="T48" s="10">
        <v>694</v>
      </c>
      <c r="U48" s="9">
        <v>701</v>
      </c>
      <c r="V48" s="11" t="s">
        <v>19</v>
      </c>
      <c r="X48" s="24">
        <v>8032</v>
      </c>
    </row>
    <row r="49" spans="1:22" s="2" customFormat="1" ht="16.5" customHeight="1" thickBot="1">
      <c r="A49" s="7" t="s">
        <v>268</v>
      </c>
      <c r="B49" s="12" t="s">
        <v>5</v>
      </c>
      <c r="C49" s="10">
        <v>429</v>
      </c>
      <c r="D49" s="10">
        <v>430</v>
      </c>
      <c r="E49" s="10">
        <v>430</v>
      </c>
      <c r="F49" s="10">
        <v>430</v>
      </c>
      <c r="G49" s="10">
        <v>431</v>
      </c>
      <c r="H49" s="10">
        <v>432</v>
      </c>
      <c r="I49" s="10">
        <v>432</v>
      </c>
      <c r="J49" s="10">
        <v>438</v>
      </c>
      <c r="K49" s="10">
        <v>445</v>
      </c>
      <c r="L49" s="10">
        <v>448</v>
      </c>
      <c r="M49" s="10">
        <v>453</v>
      </c>
      <c r="N49" s="10">
        <v>466</v>
      </c>
      <c r="O49" s="10">
        <v>468</v>
      </c>
      <c r="P49" s="10">
        <v>500</v>
      </c>
      <c r="Q49" s="10">
        <v>520</v>
      </c>
      <c r="R49" s="10">
        <v>531</v>
      </c>
      <c r="S49" s="10">
        <v>545</v>
      </c>
      <c r="T49" s="10">
        <v>545</v>
      </c>
      <c r="U49" s="9">
        <v>668</v>
      </c>
      <c r="V49" s="11" t="s">
        <v>228</v>
      </c>
    </row>
    <row r="50" spans="1:22" s="2" customFormat="1" ht="16.5" customHeight="1" thickBot="1">
      <c r="A50" s="7" t="s">
        <v>183</v>
      </c>
      <c r="B50" s="8" t="s">
        <v>3</v>
      </c>
      <c r="C50" s="10">
        <v>423</v>
      </c>
      <c r="D50" s="10">
        <v>441</v>
      </c>
      <c r="E50" s="10">
        <v>441</v>
      </c>
      <c r="F50" s="10">
        <v>445</v>
      </c>
      <c r="G50" s="10">
        <v>458</v>
      </c>
      <c r="H50" s="10">
        <v>476</v>
      </c>
      <c r="I50" s="10">
        <v>490</v>
      </c>
      <c r="J50" s="10">
        <v>497</v>
      </c>
      <c r="K50" s="10">
        <v>508</v>
      </c>
      <c r="L50" s="10">
        <v>525</v>
      </c>
      <c r="M50" s="10">
        <v>539</v>
      </c>
      <c r="N50" s="10">
        <v>545</v>
      </c>
      <c r="O50" s="10">
        <v>640</v>
      </c>
      <c r="P50" s="10">
        <v>662</v>
      </c>
      <c r="Q50" s="10">
        <v>668</v>
      </c>
      <c r="R50" s="10">
        <v>670</v>
      </c>
      <c r="S50" s="10">
        <v>714</v>
      </c>
      <c r="T50" s="10">
        <v>719</v>
      </c>
      <c r="U50" s="9">
        <v>738</v>
      </c>
      <c r="V50" s="11" t="s">
        <v>15</v>
      </c>
    </row>
    <row r="51" spans="1:22" s="2" customFormat="1" ht="16.5" customHeight="1" thickBot="1">
      <c r="A51" s="7" t="s">
        <v>206</v>
      </c>
      <c r="B51" s="8" t="s">
        <v>3</v>
      </c>
      <c r="C51" s="10">
        <v>419</v>
      </c>
      <c r="D51" s="10">
        <v>419</v>
      </c>
      <c r="E51" s="10">
        <v>421</v>
      </c>
      <c r="F51" s="10">
        <v>422</v>
      </c>
      <c r="G51" s="10">
        <v>429</v>
      </c>
      <c r="H51" s="10">
        <v>430</v>
      </c>
      <c r="I51" s="10">
        <v>440</v>
      </c>
      <c r="J51" s="10">
        <v>456</v>
      </c>
      <c r="K51" s="10">
        <v>459</v>
      </c>
      <c r="L51" s="10">
        <v>461</v>
      </c>
      <c r="M51" s="10">
        <v>464</v>
      </c>
      <c r="N51" s="10">
        <v>493</v>
      </c>
      <c r="O51" s="10">
        <v>512</v>
      </c>
      <c r="P51" s="10">
        <v>515</v>
      </c>
      <c r="Q51" s="10">
        <v>515</v>
      </c>
      <c r="R51" s="10">
        <v>517</v>
      </c>
      <c r="S51" s="10">
        <v>564</v>
      </c>
      <c r="T51" s="10">
        <v>576</v>
      </c>
      <c r="U51" s="9">
        <v>694</v>
      </c>
      <c r="V51" s="11" t="s">
        <v>229</v>
      </c>
    </row>
    <row r="52" spans="1:22" s="2" customFormat="1" ht="16.5" customHeight="1" thickBot="1">
      <c r="A52" s="18" t="s">
        <v>269</v>
      </c>
      <c r="B52" s="19" t="s">
        <v>5</v>
      </c>
      <c r="C52" s="10">
        <v>369</v>
      </c>
      <c r="D52" s="10">
        <v>369</v>
      </c>
      <c r="E52" s="10">
        <v>372</v>
      </c>
      <c r="F52" s="10">
        <v>372</v>
      </c>
      <c r="G52" s="10">
        <v>374</v>
      </c>
      <c r="H52" s="10">
        <v>375</v>
      </c>
      <c r="I52" s="10">
        <v>383</v>
      </c>
      <c r="J52" s="10">
        <v>383</v>
      </c>
      <c r="K52" s="10">
        <v>387</v>
      </c>
      <c r="L52" s="10">
        <v>392</v>
      </c>
      <c r="M52" s="10">
        <v>395</v>
      </c>
      <c r="N52" s="10">
        <v>490</v>
      </c>
      <c r="O52" s="10">
        <v>500</v>
      </c>
      <c r="P52" s="10">
        <v>520</v>
      </c>
      <c r="Q52" s="10">
        <v>528</v>
      </c>
      <c r="R52" s="10">
        <v>540</v>
      </c>
      <c r="S52" s="10">
        <v>553</v>
      </c>
      <c r="T52" s="10">
        <v>554</v>
      </c>
      <c r="U52" s="10">
        <v>620</v>
      </c>
      <c r="V52" s="11"/>
    </row>
    <row r="53" spans="1:22" s="2" customFormat="1" ht="16.5" customHeight="1" thickBot="1">
      <c r="A53" s="18" t="s">
        <v>329</v>
      </c>
      <c r="B53" s="19" t="s">
        <v>5</v>
      </c>
      <c r="C53" s="10">
        <v>307</v>
      </c>
      <c r="D53" s="10">
        <v>310</v>
      </c>
      <c r="E53" s="10">
        <v>312</v>
      </c>
      <c r="F53" s="10">
        <v>313</v>
      </c>
      <c r="G53" s="10">
        <v>313</v>
      </c>
      <c r="H53" s="10">
        <v>314</v>
      </c>
      <c r="I53" s="10">
        <v>314</v>
      </c>
      <c r="J53" s="10">
        <v>327</v>
      </c>
      <c r="K53" s="10">
        <v>334</v>
      </c>
      <c r="L53" s="10">
        <v>342</v>
      </c>
      <c r="M53" s="10">
        <v>350</v>
      </c>
      <c r="N53" s="10">
        <v>359</v>
      </c>
      <c r="O53" s="10">
        <v>374</v>
      </c>
      <c r="P53" s="10" t="s">
        <v>21</v>
      </c>
    </row>
    <row r="54" spans="1:22" s="2" customFormat="1" ht="16.5" customHeight="1" thickBot="1">
      <c r="A54" s="18" t="s">
        <v>270</v>
      </c>
      <c r="B54" s="19" t="s">
        <v>5</v>
      </c>
      <c r="C54" s="10">
        <v>304</v>
      </c>
      <c r="D54" s="10">
        <v>305</v>
      </c>
      <c r="E54" s="10">
        <v>307</v>
      </c>
      <c r="F54" s="10">
        <v>307</v>
      </c>
      <c r="G54" s="10">
        <v>307</v>
      </c>
      <c r="H54" s="10">
        <v>308</v>
      </c>
      <c r="I54" s="10">
        <v>308</v>
      </c>
      <c r="J54" s="10">
        <v>356</v>
      </c>
      <c r="K54" s="10">
        <v>358</v>
      </c>
      <c r="L54" s="10">
        <v>361</v>
      </c>
      <c r="M54" s="10">
        <v>361</v>
      </c>
      <c r="N54" s="10">
        <v>369</v>
      </c>
      <c r="O54" s="10">
        <v>376</v>
      </c>
      <c r="P54" s="10">
        <v>421</v>
      </c>
      <c r="Q54" s="10">
        <v>435</v>
      </c>
      <c r="R54" s="10">
        <v>464</v>
      </c>
      <c r="S54" s="10">
        <v>504</v>
      </c>
      <c r="T54" s="10">
        <v>506</v>
      </c>
      <c r="U54" s="10" t="s">
        <v>21</v>
      </c>
    </row>
    <row r="55" spans="1:22" s="2" customFormat="1" ht="16.5" customHeight="1" thickBot="1">
      <c r="A55" s="18" t="s">
        <v>95</v>
      </c>
      <c r="B55" s="22" t="s">
        <v>16</v>
      </c>
      <c r="C55" s="10">
        <v>286</v>
      </c>
      <c r="D55" s="10">
        <v>292</v>
      </c>
      <c r="E55" s="10">
        <v>293</v>
      </c>
      <c r="F55" s="10">
        <v>294</v>
      </c>
      <c r="G55" s="10">
        <v>295</v>
      </c>
      <c r="H55" s="10">
        <v>300</v>
      </c>
      <c r="I55" s="10">
        <v>300</v>
      </c>
      <c r="J55" s="10">
        <v>316</v>
      </c>
      <c r="K55" s="10">
        <v>326</v>
      </c>
      <c r="L55" s="10"/>
      <c r="M55" s="10">
        <v>399</v>
      </c>
      <c r="N55" s="10">
        <v>408</v>
      </c>
      <c r="O55" s="10">
        <v>422</v>
      </c>
      <c r="P55" s="10">
        <v>430</v>
      </c>
      <c r="Q55" s="10">
        <v>432</v>
      </c>
      <c r="R55" s="10">
        <v>435</v>
      </c>
      <c r="S55" s="10" t="s">
        <v>21</v>
      </c>
    </row>
    <row r="56" spans="1:22" s="2" customFormat="1" ht="16.5" customHeight="1" thickBot="1">
      <c r="A56" s="18" t="s">
        <v>273</v>
      </c>
      <c r="B56" s="22" t="s">
        <v>16</v>
      </c>
      <c r="C56" s="10">
        <v>269</v>
      </c>
      <c r="D56" s="10">
        <v>275</v>
      </c>
      <c r="E56" s="10">
        <v>275</v>
      </c>
      <c r="F56" s="10">
        <v>275</v>
      </c>
      <c r="G56" s="10">
        <v>275</v>
      </c>
      <c r="H56" s="10">
        <v>277</v>
      </c>
      <c r="I56" s="10">
        <v>279</v>
      </c>
      <c r="J56" s="10">
        <v>279</v>
      </c>
      <c r="K56" s="10">
        <v>281</v>
      </c>
      <c r="L56" s="10">
        <v>284</v>
      </c>
      <c r="M56" s="10" t="s">
        <v>21</v>
      </c>
    </row>
    <row r="57" spans="1:22" s="2" customFormat="1" ht="16.5" customHeight="1" thickBot="1">
      <c r="A57" s="18" t="s">
        <v>271</v>
      </c>
      <c r="B57" s="19" t="s">
        <v>5</v>
      </c>
      <c r="C57" s="10">
        <v>266</v>
      </c>
      <c r="D57" s="10">
        <v>267</v>
      </c>
      <c r="E57" s="10">
        <v>268</v>
      </c>
      <c r="F57" s="10">
        <v>268</v>
      </c>
      <c r="G57" s="10">
        <v>275</v>
      </c>
      <c r="H57" s="10">
        <v>277</v>
      </c>
      <c r="I57" s="10">
        <v>279</v>
      </c>
      <c r="J57" s="10">
        <v>279</v>
      </c>
      <c r="K57" s="10">
        <v>280</v>
      </c>
      <c r="L57" s="10">
        <v>285</v>
      </c>
      <c r="M57" s="10">
        <v>289</v>
      </c>
      <c r="N57" s="10" t="s">
        <v>21</v>
      </c>
    </row>
    <row r="58" spans="1:22" s="2" customFormat="1" ht="16.5" customHeight="1" thickBot="1">
      <c r="A58" s="18" t="s">
        <v>76</v>
      </c>
      <c r="B58" s="27" t="s">
        <v>3</v>
      </c>
      <c r="C58" s="10">
        <v>243</v>
      </c>
      <c r="D58" s="10">
        <v>253</v>
      </c>
      <c r="E58" s="10">
        <v>254</v>
      </c>
      <c r="F58" s="10">
        <v>257</v>
      </c>
      <c r="G58" s="10">
        <v>259</v>
      </c>
      <c r="H58" s="10">
        <v>267</v>
      </c>
      <c r="I58" s="10">
        <v>272</v>
      </c>
      <c r="J58" s="10">
        <v>274</v>
      </c>
      <c r="K58" s="10">
        <v>290</v>
      </c>
      <c r="L58" s="10">
        <v>317</v>
      </c>
      <c r="M58" s="10">
        <v>322</v>
      </c>
      <c r="N58" s="10">
        <v>325</v>
      </c>
      <c r="O58" s="10" t="s">
        <v>21</v>
      </c>
    </row>
    <row r="59" spans="1:22" s="2" customFormat="1" ht="16.5" customHeight="1" thickBot="1">
      <c r="A59" s="18" t="s">
        <v>223</v>
      </c>
      <c r="B59" s="23" t="s">
        <v>14</v>
      </c>
      <c r="C59" s="10">
        <v>167</v>
      </c>
      <c r="D59" s="10">
        <v>172</v>
      </c>
      <c r="E59" s="10">
        <v>177</v>
      </c>
      <c r="F59" s="10">
        <v>178</v>
      </c>
      <c r="G59" s="10">
        <v>181</v>
      </c>
      <c r="H59" s="10">
        <v>182</v>
      </c>
      <c r="I59" s="10">
        <v>184</v>
      </c>
      <c r="J59" s="10">
        <v>184</v>
      </c>
      <c r="K59" s="10">
        <v>198</v>
      </c>
      <c r="L59" s="10" t="s">
        <v>21</v>
      </c>
    </row>
    <row r="60" spans="1:22" s="2" customFormat="1" ht="16.5" customHeight="1" thickBot="1">
      <c r="A60" s="18" t="s">
        <v>322</v>
      </c>
      <c r="B60" s="23" t="s">
        <v>14</v>
      </c>
      <c r="C60" s="10">
        <v>160</v>
      </c>
      <c r="D60" s="10">
        <v>169</v>
      </c>
      <c r="E60" s="10">
        <v>172</v>
      </c>
      <c r="F60" s="10">
        <v>174</v>
      </c>
      <c r="G60" s="10">
        <v>174</v>
      </c>
      <c r="H60" s="10">
        <v>176</v>
      </c>
      <c r="I60" s="10">
        <v>176</v>
      </c>
      <c r="J60" s="10">
        <v>176</v>
      </c>
      <c r="K60" s="10" t="s">
        <v>21</v>
      </c>
    </row>
    <row r="61" spans="1:22" s="2" customFormat="1" ht="16.5" customHeight="1" thickBot="1">
      <c r="A61" s="18" t="s">
        <v>275</v>
      </c>
      <c r="B61" s="19" t="s">
        <v>5</v>
      </c>
      <c r="C61" s="10">
        <v>127</v>
      </c>
      <c r="D61" s="10">
        <v>127</v>
      </c>
      <c r="E61" s="10">
        <v>127</v>
      </c>
      <c r="F61" s="10">
        <v>127</v>
      </c>
      <c r="G61" s="10">
        <v>128</v>
      </c>
      <c r="H61" s="10">
        <v>128</v>
      </c>
      <c r="I61" s="10">
        <v>128</v>
      </c>
      <c r="J61" s="10" t="s">
        <v>21</v>
      </c>
    </row>
    <row r="62" spans="1:22" s="2" customFormat="1" ht="16.5" customHeight="1" thickBot="1">
      <c r="A62" s="18" t="s">
        <v>272</v>
      </c>
      <c r="B62" s="27" t="s">
        <v>3</v>
      </c>
      <c r="C62" s="10">
        <v>80</v>
      </c>
      <c r="D62" s="10">
        <v>81</v>
      </c>
      <c r="E62" s="10">
        <v>81</v>
      </c>
      <c r="F62" s="10">
        <v>81</v>
      </c>
      <c r="G62" s="10">
        <v>86</v>
      </c>
      <c r="H62" s="10">
        <v>86</v>
      </c>
      <c r="I62" s="10" t="s">
        <v>21</v>
      </c>
    </row>
    <row r="63" spans="1:22" s="2" customFormat="1" ht="16.5" customHeight="1" thickBot="1">
      <c r="A63" s="18" t="s">
        <v>276</v>
      </c>
      <c r="B63" s="27" t="s">
        <v>3</v>
      </c>
      <c r="C63" s="10">
        <v>62</v>
      </c>
      <c r="D63" s="10">
        <v>65</v>
      </c>
      <c r="E63" s="10">
        <v>65</v>
      </c>
      <c r="F63" s="10">
        <v>66</v>
      </c>
      <c r="G63" s="10" t="s">
        <v>21</v>
      </c>
    </row>
    <row r="64" spans="1:22" s="2" customFormat="1" ht="16.5" customHeight="1" thickBot="1">
      <c r="A64" s="18" t="s">
        <v>277</v>
      </c>
      <c r="B64" s="27" t="s">
        <v>3</v>
      </c>
      <c r="C64" s="10">
        <v>56</v>
      </c>
      <c r="D64" s="10">
        <v>57</v>
      </c>
      <c r="E64" s="10">
        <v>57</v>
      </c>
      <c r="F64" s="10" t="s">
        <v>21</v>
      </c>
    </row>
    <row r="65" spans="1:20" s="2" customFormat="1" ht="16.5" customHeight="1" thickBot="1">
      <c r="A65" s="18" t="s">
        <v>274</v>
      </c>
      <c r="B65" s="23" t="s">
        <v>14</v>
      </c>
      <c r="C65" s="10">
        <v>30</v>
      </c>
      <c r="D65" s="10">
        <v>34</v>
      </c>
      <c r="E65" s="10" t="s">
        <v>21</v>
      </c>
    </row>
    <row r="66" spans="1:20" s="2" customFormat="1" ht="13.5" customHeight="1">
      <c r="A66" s="28"/>
      <c r="B66" s="29"/>
      <c r="C66" s="44">
        <f>SUM(C43:C65)</f>
        <v>8032</v>
      </c>
      <c r="D66" s="44">
        <f t="shared" ref="D66:I66" si="0">SUM(D43:D65)</f>
        <v>8032</v>
      </c>
      <c r="E66" s="44">
        <f t="shared" si="0"/>
        <v>8030</v>
      </c>
      <c r="F66" s="44">
        <f t="shared" si="0"/>
        <v>7993</v>
      </c>
      <c r="G66" s="44">
        <f t="shared" si="0"/>
        <v>7981</v>
      </c>
      <c r="H66" s="44">
        <f t="shared" si="0"/>
        <v>8023</v>
      </c>
      <c r="I66" s="44">
        <f t="shared" si="0"/>
        <v>8016</v>
      </c>
      <c r="J66" s="44"/>
      <c r="K66" s="44"/>
      <c r="L66" s="44"/>
      <c r="M66" s="44"/>
      <c r="N66" s="44"/>
    </row>
    <row r="67" spans="1:20" s="31" customFormat="1" ht="15" customHeight="1">
      <c r="B67" s="35" t="s">
        <v>20</v>
      </c>
      <c r="C67" s="37" t="s">
        <v>5</v>
      </c>
      <c r="D67" s="38" t="s">
        <v>3</v>
      </c>
      <c r="E67" s="39" t="s">
        <v>16</v>
      </c>
      <c r="F67" s="35" t="s">
        <v>17</v>
      </c>
      <c r="H67" s="46"/>
      <c r="R67" s="32"/>
      <c r="S67" s="33"/>
      <c r="T67" s="34"/>
    </row>
    <row r="68" spans="1:20" s="31" customFormat="1" ht="15" customHeight="1">
      <c r="A68" s="31" t="s">
        <v>11</v>
      </c>
      <c r="B68" s="36">
        <f>SUM(N8+K22+K34+X48)</f>
        <v>21181</v>
      </c>
      <c r="C68" s="33">
        <f>SUM(X44+K32+K20+N5)</f>
        <v>10368</v>
      </c>
      <c r="D68" s="33">
        <f>SUM(X45+K33+K21+N6)</f>
        <v>8870</v>
      </c>
      <c r="E68" s="33">
        <f>(X46+N7)</f>
        <v>1261</v>
      </c>
      <c r="F68" s="33">
        <v>148</v>
      </c>
      <c r="H68" s="33"/>
      <c r="R68" s="35"/>
      <c r="S68" s="36"/>
      <c r="T68" s="34"/>
    </row>
    <row r="69" spans="1:20" s="31" customFormat="1" ht="15" customHeight="1">
      <c r="A69" s="31" t="s">
        <v>12</v>
      </c>
      <c r="B69" s="41">
        <v>1</v>
      </c>
      <c r="C69" s="34">
        <f>SUM(C68/$B$68)</f>
        <v>0.48949530239365469</v>
      </c>
      <c r="D69" s="34">
        <f>SUM(D68/$B$68)</f>
        <v>0.41877154053160853</v>
      </c>
      <c r="E69" s="34">
        <f>SUM(E68/$B$68)</f>
        <v>5.9534488456635663E-2</v>
      </c>
      <c r="F69" s="34">
        <f>SUM(F68/$B$68)</f>
        <v>6.9873943628723859E-3</v>
      </c>
      <c r="H69" s="34"/>
    </row>
    <row r="70" spans="1:20" s="31" customFormat="1" ht="15" customHeight="1">
      <c r="A70" s="31" t="s">
        <v>13</v>
      </c>
      <c r="B70" s="35">
        <v>25</v>
      </c>
      <c r="C70" s="31">
        <v>11</v>
      </c>
      <c r="D70" s="31">
        <v>12</v>
      </c>
      <c r="E70" s="31">
        <v>2</v>
      </c>
      <c r="F70" s="31">
        <v>0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U66"/>
  <sheetViews>
    <sheetView workbookViewId="0">
      <selection activeCell="O1" sqref="O1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8" width="8.5703125" customWidth="1"/>
  </cols>
  <sheetData>
    <row r="1" spans="1:14" s="2" customFormat="1" ht="16.5" customHeight="1">
      <c r="A1" s="1" t="s">
        <v>215</v>
      </c>
    </row>
    <row r="2" spans="1:14" s="2" customFormat="1" ht="9.75" customHeight="1" thickBot="1">
      <c r="A2" s="3"/>
    </row>
    <row r="3" spans="1:14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6"/>
      <c r="K3" s="13" t="s">
        <v>9</v>
      </c>
      <c r="L3" s="14">
        <f>(6029/7874)</f>
        <v>0.76568453136906278</v>
      </c>
    </row>
    <row r="4" spans="1:14" s="2" customFormat="1" ht="16.5" customHeight="1" thickBot="1">
      <c r="A4" s="7" t="s">
        <v>169</v>
      </c>
      <c r="B4" s="12" t="s">
        <v>5</v>
      </c>
      <c r="C4" s="9">
        <v>1785</v>
      </c>
      <c r="D4" s="10"/>
      <c r="E4" s="10"/>
      <c r="F4" s="10"/>
      <c r="G4" s="10"/>
      <c r="H4" s="10"/>
      <c r="I4" s="10"/>
      <c r="J4" s="11" t="s">
        <v>4</v>
      </c>
      <c r="L4" s="13" t="s">
        <v>11</v>
      </c>
      <c r="M4" s="13" t="s">
        <v>12</v>
      </c>
      <c r="N4" s="13" t="s">
        <v>13</v>
      </c>
    </row>
    <row r="5" spans="1:14" s="2" customFormat="1" ht="16.5" customHeight="1" thickBot="1">
      <c r="A5" s="7" t="s">
        <v>230</v>
      </c>
      <c r="B5" s="8" t="s">
        <v>3</v>
      </c>
      <c r="C5" s="10">
        <v>652</v>
      </c>
      <c r="D5" s="10">
        <v>710</v>
      </c>
      <c r="E5" s="10">
        <v>723</v>
      </c>
      <c r="F5" s="10"/>
      <c r="G5" s="9" t="s">
        <v>202</v>
      </c>
      <c r="H5" s="9"/>
      <c r="I5" s="9"/>
      <c r="J5" s="11" t="s">
        <v>15</v>
      </c>
      <c r="K5" s="16" t="s">
        <v>5</v>
      </c>
      <c r="L5" s="17">
        <f>(C4+C10+C11+C12+C13)</f>
        <v>2948</v>
      </c>
      <c r="M5" s="14">
        <f>SUM(L5/L8)</f>
        <v>0.49788887012328997</v>
      </c>
      <c r="N5" s="2">
        <v>3</v>
      </c>
    </row>
    <row r="6" spans="1:14" s="2" customFormat="1" ht="16.5" customHeight="1" thickBot="1">
      <c r="A6" s="7" t="s">
        <v>204</v>
      </c>
      <c r="B6" s="8" t="s">
        <v>3</v>
      </c>
      <c r="C6" s="10">
        <v>645</v>
      </c>
      <c r="D6" s="10">
        <v>725</v>
      </c>
      <c r="E6" s="10">
        <v>734</v>
      </c>
      <c r="F6" s="9" t="s">
        <v>202</v>
      </c>
      <c r="G6" s="10"/>
      <c r="H6" s="10"/>
      <c r="I6" s="9"/>
      <c r="J6" s="11" t="s">
        <v>6</v>
      </c>
      <c r="K6" s="20" t="s">
        <v>3</v>
      </c>
      <c r="L6" s="17">
        <f>(C5+C6+C8+C9)</f>
        <v>2375</v>
      </c>
      <c r="M6" s="14">
        <f>SUM(L6/L8)</f>
        <v>0.40111467657490291</v>
      </c>
      <c r="N6" s="2">
        <v>3</v>
      </c>
    </row>
    <row r="7" spans="1:14" s="2" customFormat="1" ht="16.5" customHeight="1" thickBot="1">
      <c r="A7" s="7" t="s">
        <v>170</v>
      </c>
      <c r="B7" s="42" t="s">
        <v>16</v>
      </c>
      <c r="C7" s="10">
        <v>598</v>
      </c>
      <c r="D7" s="10">
        <v>700</v>
      </c>
      <c r="E7" s="9">
        <v>755</v>
      </c>
      <c r="F7" s="10"/>
      <c r="G7" s="10"/>
      <c r="H7" s="9"/>
      <c r="I7" s="9"/>
      <c r="J7" s="11" t="s">
        <v>8</v>
      </c>
      <c r="K7" s="21" t="s">
        <v>16</v>
      </c>
      <c r="L7" s="17">
        <v>598</v>
      </c>
      <c r="M7" s="14">
        <f>SUM(L7/L8)</f>
        <v>0.10099645330180712</v>
      </c>
      <c r="N7" s="2">
        <v>1</v>
      </c>
    </row>
    <row r="8" spans="1:14" s="2" customFormat="1" ht="16.5" customHeight="1" thickBot="1">
      <c r="A8" s="18" t="s">
        <v>244</v>
      </c>
      <c r="B8" s="27" t="s">
        <v>3</v>
      </c>
      <c r="C8" s="10">
        <v>545</v>
      </c>
      <c r="D8" s="10">
        <v>579</v>
      </c>
      <c r="E8" s="10">
        <v>581</v>
      </c>
      <c r="F8" s="10"/>
      <c r="G8" s="10"/>
      <c r="H8" s="10"/>
      <c r="I8" s="10"/>
      <c r="J8" s="11"/>
      <c r="K8" s="13"/>
      <c r="L8" s="24">
        <v>5921</v>
      </c>
      <c r="M8" s="14"/>
    </row>
    <row r="9" spans="1:14" s="2" customFormat="1" ht="16.5" customHeight="1" thickBot="1">
      <c r="A9" s="7" t="s">
        <v>279</v>
      </c>
      <c r="B9" s="8" t="s">
        <v>3</v>
      </c>
      <c r="C9" s="10">
        <v>533</v>
      </c>
      <c r="D9" s="10">
        <v>618</v>
      </c>
      <c r="E9" s="10">
        <v>620</v>
      </c>
      <c r="F9" s="10"/>
      <c r="G9" s="10"/>
      <c r="H9" s="10"/>
      <c r="I9" s="9" t="s">
        <v>202</v>
      </c>
      <c r="J9" s="11" t="s">
        <v>19</v>
      </c>
    </row>
    <row r="10" spans="1:14" s="2" customFormat="1" ht="16.5" customHeight="1" thickBot="1">
      <c r="A10" s="7" t="s">
        <v>172</v>
      </c>
      <c r="B10" s="12" t="s">
        <v>5</v>
      </c>
      <c r="C10" s="10">
        <v>386</v>
      </c>
      <c r="D10" s="10">
        <v>560</v>
      </c>
      <c r="E10" s="10">
        <v>591</v>
      </c>
      <c r="F10" s="9" t="s">
        <v>202</v>
      </c>
      <c r="G10" s="10"/>
      <c r="H10" s="10"/>
      <c r="I10" s="10"/>
      <c r="J10" s="9" t="s">
        <v>7</v>
      </c>
    </row>
    <row r="11" spans="1:14" s="2" customFormat="1" ht="16.5" customHeight="1" thickBot="1">
      <c r="A11" s="7" t="s">
        <v>203</v>
      </c>
      <c r="B11" s="12" t="s">
        <v>5</v>
      </c>
      <c r="C11" s="10">
        <v>360</v>
      </c>
      <c r="D11" s="10">
        <v>571</v>
      </c>
      <c r="E11" s="10">
        <v>623</v>
      </c>
      <c r="F11" s="9" t="s">
        <v>202</v>
      </c>
      <c r="G11" s="10"/>
      <c r="H11" s="10"/>
      <c r="I11" s="10"/>
      <c r="J11" s="9" t="s">
        <v>10</v>
      </c>
    </row>
    <row r="12" spans="1:14" s="2" customFormat="1" ht="16.5" customHeight="1" thickBot="1">
      <c r="A12" s="18" t="s">
        <v>231</v>
      </c>
      <c r="B12" s="19" t="s">
        <v>5</v>
      </c>
      <c r="C12" s="10">
        <v>290</v>
      </c>
      <c r="D12" s="10">
        <v>498</v>
      </c>
      <c r="E12" s="10">
        <v>535</v>
      </c>
      <c r="F12" s="10" t="s">
        <v>21</v>
      </c>
    </row>
    <row r="13" spans="1:14" s="2" customFormat="1" ht="16.5" customHeight="1" thickBot="1">
      <c r="A13" s="18" t="s">
        <v>232</v>
      </c>
      <c r="B13" s="19" t="s">
        <v>5</v>
      </c>
      <c r="C13" s="10">
        <v>127</v>
      </c>
      <c r="D13" s="10">
        <v>219</v>
      </c>
      <c r="E13" s="10" t="s">
        <v>21</v>
      </c>
    </row>
    <row r="14" spans="1:14" s="2" customFormat="1" ht="10.5" customHeight="1">
      <c r="A14" s="1"/>
      <c r="C14" s="17"/>
      <c r="D14" s="17"/>
    </row>
    <row r="15" spans="1:14" s="2" customFormat="1" ht="17.45" customHeight="1">
      <c r="A15" s="1" t="s">
        <v>233</v>
      </c>
    </row>
    <row r="16" spans="1:14" s="2" customFormat="1" ht="8.25" customHeight="1" thickBot="1">
      <c r="A16" s="1"/>
    </row>
    <row r="17" spans="1:13" s="2" customFormat="1" ht="17.45" customHeight="1" thickBot="1">
      <c r="A17" s="4" t="s">
        <v>0</v>
      </c>
      <c r="B17" s="5" t="s">
        <v>1</v>
      </c>
      <c r="C17" s="5" t="s">
        <v>2</v>
      </c>
      <c r="D17" s="5">
        <v>2</v>
      </c>
      <c r="E17" s="5">
        <v>3</v>
      </c>
      <c r="F17" s="5">
        <v>4</v>
      </c>
      <c r="G17" s="5"/>
      <c r="H17" s="13" t="s">
        <v>9</v>
      </c>
      <c r="I17" s="14">
        <f>(3742/4651)</f>
        <v>0.80455815953558374</v>
      </c>
    </row>
    <row r="18" spans="1:13" s="2" customFormat="1" ht="17.45" customHeight="1" thickBot="1">
      <c r="A18" s="7" t="s">
        <v>242</v>
      </c>
      <c r="B18" s="8" t="s">
        <v>3</v>
      </c>
      <c r="C18" s="10">
        <v>636</v>
      </c>
      <c r="D18" s="10"/>
      <c r="E18" s="9" t="s">
        <v>202</v>
      </c>
      <c r="F18" s="10"/>
      <c r="G18" s="11" t="s">
        <v>4</v>
      </c>
      <c r="I18" s="13" t="s">
        <v>11</v>
      </c>
      <c r="J18" s="13" t="s">
        <v>12</v>
      </c>
      <c r="K18" s="13" t="s">
        <v>13</v>
      </c>
    </row>
    <row r="19" spans="1:13" s="2" customFormat="1" ht="17.45" customHeight="1" thickBot="1">
      <c r="A19" s="7" t="s">
        <v>209</v>
      </c>
      <c r="B19" s="12" t="s">
        <v>5</v>
      </c>
      <c r="C19" s="10">
        <v>550</v>
      </c>
      <c r="D19" s="10"/>
      <c r="E19" s="10"/>
      <c r="F19" s="9" t="s">
        <v>202</v>
      </c>
      <c r="G19" s="11" t="s">
        <v>6</v>
      </c>
      <c r="H19" s="16" t="s">
        <v>5</v>
      </c>
      <c r="I19" s="17">
        <f>(C19+C20+C21+C25)</f>
        <v>1893</v>
      </c>
      <c r="J19" s="14">
        <f>SUM(I19/I21)</f>
        <v>0.51286914115415871</v>
      </c>
      <c r="K19" s="2">
        <v>2</v>
      </c>
    </row>
    <row r="20" spans="1:13" s="2" customFormat="1" ht="17.45" customHeight="1" thickBot="1">
      <c r="A20" s="7" t="s">
        <v>130</v>
      </c>
      <c r="B20" s="12" t="s">
        <v>5</v>
      </c>
      <c r="C20" s="10">
        <v>544</v>
      </c>
      <c r="D20" s="10"/>
      <c r="E20" s="10"/>
      <c r="F20" s="9" t="s">
        <v>202</v>
      </c>
      <c r="G20" s="11" t="s">
        <v>8</v>
      </c>
      <c r="H20" s="20" t="s">
        <v>3</v>
      </c>
      <c r="I20" s="17">
        <f>(C18+C22+C23+C24)</f>
        <v>1798</v>
      </c>
      <c r="J20" s="14">
        <f>SUM(I20/I21)</f>
        <v>0.48713085884584123</v>
      </c>
      <c r="K20" s="2">
        <v>2</v>
      </c>
    </row>
    <row r="21" spans="1:13" s="2" customFormat="1" ht="17.45" customHeight="1" thickBot="1">
      <c r="A21" s="18" t="s">
        <v>345</v>
      </c>
      <c r="B21" s="19" t="s">
        <v>5</v>
      </c>
      <c r="C21" s="10">
        <v>522</v>
      </c>
      <c r="D21" s="10"/>
      <c r="E21" s="10"/>
      <c r="F21" s="10"/>
      <c r="G21" s="11"/>
      <c r="H21" s="21"/>
      <c r="I21" s="24">
        <v>3691</v>
      </c>
      <c r="J21" s="14"/>
    </row>
    <row r="22" spans="1:13" s="2" customFormat="1" ht="17.45" customHeight="1" thickBot="1">
      <c r="A22" s="7" t="s">
        <v>234</v>
      </c>
      <c r="B22" s="8" t="s">
        <v>3</v>
      </c>
      <c r="C22" s="10">
        <v>500</v>
      </c>
      <c r="D22" s="10"/>
      <c r="E22" s="10"/>
      <c r="F22" s="9" t="s">
        <v>202</v>
      </c>
      <c r="G22" s="11" t="s">
        <v>7</v>
      </c>
      <c r="H22" s="13"/>
      <c r="I22" s="17"/>
      <c r="J22" s="14"/>
    </row>
    <row r="23" spans="1:13" s="2" customFormat="1" ht="17.45" customHeight="1" thickBot="1">
      <c r="A23" s="18" t="s">
        <v>236</v>
      </c>
      <c r="B23" s="27" t="s">
        <v>3</v>
      </c>
      <c r="C23" s="10">
        <v>380</v>
      </c>
      <c r="D23" s="10"/>
      <c r="E23" s="10"/>
      <c r="F23" s="10" t="s">
        <v>21</v>
      </c>
    </row>
    <row r="24" spans="1:13" s="2" customFormat="1" ht="17.45" customHeight="1" thickBot="1">
      <c r="A24" s="18" t="s">
        <v>258</v>
      </c>
      <c r="B24" s="27" t="s">
        <v>3</v>
      </c>
      <c r="C24" s="10">
        <v>282</v>
      </c>
      <c r="D24" s="10"/>
      <c r="E24" s="10" t="s">
        <v>21</v>
      </c>
    </row>
    <row r="25" spans="1:13" s="2" customFormat="1" ht="17.45" customHeight="1" thickBot="1">
      <c r="A25" s="18" t="s">
        <v>235</v>
      </c>
      <c r="B25" s="19" t="s">
        <v>5</v>
      </c>
      <c r="C25" s="10">
        <v>277</v>
      </c>
      <c r="D25" s="10" t="s">
        <v>21</v>
      </c>
      <c r="G25" s="24"/>
    </row>
    <row r="27" spans="1:13" s="2" customFormat="1" ht="17.45" customHeight="1">
      <c r="A27" s="1" t="s">
        <v>237</v>
      </c>
    </row>
    <row r="28" spans="1:13" s="2" customFormat="1" ht="10.5" customHeight="1" thickBot="1">
      <c r="A28" s="1"/>
    </row>
    <row r="29" spans="1:13" s="2" customFormat="1" ht="16.5" customHeight="1" thickBot="1">
      <c r="A29" s="4" t="s">
        <v>0</v>
      </c>
      <c r="B29" s="5" t="s">
        <v>1</v>
      </c>
      <c r="C29" s="5" t="s">
        <v>2</v>
      </c>
      <c r="D29" s="5">
        <v>2</v>
      </c>
      <c r="E29" s="5">
        <v>3</v>
      </c>
      <c r="F29" s="5">
        <v>4</v>
      </c>
      <c r="G29" s="5">
        <v>5</v>
      </c>
      <c r="H29" s="5">
        <v>6</v>
      </c>
      <c r="I29" s="6"/>
      <c r="J29" s="13" t="s">
        <v>9</v>
      </c>
      <c r="K29" s="14">
        <f>(4260/5432)</f>
        <v>0.78424153166421207</v>
      </c>
    </row>
    <row r="30" spans="1:13" s="2" customFormat="1" ht="16.5" customHeight="1" thickBot="1">
      <c r="A30" s="7" t="s">
        <v>211</v>
      </c>
      <c r="B30" s="8" t="s">
        <v>3</v>
      </c>
      <c r="C30" s="9">
        <v>932</v>
      </c>
      <c r="D30" s="10"/>
      <c r="E30" s="10"/>
      <c r="F30" s="10"/>
      <c r="G30" s="9"/>
      <c r="H30" s="10"/>
      <c r="I30" s="11" t="s">
        <v>4</v>
      </c>
      <c r="K30" s="13" t="s">
        <v>11</v>
      </c>
      <c r="L30" s="13" t="s">
        <v>12</v>
      </c>
      <c r="M30" s="13" t="s">
        <v>13</v>
      </c>
    </row>
    <row r="31" spans="1:13" s="2" customFormat="1" ht="16.5" customHeight="1" thickBot="1">
      <c r="A31" s="7" t="s">
        <v>65</v>
      </c>
      <c r="B31" s="8" t="s">
        <v>3</v>
      </c>
      <c r="C31" s="10">
        <v>645</v>
      </c>
      <c r="D31" s="9" t="s">
        <v>202</v>
      </c>
      <c r="E31" s="9"/>
      <c r="F31" s="9"/>
      <c r="G31" s="10"/>
      <c r="H31" s="10"/>
      <c r="I31" s="11" t="s">
        <v>8</v>
      </c>
      <c r="J31" s="16" t="s">
        <v>5</v>
      </c>
      <c r="K31" s="17">
        <f>(C32+C33+C36+C37)</f>
        <v>1749</v>
      </c>
      <c r="L31" s="14">
        <f>SUM(K31/K33)</f>
        <v>0.42012971414845063</v>
      </c>
      <c r="M31" s="2">
        <v>2</v>
      </c>
    </row>
    <row r="32" spans="1:13" s="2" customFormat="1" ht="16.5" customHeight="1" thickBot="1">
      <c r="A32" s="7" t="s">
        <v>86</v>
      </c>
      <c r="B32" s="12" t="s">
        <v>5</v>
      </c>
      <c r="C32" s="10">
        <v>540</v>
      </c>
      <c r="D32" s="9"/>
      <c r="E32" s="10"/>
      <c r="F32" s="9" t="s">
        <v>202</v>
      </c>
      <c r="G32" s="10"/>
      <c r="H32" s="9"/>
      <c r="I32" s="11" t="s">
        <v>7</v>
      </c>
      <c r="J32" s="20" t="s">
        <v>3</v>
      </c>
      <c r="K32" s="17">
        <f>(C30+C31+C34+C35)</f>
        <v>2414</v>
      </c>
      <c r="L32" s="14">
        <f>SUM(K32/K33)</f>
        <v>0.57987028585154932</v>
      </c>
      <c r="M32" s="2">
        <v>3</v>
      </c>
    </row>
    <row r="33" spans="1:21" s="2" customFormat="1" ht="16.5" customHeight="1" thickBot="1">
      <c r="A33" s="7" t="s">
        <v>238</v>
      </c>
      <c r="B33" s="12" t="s">
        <v>5</v>
      </c>
      <c r="C33" s="10">
        <v>504</v>
      </c>
      <c r="D33" s="10"/>
      <c r="E33" s="9"/>
      <c r="F33" s="10"/>
      <c r="G33" s="9" t="s">
        <v>202</v>
      </c>
      <c r="H33" s="10"/>
      <c r="I33" s="11" t="s">
        <v>6</v>
      </c>
      <c r="J33" s="13"/>
      <c r="K33" s="24">
        <v>4163</v>
      </c>
      <c r="L33" s="14"/>
    </row>
    <row r="34" spans="1:21" s="2" customFormat="1" ht="16.5" customHeight="1" thickBot="1">
      <c r="A34" s="7" t="s">
        <v>191</v>
      </c>
      <c r="B34" s="8" t="s">
        <v>3</v>
      </c>
      <c r="C34" s="10">
        <v>440</v>
      </c>
      <c r="D34" s="10"/>
      <c r="E34" s="10"/>
      <c r="F34" s="9"/>
      <c r="G34" s="9"/>
      <c r="H34" s="9" t="s">
        <v>202</v>
      </c>
      <c r="I34" s="11" t="s">
        <v>10</v>
      </c>
    </row>
    <row r="35" spans="1:21" s="2" customFormat="1" ht="16.5" customHeight="1" thickBot="1">
      <c r="A35" s="18" t="s">
        <v>241</v>
      </c>
      <c r="B35" s="27" t="s">
        <v>3</v>
      </c>
      <c r="C35" s="10">
        <v>397</v>
      </c>
      <c r="D35" s="10"/>
      <c r="E35" s="10"/>
      <c r="F35" s="10"/>
      <c r="G35" s="10"/>
      <c r="H35" s="10"/>
      <c r="I35" s="11"/>
    </row>
    <row r="36" spans="1:21" s="2" customFormat="1" ht="16.5" customHeight="1" thickBot="1">
      <c r="A36" s="18" t="s">
        <v>239</v>
      </c>
      <c r="B36" s="19" t="s">
        <v>5</v>
      </c>
      <c r="C36" s="10">
        <v>366</v>
      </c>
      <c r="D36" s="10"/>
      <c r="E36" s="10"/>
      <c r="F36" s="10"/>
      <c r="G36" s="10" t="s">
        <v>21</v>
      </c>
    </row>
    <row r="37" spans="1:21" s="2" customFormat="1" ht="16.5" customHeight="1" thickBot="1">
      <c r="A37" s="18" t="s">
        <v>240</v>
      </c>
      <c r="B37" s="19" t="s">
        <v>5</v>
      </c>
      <c r="C37" s="10">
        <v>339</v>
      </c>
      <c r="D37" s="10"/>
      <c r="E37" s="10"/>
      <c r="F37" s="10" t="s">
        <v>21</v>
      </c>
    </row>
    <row r="39" spans="1:21" s="2" customFormat="1" ht="17.45" customHeight="1">
      <c r="A39" s="1" t="s">
        <v>266</v>
      </c>
    </row>
    <row r="40" spans="1:21" s="2" customFormat="1" ht="10.5" customHeight="1" thickBot="1">
      <c r="A40" s="1"/>
    </row>
    <row r="41" spans="1:21" s="2" customFormat="1" ht="16.5" customHeight="1" thickBot="1">
      <c r="A41" s="4" t="s">
        <v>0</v>
      </c>
      <c r="B41" s="5" t="s">
        <v>1</v>
      </c>
      <c r="C41" s="5" t="s">
        <v>2</v>
      </c>
      <c r="D41" s="5">
        <v>2</v>
      </c>
      <c r="E41" s="5">
        <v>3</v>
      </c>
      <c r="F41" s="5">
        <v>4</v>
      </c>
      <c r="G41" s="5">
        <v>5</v>
      </c>
      <c r="H41" s="5">
        <v>6</v>
      </c>
      <c r="I41" s="5">
        <v>7</v>
      </c>
      <c r="J41" s="5">
        <v>8</v>
      </c>
      <c r="K41" s="5">
        <v>9</v>
      </c>
      <c r="L41" s="5">
        <v>10</v>
      </c>
      <c r="M41" s="5">
        <v>11</v>
      </c>
      <c r="N41" s="5">
        <v>12</v>
      </c>
      <c r="O41" s="5">
        <v>13</v>
      </c>
      <c r="P41" s="5">
        <v>14</v>
      </c>
      <c r="Q41" s="6"/>
      <c r="R41" s="13" t="s">
        <v>9</v>
      </c>
      <c r="S41" s="14">
        <f>(8917/11737)</f>
        <v>0.7597341739797222</v>
      </c>
    </row>
    <row r="42" spans="1:21" s="2" customFormat="1" ht="16.5" customHeight="1" thickBot="1">
      <c r="A42" s="7" t="s">
        <v>155</v>
      </c>
      <c r="B42" s="12" t="s">
        <v>5</v>
      </c>
      <c r="C42" s="9">
        <v>1062</v>
      </c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1" t="s">
        <v>4</v>
      </c>
      <c r="S42" s="13" t="s">
        <v>11</v>
      </c>
      <c r="T42" s="13" t="s">
        <v>12</v>
      </c>
      <c r="U42" s="13" t="s">
        <v>13</v>
      </c>
    </row>
    <row r="43" spans="1:21" s="2" customFormat="1" ht="16.5" customHeight="1" thickBot="1">
      <c r="A43" s="7" t="s">
        <v>75</v>
      </c>
      <c r="B43" s="12" t="s">
        <v>5</v>
      </c>
      <c r="C43" s="9">
        <v>899</v>
      </c>
      <c r="D43" s="10"/>
      <c r="E43" s="10"/>
      <c r="F43" s="10"/>
      <c r="G43" s="9"/>
      <c r="H43" s="10"/>
      <c r="I43" s="9"/>
      <c r="J43" s="10"/>
      <c r="K43" s="10"/>
      <c r="L43" s="10"/>
      <c r="M43" s="10"/>
      <c r="N43" s="9"/>
      <c r="O43" s="10"/>
      <c r="P43" s="9"/>
      <c r="Q43" s="11" t="s">
        <v>8</v>
      </c>
      <c r="R43" s="16" t="s">
        <v>5</v>
      </c>
      <c r="S43" s="17">
        <f>(C43+C42+C49+C50+C51+C54+C56)</f>
        <v>3885</v>
      </c>
      <c r="T43" s="14">
        <f>SUM(S43/S48)</f>
        <v>0.44460975051499196</v>
      </c>
      <c r="U43" s="2">
        <v>4</v>
      </c>
    </row>
    <row r="44" spans="1:21" s="2" customFormat="1" ht="16.5" customHeight="1" thickBot="1">
      <c r="A44" s="7" t="s">
        <v>213</v>
      </c>
      <c r="B44" s="8" t="s">
        <v>3</v>
      </c>
      <c r="C44" s="10">
        <v>854</v>
      </c>
      <c r="D44" s="10"/>
      <c r="E44" s="9">
        <v>887</v>
      </c>
      <c r="F44" s="10"/>
      <c r="G44" s="9"/>
      <c r="H44" s="10"/>
      <c r="I44" s="10"/>
      <c r="J44" s="10"/>
      <c r="K44" s="10"/>
      <c r="L44" s="10"/>
      <c r="M44" s="10"/>
      <c r="N44" s="9"/>
      <c r="O44" s="10"/>
      <c r="P44" s="10"/>
      <c r="Q44" s="11" t="s">
        <v>7</v>
      </c>
      <c r="R44" s="20" t="s">
        <v>3</v>
      </c>
      <c r="S44" s="17">
        <f>(C44+C45+C46+C47+C52+C55+C57)</f>
        <v>3659</v>
      </c>
      <c r="T44" s="14">
        <f>SUM(S44/S48)</f>
        <v>0.41874570840009157</v>
      </c>
      <c r="U44" s="2">
        <v>4</v>
      </c>
    </row>
    <row r="45" spans="1:21" s="2" customFormat="1" ht="16.5" customHeight="1" thickBot="1">
      <c r="A45" s="7" t="s">
        <v>214</v>
      </c>
      <c r="B45" s="8" t="s">
        <v>3</v>
      </c>
      <c r="C45" s="10">
        <v>784</v>
      </c>
      <c r="D45" s="10"/>
      <c r="E45" s="10"/>
      <c r="F45" s="10"/>
      <c r="G45" s="10"/>
      <c r="H45" s="9"/>
      <c r="I45" s="10">
        <v>849</v>
      </c>
      <c r="J45" s="9">
        <v>877</v>
      </c>
      <c r="K45" s="10"/>
      <c r="L45" s="10"/>
      <c r="M45" s="10"/>
      <c r="N45" s="10"/>
      <c r="O45" s="9"/>
      <c r="P45" s="10"/>
      <c r="Q45" s="11" t="s">
        <v>6</v>
      </c>
      <c r="R45" s="21" t="s">
        <v>16</v>
      </c>
      <c r="S45" s="17">
        <f>(C48+C53)</f>
        <v>836</v>
      </c>
      <c r="T45" s="14">
        <f>SUM(S45/S48)</f>
        <v>9.5674067292286558E-2</v>
      </c>
      <c r="U45" s="2">
        <v>1</v>
      </c>
    </row>
    <row r="46" spans="1:21" s="2" customFormat="1" ht="16.5" customHeight="1" thickBot="1">
      <c r="A46" s="7" t="s">
        <v>207</v>
      </c>
      <c r="B46" s="8" t="s">
        <v>3</v>
      </c>
      <c r="C46" s="10">
        <v>619</v>
      </c>
      <c r="D46" s="10"/>
      <c r="E46" s="10"/>
      <c r="F46" s="10"/>
      <c r="G46" s="10"/>
      <c r="H46" s="10"/>
      <c r="I46" s="10">
        <v>634</v>
      </c>
      <c r="J46" s="10">
        <v>661</v>
      </c>
      <c r="K46" s="10">
        <v>693</v>
      </c>
      <c r="L46" s="10">
        <v>694</v>
      </c>
      <c r="M46" s="10"/>
      <c r="N46" s="10"/>
      <c r="O46" s="10">
        <v>852</v>
      </c>
      <c r="P46" s="9">
        <v>856</v>
      </c>
      <c r="Q46" s="11" t="s">
        <v>15</v>
      </c>
      <c r="R46" s="60" t="s">
        <v>226</v>
      </c>
      <c r="S46" s="17">
        <v>133</v>
      </c>
      <c r="T46" s="14">
        <f>SUM(S46/S48)</f>
        <v>1.522087434195468E-2</v>
      </c>
    </row>
    <row r="47" spans="1:21" s="2" customFormat="1" ht="16.5" customHeight="1" thickBot="1">
      <c r="A47" s="7" t="s">
        <v>206</v>
      </c>
      <c r="B47" s="8" t="s">
        <v>3</v>
      </c>
      <c r="C47" s="10">
        <v>568</v>
      </c>
      <c r="D47" s="10"/>
      <c r="E47" s="10"/>
      <c r="F47" s="10"/>
      <c r="G47" s="9"/>
      <c r="H47" s="10"/>
      <c r="I47" s="10">
        <v>585</v>
      </c>
      <c r="J47" s="10">
        <v>608</v>
      </c>
      <c r="K47" s="10">
        <v>629</v>
      </c>
      <c r="L47" s="10">
        <v>630</v>
      </c>
      <c r="M47" s="10"/>
      <c r="N47" s="9"/>
      <c r="O47" s="10">
        <v>664</v>
      </c>
      <c r="P47" s="9">
        <v>788</v>
      </c>
      <c r="Q47" s="11" t="s">
        <v>229</v>
      </c>
      <c r="R47" s="13" t="s">
        <v>17</v>
      </c>
      <c r="S47" s="17">
        <f>(C59+C60+C61)</f>
        <v>225</v>
      </c>
      <c r="T47" s="14">
        <f>SUM(S47/S48)</f>
        <v>2.574959945067521E-2</v>
      </c>
    </row>
    <row r="48" spans="1:21" s="2" customFormat="1" ht="16.5" customHeight="1" thickBot="1">
      <c r="A48" s="7" t="s">
        <v>285</v>
      </c>
      <c r="B48" s="42" t="s">
        <v>16</v>
      </c>
      <c r="C48" s="10">
        <v>489</v>
      </c>
      <c r="D48" s="10"/>
      <c r="E48" s="10"/>
      <c r="F48" s="10"/>
      <c r="G48" s="9"/>
      <c r="H48" s="10"/>
      <c r="I48" s="10">
        <v>512</v>
      </c>
      <c r="J48" s="10">
        <v>556</v>
      </c>
      <c r="K48" s="10">
        <v>565</v>
      </c>
      <c r="L48" s="10">
        <v>565</v>
      </c>
      <c r="M48" s="10"/>
      <c r="N48" s="9"/>
      <c r="O48" s="10">
        <v>776</v>
      </c>
      <c r="P48" s="9">
        <v>800</v>
      </c>
      <c r="Q48" s="11" t="s">
        <v>19</v>
      </c>
      <c r="S48" s="24">
        <v>8738</v>
      </c>
    </row>
    <row r="49" spans="1:20" s="2" customFormat="1" ht="16.5" customHeight="1" thickBot="1">
      <c r="A49" s="18" t="s">
        <v>217</v>
      </c>
      <c r="B49" s="19" t="s">
        <v>5</v>
      </c>
      <c r="C49" s="10">
        <v>484</v>
      </c>
      <c r="D49" s="10"/>
      <c r="E49" s="10"/>
      <c r="F49" s="10"/>
      <c r="G49" s="10"/>
      <c r="H49" s="9"/>
      <c r="I49" s="10">
        <v>500</v>
      </c>
      <c r="J49" s="10">
        <v>501</v>
      </c>
      <c r="K49" s="10">
        <v>530</v>
      </c>
      <c r="L49" s="10">
        <v>530</v>
      </c>
      <c r="M49" s="10"/>
      <c r="N49" s="10"/>
      <c r="O49" s="9"/>
      <c r="P49" s="10" t="s">
        <v>21</v>
      </c>
    </row>
    <row r="50" spans="1:20" s="2" customFormat="1" ht="16.5" customHeight="1" thickBot="1">
      <c r="A50" s="7" t="s">
        <v>216</v>
      </c>
      <c r="B50" s="12" t="s">
        <v>5</v>
      </c>
      <c r="C50" s="10">
        <v>451</v>
      </c>
      <c r="D50" s="10"/>
      <c r="E50" s="10"/>
      <c r="F50" s="10"/>
      <c r="G50" s="10"/>
      <c r="H50" s="10"/>
      <c r="I50" s="10">
        <v>488</v>
      </c>
      <c r="J50" s="10">
        <v>493</v>
      </c>
      <c r="K50" s="10">
        <v>594</v>
      </c>
      <c r="L50" s="10">
        <v>594</v>
      </c>
      <c r="M50" s="10"/>
      <c r="N50" s="10"/>
      <c r="O50" s="10">
        <v>701</v>
      </c>
      <c r="P50" s="9">
        <v>895</v>
      </c>
      <c r="Q50" s="11" t="s">
        <v>10</v>
      </c>
    </row>
    <row r="51" spans="1:20" s="2" customFormat="1" ht="16.5" customHeight="1" thickBot="1">
      <c r="A51" s="7" t="s">
        <v>218</v>
      </c>
      <c r="B51" s="12" t="s">
        <v>5</v>
      </c>
      <c r="C51" s="10">
        <v>433</v>
      </c>
      <c r="D51" s="10"/>
      <c r="E51" s="10"/>
      <c r="F51" s="10"/>
      <c r="G51" s="10"/>
      <c r="H51" s="10"/>
      <c r="I51" s="10">
        <v>501</v>
      </c>
      <c r="J51" s="10">
        <v>506</v>
      </c>
      <c r="K51" s="10">
        <v>512</v>
      </c>
      <c r="L51" s="10">
        <v>512</v>
      </c>
      <c r="M51" s="10"/>
      <c r="N51" s="10"/>
      <c r="O51" s="10">
        <v>691</v>
      </c>
      <c r="P51" s="9">
        <v>782</v>
      </c>
      <c r="Q51" s="11" t="s">
        <v>228</v>
      </c>
    </row>
    <row r="52" spans="1:20" s="2" customFormat="1" ht="16.5" customHeight="1" thickBot="1">
      <c r="A52" s="18" t="s">
        <v>193</v>
      </c>
      <c r="B52" s="27" t="s">
        <v>3</v>
      </c>
      <c r="C52" s="10">
        <v>395</v>
      </c>
      <c r="D52" s="10"/>
      <c r="E52" s="10"/>
      <c r="F52" s="10"/>
      <c r="G52" s="10"/>
      <c r="H52" s="10"/>
      <c r="I52" s="10">
        <v>427</v>
      </c>
      <c r="J52" s="10">
        <v>434</v>
      </c>
      <c r="K52" s="10">
        <v>535</v>
      </c>
      <c r="L52" s="10">
        <v>535</v>
      </c>
      <c r="M52" s="10"/>
      <c r="N52" s="10"/>
      <c r="O52" s="10">
        <v>600</v>
      </c>
      <c r="P52" s="10">
        <v>619</v>
      </c>
      <c r="Q52" s="11"/>
    </row>
    <row r="53" spans="1:20" s="2" customFormat="1" ht="16.5" customHeight="1" thickBot="1">
      <c r="A53" s="18" t="s">
        <v>225</v>
      </c>
      <c r="B53" s="22" t="s">
        <v>16</v>
      </c>
      <c r="C53" s="10">
        <v>347</v>
      </c>
      <c r="D53" s="10"/>
      <c r="E53" s="10"/>
      <c r="F53" s="10"/>
      <c r="G53" s="10"/>
      <c r="H53" s="10"/>
      <c r="I53" s="10">
        <v>373</v>
      </c>
      <c r="J53" s="10">
        <v>374</v>
      </c>
      <c r="K53" s="10">
        <v>402</v>
      </c>
      <c r="L53" s="10">
        <v>402</v>
      </c>
      <c r="M53" s="10"/>
      <c r="N53" s="10"/>
      <c r="O53" s="10" t="s">
        <v>21</v>
      </c>
    </row>
    <row r="54" spans="1:20" s="2" customFormat="1" ht="16.5" customHeight="1" thickBot="1">
      <c r="A54" s="18" t="s">
        <v>219</v>
      </c>
      <c r="B54" s="19" t="s">
        <v>5</v>
      </c>
      <c r="C54" s="10">
        <v>305</v>
      </c>
      <c r="D54" s="10"/>
      <c r="E54" s="10"/>
      <c r="F54" s="10"/>
      <c r="G54" s="10"/>
      <c r="H54" s="10"/>
      <c r="I54" s="10">
        <v>319</v>
      </c>
      <c r="J54" s="10">
        <v>334</v>
      </c>
      <c r="K54" s="10">
        <v>335</v>
      </c>
      <c r="L54" s="10">
        <v>335</v>
      </c>
      <c r="M54" s="10" t="s">
        <v>21</v>
      </c>
    </row>
    <row r="55" spans="1:20" s="2" customFormat="1" ht="16.5" customHeight="1" thickBot="1">
      <c r="A55" s="18" t="s">
        <v>221</v>
      </c>
      <c r="B55" s="27" t="s">
        <v>3</v>
      </c>
      <c r="C55" s="10">
        <v>286</v>
      </c>
      <c r="D55" s="10"/>
      <c r="E55" s="10"/>
      <c r="F55" s="10"/>
      <c r="G55" s="10"/>
      <c r="H55" s="10"/>
      <c r="I55" s="10">
        <v>305</v>
      </c>
      <c r="J55" s="10">
        <v>306</v>
      </c>
      <c r="K55" s="10" t="s">
        <v>21</v>
      </c>
      <c r="L55" s="17"/>
    </row>
    <row r="56" spans="1:20" s="2" customFormat="1" ht="16.5" customHeight="1" thickBot="1">
      <c r="A56" s="18" t="s">
        <v>220</v>
      </c>
      <c r="B56" s="19" t="s">
        <v>5</v>
      </c>
      <c r="C56" s="10">
        <v>251</v>
      </c>
      <c r="D56" s="10"/>
      <c r="E56" s="10"/>
      <c r="F56" s="10"/>
      <c r="G56" s="10"/>
      <c r="H56" s="10"/>
      <c r="I56" s="10">
        <v>328</v>
      </c>
      <c r="J56" s="10">
        <v>329</v>
      </c>
      <c r="K56" s="10">
        <v>336</v>
      </c>
      <c r="L56" s="10">
        <v>336</v>
      </c>
      <c r="M56" s="10"/>
      <c r="N56" s="10" t="s">
        <v>21</v>
      </c>
    </row>
    <row r="57" spans="1:20" s="2" customFormat="1" ht="16.5" customHeight="1" thickBot="1">
      <c r="A57" s="18" t="s">
        <v>222</v>
      </c>
      <c r="B57" s="27" t="s">
        <v>3</v>
      </c>
      <c r="C57" s="10">
        <v>153</v>
      </c>
      <c r="D57" s="10"/>
      <c r="E57" s="10"/>
      <c r="F57" s="10"/>
      <c r="G57" s="10"/>
      <c r="H57" s="10"/>
      <c r="I57" s="10"/>
      <c r="J57" s="10" t="s">
        <v>21</v>
      </c>
    </row>
    <row r="58" spans="1:20" s="2" customFormat="1" ht="16.5" customHeight="1" thickBot="1">
      <c r="A58" s="18" t="s">
        <v>227</v>
      </c>
      <c r="B58" s="59" t="s">
        <v>226</v>
      </c>
      <c r="C58" s="10">
        <v>133</v>
      </c>
      <c r="D58" s="10"/>
      <c r="E58" s="10"/>
      <c r="F58" s="10"/>
      <c r="G58" s="10"/>
      <c r="H58" s="10" t="s">
        <v>21</v>
      </c>
    </row>
    <row r="59" spans="1:20" s="2" customFormat="1" ht="16.5" customHeight="1" thickBot="1">
      <c r="A59" s="18" t="s">
        <v>85</v>
      </c>
      <c r="B59" s="23" t="s">
        <v>14</v>
      </c>
      <c r="C59" s="10">
        <v>123</v>
      </c>
      <c r="D59" s="10"/>
      <c r="E59" s="10"/>
      <c r="F59" s="10"/>
      <c r="G59" s="10"/>
      <c r="H59" s="10"/>
      <c r="I59" s="10" t="s">
        <v>21</v>
      </c>
    </row>
    <row r="60" spans="1:20" s="2" customFormat="1" ht="16.5" customHeight="1" thickBot="1">
      <c r="A60" s="18" t="s">
        <v>223</v>
      </c>
      <c r="B60" s="23" t="s">
        <v>14</v>
      </c>
      <c r="C60" s="10">
        <v>68</v>
      </c>
      <c r="D60" s="10"/>
      <c r="E60" s="10" t="s">
        <v>21</v>
      </c>
    </row>
    <row r="61" spans="1:20" s="2" customFormat="1" ht="16.5" customHeight="1" thickBot="1">
      <c r="A61" s="18" t="s">
        <v>224</v>
      </c>
      <c r="B61" s="23" t="s">
        <v>14</v>
      </c>
      <c r="C61" s="10">
        <v>34</v>
      </c>
      <c r="D61" s="10"/>
      <c r="E61" s="10" t="s">
        <v>21</v>
      </c>
    </row>
    <row r="62" spans="1:20" s="2" customFormat="1" ht="11.25" customHeight="1">
      <c r="A62" s="28"/>
      <c r="B62" s="29"/>
      <c r="C62" s="28"/>
      <c r="D62" s="28"/>
      <c r="E62" s="28"/>
      <c r="N62" s="14"/>
    </row>
    <row r="63" spans="1:20" s="31" customFormat="1" ht="15" customHeight="1">
      <c r="B63" s="35" t="s">
        <v>20</v>
      </c>
      <c r="C63" s="37" t="s">
        <v>5</v>
      </c>
      <c r="D63" s="38" t="s">
        <v>3</v>
      </c>
      <c r="E63" s="39" t="s">
        <v>16</v>
      </c>
      <c r="F63" s="35" t="s">
        <v>17</v>
      </c>
      <c r="H63" s="46"/>
      <c r="R63" s="32"/>
      <c r="S63" s="33"/>
      <c r="T63" s="34"/>
    </row>
    <row r="64" spans="1:20" s="31" customFormat="1" ht="15" customHeight="1">
      <c r="A64" s="31" t="s">
        <v>11</v>
      </c>
      <c r="B64" s="36">
        <f>SUM(L8+I21+K33+S48)</f>
        <v>22513</v>
      </c>
      <c r="C64" s="33">
        <f>SUM(S43+K31+I19+L5)</f>
        <v>10475</v>
      </c>
      <c r="D64" s="33">
        <f>SUM(S44+K32+I20+L6)</f>
        <v>10246</v>
      </c>
      <c r="E64" s="33">
        <f>(S45+L7)</f>
        <v>1434</v>
      </c>
      <c r="F64" s="33">
        <f>SUM(S47+S46)</f>
        <v>358</v>
      </c>
      <c r="H64" s="33"/>
      <c r="R64" s="35"/>
      <c r="S64" s="36"/>
      <c r="T64" s="34"/>
    </row>
    <row r="65" spans="1:8" s="31" customFormat="1" ht="15" customHeight="1">
      <c r="A65" s="31" t="s">
        <v>12</v>
      </c>
      <c r="B65" s="41">
        <v>1</v>
      </c>
      <c r="C65" s="34">
        <f>SUM(C64/$B$64)</f>
        <v>0.46528672322658021</v>
      </c>
      <c r="D65" s="34">
        <f>SUM(D64/$B$64)</f>
        <v>0.45511482254697289</v>
      </c>
      <c r="E65" s="34">
        <f>SUM(E64/$B$64)</f>
        <v>6.3696530893261674E-2</v>
      </c>
      <c r="F65" s="34">
        <f>SUM(F64/$B$64)</f>
        <v>1.5901923333185269E-2</v>
      </c>
      <c r="H65" s="34"/>
    </row>
    <row r="66" spans="1:8" s="31" customFormat="1" ht="15" customHeight="1">
      <c r="A66" s="31" t="s">
        <v>13</v>
      </c>
      <c r="B66" s="35">
        <v>25</v>
      </c>
      <c r="C66" s="31">
        <v>11</v>
      </c>
      <c r="D66" s="31">
        <v>12</v>
      </c>
      <c r="E66" s="31">
        <v>2</v>
      </c>
      <c r="F66" s="31">
        <v>0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T76"/>
  <sheetViews>
    <sheetView workbookViewId="0">
      <selection activeCell="L18" sqref="L18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8" width="8.5703125" customWidth="1"/>
  </cols>
  <sheetData>
    <row r="1" spans="1:17" s="2" customFormat="1" ht="16.5" customHeight="1">
      <c r="A1" s="1" t="s">
        <v>199</v>
      </c>
    </row>
    <row r="2" spans="1:17" s="2" customFormat="1" ht="9.75" customHeight="1" thickBot="1">
      <c r="A2" s="3"/>
    </row>
    <row r="3" spans="1:17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6"/>
      <c r="N3" s="13" t="s">
        <v>9</v>
      </c>
      <c r="O3" s="14">
        <f>(6867/9808)</f>
        <v>0.70014274061990212</v>
      </c>
    </row>
    <row r="4" spans="1:17" s="2" customFormat="1" ht="16.5" customHeight="1" thickBot="1">
      <c r="A4" s="7" t="s">
        <v>169</v>
      </c>
      <c r="B4" s="12" t="s">
        <v>5</v>
      </c>
      <c r="C4" s="9">
        <v>1479</v>
      </c>
      <c r="D4" s="10"/>
      <c r="E4" s="10"/>
      <c r="F4" s="10"/>
      <c r="G4" s="10"/>
      <c r="H4" s="10"/>
      <c r="I4" s="10"/>
      <c r="J4" s="10"/>
      <c r="K4" s="10"/>
      <c r="L4" s="10"/>
      <c r="M4" s="11" t="s">
        <v>4</v>
      </c>
      <c r="O4" s="13" t="s">
        <v>11</v>
      </c>
      <c r="P4" s="13" t="s">
        <v>12</v>
      </c>
      <c r="Q4" s="13" t="s">
        <v>13</v>
      </c>
    </row>
    <row r="5" spans="1:17" s="2" customFormat="1" ht="16.5" customHeight="1" thickBot="1">
      <c r="A5" s="7" t="s">
        <v>170</v>
      </c>
      <c r="B5" s="15" t="s">
        <v>14</v>
      </c>
      <c r="C5" s="10">
        <v>837</v>
      </c>
      <c r="D5" s="9">
        <v>873</v>
      </c>
      <c r="E5" s="10"/>
      <c r="F5" s="9"/>
      <c r="G5" s="10"/>
      <c r="H5" s="9"/>
      <c r="I5" s="9"/>
      <c r="J5" s="9"/>
      <c r="K5" s="9"/>
      <c r="L5" s="9"/>
      <c r="M5" s="11" t="s">
        <v>8</v>
      </c>
      <c r="N5" s="16" t="s">
        <v>5</v>
      </c>
      <c r="O5" s="17">
        <f>(C4+C9+C11+C12+C14+C15+C16)</f>
        <v>3426</v>
      </c>
      <c r="P5" s="14">
        <f>SUM(O5/O9)</f>
        <v>0.50168399472836434</v>
      </c>
      <c r="Q5" s="2">
        <v>3</v>
      </c>
    </row>
    <row r="6" spans="1:17" s="2" customFormat="1" ht="16.5" customHeight="1" thickBot="1">
      <c r="A6" s="7" t="s">
        <v>171</v>
      </c>
      <c r="B6" s="8" t="s">
        <v>3</v>
      </c>
      <c r="C6" s="10">
        <v>712</v>
      </c>
      <c r="D6" s="10">
        <v>744</v>
      </c>
      <c r="E6" s="10">
        <v>745</v>
      </c>
      <c r="F6" s="10">
        <v>800</v>
      </c>
      <c r="G6" s="10">
        <v>845</v>
      </c>
      <c r="H6" s="10">
        <v>850</v>
      </c>
      <c r="I6" s="9">
        <v>854</v>
      </c>
      <c r="J6" s="10"/>
      <c r="K6" s="9"/>
      <c r="L6" s="9"/>
      <c r="M6" s="11" t="s">
        <v>7</v>
      </c>
      <c r="N6" s="20" t="s">
        <v>3</v>
      </c>
      <c r="O6" s="17">
        <f>(C6+C7+C8+C13)</f>
        <v>2158</v>
      </c>
      <c r="P6" s="14">
        <f>SUM(O6/O9)</f>
        <v>0.31600527163567138</v>
      </c>
      <c r="Q6" s="2">
        <v>3</v>
      </c>
    </row>
    <row r="7" spans="1:17" s="2" customFormat="1" ht="16.5" customHeight="1" thickBot="1">
      <c r="A7" s="7" t="s">
        <v>278</v>
      </c>
      <c r="B7" s="8" t="s">
        <v>3</v>
      </c>
      <c r="C7" s="10">
        <v>589</v>
      </c>
      <c r="D7" s="10">
        <v>654</v>
      </c>
      <c r="E7" s="10">
        <v>655</v>
      </c>
      <c r="F7" s="10">
        <v>657</v>
      </c>
      <c r="G7" s="10">
        <v>749</v>
      </c>
      <c r="H7" s="10">
        <v>751</v>
      </c>
      <c r="I7" s="10">
        <v>835</v>
      </c>
      <c r="J7" s="9">
        <v>914</v>
      </c>
      <c r="K7" s="9"/>
      <c r="L7" s="9"/>
      <c r="M7" s="11" t="s">
        <v>6</v>
      </c>
      <c r="N7" s="21" t="s">
        <v>16</v>
      </c>
      <c r="O7" s="17">
        <v>377</v>
      </c>
      <c r="P7" s="14">
        <f>SUM(O7/O9)</f>
        <v>5.5205740225508858E-2</v>
      </c>
    </row>
    <row r="8" spans="1:17" s="2" customFormat="1" ht="16.5" customHeight="1" thickBot="1">
      <c r="A8" s="7" t="s">
        <v>204</v>
      </c>
      <c r="B8" s="8" t="s">
        <v>3</v>
      </c>
      <c r="C8" s="10">
        <v>508</v>
      </c>
      <c r="D8" s="10">
        <v>528</v>
      </c>
      <c r="E8" s="10">
        <v>529</v>
      </c>
      <c r="F8" s="10">
        <v>530</v>
      </c>
      <c r="G8" s="10">
        <v>571</v>
      </c>
      <c r="H8" s="10">
        <v>572</v>
      </c>
      <c r="I8" s="10">
        <v>582</v>
      </c>
      <c r="J8" s="10">
        <v>664</v>
      </c>
      <c r="K8" s="10">
        <v>785</v>
      </c>
      <c r="L8" s="9">
        <v>829</v>
      </c>
      <c r="M8" s="11" t="s">
        <v>10</v>
      </c>
      <c r="N8" s="13" t="s">
        <v>17</v>
      </c>
      <c r="O8" s="17">
        <f>(C5+C17)</f>
        <v>868</v>
      </c>
      <c r="P8" s="14">
        <f>SUM(O8/O9)</f>
        <v>0.12710499341045542</v>
      </c>
      <c r="Q8" s="2">
        <v>1</v>
      </c>
    </row>
    <row r="9" spans="1:17" s="2" customFormat="1" ht="16.5" customHeight="1" thickBot="1">
      <c r="A9" s="7" t="s">
        <v>200</v>
      </c>
      <c r="B9" s="12" t="s">
        <v>5</v>
      </c>
      <c r="C9" s="10">
        <v>390</v>
      </c>
      <c r="D9" s="10">
        <v>460</v>
      </c>
      <c r="E9" s="10">
        <v>466</v>
      </c>
      <c r="F9" s="10">
        <v>493</v>
      </c>
      <c r="G9" s="10">
        <v>536</v>
      </c>
      <c r="H9" s="10">
        <v>537</v>
      </c>
      <c r="I9" s="10">
        <v>569</v>
      </c>
      <c r="J9" s="10">
        <v>641</v>
      </c>
      <c r="K9" s="10">
        <v>735</v>
      </c>
      <c r="L9" s="9">
        <v>737</v>
      </c>
      <c r="M9" s="11" t="s">
        <v>19</v>
      </c>
      <c r="O9" s="24">
        <v>6829</v>
      </c>
    </row>
    <row r="10" spans="1:17" s="2" customFormat="1" ht="16.5" customHeight="1" thickBot="1">
      <c r="A10" s="18" t="s">
        <v>95</v>
      </c>
      <c r="B10" s="22" t="s">
        <v>16</v>
      </c>
      <c r="C10" s="10">
        <v>377</v>
      </c>
      <c r="D10" s="10">
        <v>395</v>
      </c>
      <c r="E10" s="10">
        <v>402</v>
      </c>
      <c r="F10" s="10">
        <v>405</v>
      </c>
      <c r="G10" s="10">
        <v>500</v>
      </c>
      <c r="H10" s="10">
        <v>501</v>
      </c>
      <c r="I10" s="10">
        <v>511</v>
      </c>
      <c r="J10" s="10" t="s">
        <v>21</v>
      </c>
    </row>
    <row r="11" spans="1:17" s="2" customFormat="1" ht="16.5" customHeight="1" thickBot="1">
      <c r="A11" s="18" t="s">
        <v>203</v>
      </c>
      <c r="B11" s="19" t="s">
        <v>5</v>
      </c>
      <c r="C11" s="10">
        <v>369</v>
      </c>
      <c r="D11" s="10">
        <v>446</v>
      </c>
      <c r="E11" s="10">
        <v>447</v>
      </c>
      <c r="F11" s="10">
        <v>527</v>
      </c>
      <c r="G11" s="10">
        <v>528</v>
      </c>
      <c r="H11" s="10">
        <v>531</v>
      </c>
      <c r="I11" s="10">
        <v>651</v>
      </c>
      <c r="J11" s="10">
        <v>665</v>
      </c>
      <c r="K11" s="10">
        <v>723</v>
      </c>
      <c r="L11" s="10">
        <v>725</v>
      </c>
      <c r="M11" s="9"/>
    </row>
    <row r="12" spans="1:17" s="2" customFormat="1" ht="16.5" customHeight="1" thickBot="1">
      <c r="A12" s="18" t="s">
        <v>163</v>
      </c>
      <c r="B12" s="19" t="s">
        <v>5</v>
      </c>
      <c r="C12" s="10">
        <v>356</v>
      </c>
      <c r="D12" s="10">
        <v>421</v>
      </c>
      <c r="E12" s="10">
        <v>423</v>
      </c>
      <c r="F12" s="10">
        <v>441</v>
      </c>
      <c r="G12" s="10">
        <v>446</v>
      </c>
      <c r="H12" s="10">
        <v>447</v>
      </c>
      <c r="I12" s="10">
        <v>533</v>
      </c>
      <c r="J12" s="10">
        <v>552</v>
      </c>
      <c r="K12" s="10" t="s">
        <v>21</v>
      </c>
    </row>
    <row r="13" spans="1:17" s="2" customFormat="1" ht="16.5" customHeight="1" thickBot="1">
      <c r="A13" s="18" t="s">
        <v>280</v>
      </c>
      <c r="B13" s="27" t="s">
        <v>3</v>
      </c>
      <c r="C13" s="10">
        <v>349</v>
      </c>
      <c r="D13" s="10">
        <v>362</v>
      </c>
      <c r="E13" s="10">
        <v>368</v>
      </c>
      <c r="F13" s="10">
        <v>373</v>
      </c>
      <c r="G13" s="10" t="s">
        <v>21</v>
      </c>
    </row>
    <row r="14" spans="1:17" s="2" customFormat="1" ht="16.5" customHeight="1" thickBot="1">
      <c r="A14" s="7" t="s">
        <v>201</v>
      </c>
      <c r="B14" s="12" t="s">
        <v>5</v>
      </c>
      <c r="C14" s="10">
        <v>326</v>
      </c>
      <c r="D14" s="10">
        <v>386</v>
      </c>
      <c r="E14" s="10">
        <v>387</v>
      </c>
      <c r="F14" s="10">
        <v>435</v>
      </c>
      <c r="G14" s="10">
        <v>465</v>
      </c>
      <c r="H14" s="10">
        <v>470</v>
      </c>
      <c r="I14" s="10">
        <v>530</v>
      </c>
      <c r="J14" s="10">
        <v>649</v>
      </c>
      <c r="K14" s="10">
        <v>821</v>
      </c>
      <c r="L14" s="9">
        <v>824</v>
      </c>
      <c r="M14" s="9" t="s">
        <v>15</v>
      </c>
    </row>
    <row r="15" spans="1:17" s="2" customFormat="1" ht="16.5" customHeight="1" thickBot="1">
      <c r="A15" s="18" t="s">
        <v>172</v>
      </c>
      <c r="B15" s="19" t="s">
        <v>5</v>
      </c>
      <c r="C15" s="10">
        <v>313</v>
      </c>
      <c r="D15" s="10">
        <v>411</v>
      </c>
      <c r="E15" s="10">
        <v>412</v>
      </c>
      <c r="F15" s="10">
        <v>428</v>
      </c>
      <c r="G15" s="10">
        <v>433</v>
      </c>
      <c r="H15" s="10">
        <v>433</v>
      </c>
      <c r="I15" s="10" t="s">
        <v>21</v>
      </c>
    </row>
    <row r="16" spans="1:17" s="2" customFormat="1" ht="16.5" customHeight="1" thickBot="1">
      <c r="A16" s="18" t="s">
        <v>281</v>
      </c>
      <c r="B16" s="19" t="s">
        <v>5</v>
      </c>
      <c r="C16" s="10">
        <v>193</v>
      </c>
      <c r="D16" s="10">
        <v>260</v>
      </c>
      <c r="E16" s="10">
        <v>262</v>
      </c>
      <c r="F16" s="10" t="s">
        <v>21</v>
      </c>
    </row>
    <row r="17" spans="1:14" s="2" customFormat="1" ht="16.5" customHeight="1" thickBot="1">
      <c r="A17" s="18" t="s">
        <v>282</v>
      </c>
      <c r="B17" s="23" t="s">
        <v>14</v>
      </c>
      <c r="C17" s="10">
        <v>31</v>
      </c>
      <c r="D17" s="10">
        <v>35</v>
      </c>
      <c r="E17" s="10" t="s">
        <v>21</v>
      </c>
      <c r="K17" s="17"/>
    </row>
    <row r="18" spans="1:14" s="2" customFormat="1" ht="10.5" customHeight="1">
      <c r="A18" s="1"/>
    </row>
    <row r="19" spans="1:14" s="2" customFormat="1" ht="17.45" customHeight="1">
      <c r="A19" s="1" t="s">
        <v>293</v>
      </c>
    </row>
    <row r="20" spans="1:14" s="2" customFormat="1" ht="10.5" customHeight="1" thickBot="1">
      <c r="A20" s="1"/>
    </row>
    <row r="21" spans="1:14" s="2" customFormat="1" ht="16.5" customHeight="1" thickBot="1">
      <c r="A21" s="4" t="s">
        <v>0</v>
      </c>
      <c r="B21" s="5" t="s">
        <v>1</v>
      </c>
      <c r="C21" s="5" t="s">
        <v>2</v>
      </c>
      <c r="D21" s="5">
        <v>2</v>
      </c>
      <c r="E21" s="5">
        <v>3</v>
      </c>
      <c r="F21" s="5">
        <v>4</v>
      </c>
      <c r="G21" s="5">
        <v>5</v>
      </c>
      <c r="H21" s="6"/>
      <c r="I21" s="13" t="s">
        <v>9</v>
      </c>
      <c r="J21" s="14">
        <f>(3745/6146)</f>
        <v>0.60933940774487472</v>
      </c>
    </row>
    <row r="22" spans="1:14" s="2" customFormat="1" ht="16.5" customHeight="1" thickBot="1">
      <c r="A22" s="7" t="s">
        <v>205</v>
      </c>
      <c r="B22" s="12" t="s">
        <v>5</v>
      </c>
      <c r="C22" s="10">
        <v>691</v>
      </c>
      <c r="D22" s="10">
        <v>700</v>
      </c>
      <c r="E22" s="10">
        <v>729</v>
      </c>
      <c r="F22" s="9">
        <v>903</v>
      </c>
      <c r="G22" s="10"/>
      <c r="H22" s="11" t="s">
        <v>4</v>
      </c>
      <c r="J22" s="13" t="s">
        <v>11</v>
      </c>
      <c r="K22" s="13" t="s">
        <v>12</v>
      </c>
      <c r="L22" s="13" t="s">
        <v>13</v>
      </c>
    </row>
    <row r="23" spans="1:14" s="2" customFormat="1" ht="16.5" customHeight="1" thickBot="1">
      <c r="A23" s="7" t="s">
        <v>243</v>
      </c>
      <c r="B23" s="12" t="s">
        <v>5</v>
      </c>
      <c r="C23" s="10">
        <v>684</v>
      </c>
      <c r="D23" s="10">
        <v>716</v>
      </c>
      <c r="E23" s="10">
        <v>741</v>
      </c>
      <c r="F23" s="9">
        <v>852</v>
      </c>
      <c r="G23" s="10"/>
      <c r="H23" s="11" t="s">
        <v>8</v>
      </c>
      <c r="I23" s="16" t="s">
        <v>5</v>
      </c>
      <c r="J23" s="17">
        <f>(C22+C23+C26)</f>
        <v>1752</v>
      </c>
      <c r="K23" s="14">
        <f>SUM(J23/J26)</f>
        <v>0.47287449392712549</v>
      </c>
      <c r="L23" s="2">
        <v>2</v>
      </c>
    </row>
    <row r="24" spans="1:14" s="2" customFormat="1" ht="16.5" customHeight="1" thickBot="1">
      <c r="A24" s="7" t="s">
        <v>207</v>
      </c>
      <c r="B24" s="8" t="s">
        <v>3</v>
      </c>
      <c r="C24" s="10">
        <v>553</v>
      </c>
      <c r="D24" s="10">
        <v>624</v>
      </c>
      <c r="E24" s="10">
        <v>711</v>
      </c>
      <c r="F24" s="10">
        <v>718</v>
      </c>
      <c r="G24" s="9">
        <v>725</v>
      </c>
      <c r="H24" s="11" t="s">
        <v>6</v>
      </c>
      <c r="I24" s="20" t="s">
        <v>3</v>
      </c>
      <c r="J24" s="17">
        <f>(C24+C27+C28)</f>
        <v>1218</v>
      </c>
      <c r="K24" s="14">
        <f>SUM(J24/J26)</f>
        <v>0.32874493927125509</v>
      </c>
      <c r="L24" s="2">
        <v>1</v>
      </c>
    </row>
    <row r="25" spans="1:14" s="2" customFormat="1" ht="16.5" customHeight="1" thickBot="1">
      <c r="A25" s="7" t="s">
        <v>285</v>
      </c>
      <c r="B25" s="42" t="s">
        <v>16</v>
      </c>
      <c r="C25" s="10">
        <v>456</v>
      </c>
      <c r="D25" s="10">
        <v>593</v>
      </c>
      <c r="E25" s="10">
        <v>626</v>
      </c>
      <c r="F25" s="10">
        <v>698</v>
      </c>
      <c r="G25" s="9">
        <v>747</v>
      </c>
      <c r="H25" s="11" t="s">
        <v>7</v>
      </c>
      <c r="I25" s="21" t="s">
        <v>16</v>
      </c>
      <c r="J25" s="17">
        <f>(C25+C29)</f>
        <v>735</v>
      </c>
      <c r="K25" s="14">
        <f>SUM(J25/J26)</f>
        <v>0.19838056680161945</v>
      </c>
      <c r="L25" s="2">
        <v>1</v>
      </c>
    </row>
    <row r="26" spans="1:14" s="2" customFormat="1" ht="16.5" customHeight="1" thickBot="1">
      <c r="A26" s="18" t="s">
        <v>283</v>
      </c>
      <c r="B26" s="19" t="s">
        <v>5</v>
      </c>
      <c r="C26" s="10">
        <v>377</v>
      </c>
      <c r="D26" s="10">
        <v>383</v>
      </c>
      <c r="E26" s="10">
        <v>394</v>
      </c>
      <c r="F26" s="10" t="s">
        <v>21</v>
      </c>
      <c r="I26" s="53"/>
      <c r="J26" s="24">
        <v>3705</v>
      </c>
      <c r="K26" s="14"/>
    </row>
    <row r="27" spans="1:14" s="2" customFormat="1" ht="16.5" customHeight="1" thickBot="1">
      <c r="A27" s="18" t="s">
        <v>284</v>
      </c>
      <c r="B27" s="27" t="s">
        <v>3</v>
      </c>
      <c r="C27" s="10">
        <v>369</v>
      </c>
      <c r="D27" s="10">
        <v>387</v>
      </c>
      <c r="E27" s="10">
        <v>495</v>
      </c>
      <c r="F27" s="10">
        <v>513</v>
      </c>
      <c r="G27" s="10">
        <v>521</v>
      </c>
      <c r="H27" s="11"/>
      <c r="I27" s="13"/>
      <c r="K27" s="14"/>
    </row>
    <row r="28" spans="1:14" s="2" customFormat="1" ht="16.5" customHeight="1" thickBot="1">
      <c r="A28" s="18" t="s">
        <v>206</v>
      </c>
      <c r="B28" s="27" t="s">
        <v>3</v>
      </c>
      <c r="C28" s="10">
        <v>296</v>
      </c>
      <c r="D28" s="10">
        <v>298</v>
      </c>
      <c r="E28" s="10" t="s">
        <v>21</v>
      </c>
    </row>
    <row r="29" spans="1:14" s="2" customFormat="1" ht="16.5" customHeight="1" thickBot="1">
      <c r="A29" s="18" t="s">
        <v>138</v>
      </c>
      <c r="B29" s="22" t="s">
        <v>16</v>
      </c>
      <c r="C29" s="10">
        <v>279</v>
      </c>
      <c r="D29" s="10" t="s">
        <v>21</v>
      </c>
    </row>
    <row r="30" spans="1:14" s="2" customFormat="1" ht="11.25" customHeight="1">
      <c r="A30" s="28"/>
      <c r="B30" s="29"/>
      <c r="C30" s="44"/>
      <c r="D30" s="44"/>
      <c r="E30" s="44"/>
      <c r="F30" s="17"/>
      <c r="G30" s="17"/>
      <c r="H30" s="17"/>
      <c r="I30" s="17"/>
      <c r="J30" s="17"/>
      <c r="K30" s="17"/>
      <c r="L30" s="17"/>
      <c r="M30" s="17"/>
      <c r="N30" s="43"/>
    </row>
    <row r="31" spans="1:14" s="2" customFormat="1" ht="17.45" customHeight="1">
      <c r="A31" s="1" t="s">
        <v>208</v>
      </c>
    </row>
    <row r="32" spans="1:14" s="2" customFormat="1" ht="8.25" customHeight="1" thickBot="1">
      <c r="A32" s="1"/>
    </row>
    <row r="33" spans="1:15" s="2" customFormat="1" ht="17.45" customHeight="1" thickBot="1">
      <c r="A33" s="4" t="s">
        <v>0</v>
      </c>
      <c r="B33" s="5" t="s">
        <v>1</v>
      </c>
      <c r="C33" s="5" t="s">
        <v>2</v>
      </c>
      <c r="D33" s="5">
        <v>2</v>
      </c>
      <c r="E33" s="5">
        <v>3</v>
      </c>
      <c r="F33" s="5">
        <v>4</v>
      </c>
      <c r="G33" s="5">
        <v>5</v>
      </c>
      <c r="H33" s="5">
        <v>6</v>
      </c>
      <c r="I33" s="5">
        <v>7</v>
      </c>
      <c r="J33" s="5"/>
      <c r="K33" s="13" t="s">
        <v>9</v>
      </c>
      <c r="L33" s="14">
        <f>(4068/5915)</f>
        <v>0.68774302620456462</v>
      </c>
    </row>
    <row r="34" spans="1:15" s="2" customFormat="1" ht="17.45" customHeight="1" thickBot="1">
      <c r="A34" s="7" t="s">
        <v>130</v>
      </c>
      <c r="B34" s="12" t="s">
        <v>5</v>
      </c>
      <c r="C34" s="10">
        <v>668</v>
      </c>
      <c r="D34" s="10">
        <v>674</v>
      </c>
      <c r="E34" s="10">
        <v>681</v>
      </c>
      <c r="F34" s="10">
        <v>681</v>
      </c>
      <c r="G34" s="10">
        <v>712</v>
      </c>
      <c r="H34" s="10">
        <v>775</v>
      </c>
      <c r="I34" s="9">
        <v>785</v>
      </c>
      <c r="J34" s="11" t="s">
        <v>7</v>
      </c>
      <c r="L34" s="13" t="s">
        <v>11</v>
      </c>
      <c r="M34" s="13" t="s">
        <v>12</v>
      </c>
      <c r="N34" s="13" t="s">
        <v>13</v>
      </c>
    </row>
    <row r="35" spans="1:15" s="2" customFormat="1" ht="17.45" customHeight="1" thickBot="1">
      <c r="A35" s="7" t="s">
        <v>209</v>
      </c>
      <c r="B35" s="12" t="s">
        <v>5</v>
      </c>
      <c r="C35" s="10">
        <v>649</v>
      </c>
      <c r="D35" s="10">
        <v>679</v>
      </c>
      <c r="E35" s="10">
        <v>695</v>
      </c>
      <c r="F35" s="10">
        <v>708</v>
      </c>
      <c r="G35" s="9">
        <v>927</v>
      </c>
      <c r="H35" s="10"/>
      <c r="I35" s="9"/>
      <c r="J35" s="11" t="s">
        <v>4</v>
      </c>
      <c r="K35" s="16" t="s">
        <v>5</v>
      </c>
      <c r="L35" s="17">
        <f>(C34+C35+C36+C37)</f>
        <v>2242</v>
      </c>
      <c r="M35" s="14">
        <f>SUM(L35/L39)</f>
        <v>0.55674199155699033</v>
      </c>
      <c r="N35" s="2">
        <v>3</v>
      </c>
    </row>
    <row r="36" spans="1:15" s="2" customFormat="1" ht="17.45" customHeight="1" thickBot="1">
      <c r="A36" s="7" t="s">
        <v>182</v>
      </c>
      <c r="B36" s="12" t="s">
        <v>5</v>
      </c>
      <c r="C36" s="10">
        <v>556</v>
      </c>
      <c r="D36" s="10">
        <v>572</v>
      </c>
      <c r="E36" s="10">
        <v>593</v>
      </c>
      <c r="F36" s="10">
        <v>610</v>
      </c>
      <c r="G36" s="10">
        <v>718</v>
      </c>
      <c r="H36" s="10">
        <v>760</v>
      </c>
      <c r="I36" s="9">
        <v>862</v>
      </c>
      <c r="J36" s="11" t="s">
        <v>8</v>
      </c>
      <c r="K36" s="20" t="s">
        <v>3</v>
      </c>
      <c r="L36" s="17">
        <f>(C40+C41+C42)</f>
        <v>845</v>
      </c>
      <c r="M36" s="14">
        <f>SUM(L36/L39)</f>
        <v>0.20983362304444997</v>
      </c>
      <c r="N36" s="2">
        <v>1</v>
      </c>
    </row>
    <row r="37" spans="1:15" s="2" customFormat="1" ht="17.45" customHeight="1" thickBot="1">
      <c r="A37" s="18" t="s">
        <v>287</v>
      </c>
      <c r="B37" s="19" t="s">
        <v>5</v>
      </c>
      <c r="C37" s="10">
        <v>369</v>
      </c>
      <c r="D37" s="10">
        <v>373</v>
      </c>
      <c r="E37" s="10">
        <v>386</v>
      </c>
      <c r="F37" s="10">
        <v>439</v>
      </c>
      <c r="G37" s="10" t="s">
        <v>21</v>
      </c>
      <c r="K37" s="21" t="s">
        <v>16</v>
      </c>
      <c r="L37" s="17">
        <v>211</v>
      </c>
      <c r="M37" s="14">
        <f>SUM(L37/L39)</f>
        <v>5.2396324807549043E-2</v>
      </c>
    </row>
    <row r="38" spans="1:15" s="2" customFormat="1" ht="17.45" customHeight="1" thickBot="1">
      <c r="A38" s="18" t="s">
        <v>234</v>
      </c>
      <c r="B38" s="23" t="s">
        <v>14</v>
      </c>
      <c r="C38" s="10">
        <v>366</v>
      </c>
      <c r="D38" s="10">
        <v>408</v>
      </c>
      <c r="E38" s="10">
        <v>436</v>
      </c>
      <c r="F38" s="10">
        <v>450</v>
      </c>
      <c r="G38" s="10">
        <v>455</v>
      </c>
      <c r="H38" s="10">
        <v>458</v>
      </c>
      <c r="I38" s="10" t="s">
        <v>21</v>
      </c>
      <c r="K38" s="13" t="s">
        <v>17</v>
      </c>
      <c r="L38" s="17">
        <f>(C38+C39)</f>
        <v>729</v>
      </c>
      <c r="M38" s="14">
        <f>SUM(L38/L39)</f>
        <v>0.18102806059101068</v>
      </c>
    </row>
    <row r="39" spans="1:15" s="2" customFormat="1" ht="17.45" customHeight="1" thickBot="1">
      <c r="A39" s="18" t="s">
        <v>288</v>
      </c>
      <c r="B39" s="23" t="s">
        <v>14</v>
      </c>
      <c r="C39" s="10">
        <v>363</v>
      </c>
      <c r="D39" s="10">
        <v>403</v>
      </c>
      <c r="E39" s="10">
        <v>443</v>
      </c>
      <c r="F39" s="10">
        <v>458</v>
      </c>
      <c r="G39" s="10">
        <v>489</v>
      </c>
      <c r="H39" s="10">
        <v>496</v>
      </c>
      <c r="I39" s="10">
        <v>683</v>
      </c>
      <c r="J39" s="11"/>
      <c r="L39" s="24">
        <v>4027</v>
      </c>
    </row>
    <row r="40" spans="1:15" s="2" customFormat="1" ht="17.45" customHeight="1" thickBot="1">
      <c r="A40" s="7" t="s">
        <v>245</v>
      </c>
      <c r="B40" s="8" t="s">
        <v>3</v>
      </c>
      <c r="C40" s="10">
        <v>338</v>
      </c>
      <c r="D40" s="10">
        <v>357</v>
      </c>
      <c r="E40" s="10">
        <v>432</v>
      </c>
      <c r="F40" s="10">
        <v>649</v>
      </c>
      <c r="G40" s="10">
        <v>674</v>
      </c>
      <c r="H40" s="10">
        <v>680</v>
      </c>
      <c r="I40" s="9">
        <v>755</v>
      </c>
      <c r="J40" s="11" t="s">
        <v>6</v>
      </c>
    </row>
    <row r="41" spans="1:15" s="2" customFormat="1" ht="17.45" customHeight="1" thickBot="1">
      <c r="A41" s="18" t="s">
        <v>289</v>
      </c>
      <c r="B41" s="27" t="s">
        <v>3</v>
      </c>
      <c r="C41" s="10">
        <v>267</v>
      </c>
      <c r="D41" s="10">
        <v>282</v>
      </c>
      <c r="E41" s="10">
        <v>347</v>
      </c>
      <c r="F41" s="10" t="s">
        <v>21</v>
      </c>
      <c r="J41" s="24"/>
    </row>
    <row r="42" spans="1:15" s="2" customFormat="1" ht="17.45" customHeight="1" thickBot="1">
      <c r="A42" s="18" t="s">
        <v>180</v>
      </c>
      <c r="B42" s="27" t="s">
        <v>3</v>
      </c>
      <c r="C42" s="10">
        <v>240</v>
      </c>
      <c r="D42" s="10">
        <v>271</v>
      </c>
      <c r="E42" s="10" t="s">
        <v>21</v>
      </c>
      <c r="K42" s="24"/>
    </row>
    <row r="43" spans="1:15" s="2" customFormat="1" ht="17.45" customHeight="1" thickBot="1">
      <c r="A43" s="18" t="s">
        <v>185</v>
      </c>
      <c r="B43" s="22" t="s">
        <v>16</v>
      </c>
      <c r="C43" s="10">
        <v>211</v>
      </c>
      <c r="D43" s="10" t="s">
        <v>21</v>
      </c>
      <c r="K43" s="24"/>
    </row>
    <row r="45" spans="1:15" s="2" customFormat="1" ht="17.45" customHeight="1">
      <c r="A45" s="1" t="s">
        <v>210</v>
      </c>
    </row>
    <row r="46" spans="1:15" s="2" customFormat="1" ht="10.5" customHeight="1" thickBot="1">
      <c r="A46" s="1"/>
    </row>
    <row r="47" spans="1:15" s="2" customFormat="1" ht="16.5" customHeight="1" thickBot="1">
      <c r="A47" s="4" t="s">
        <v>0</v>
      </c>
      <c r="B47" s="5" t="s">
        <v>1</v>
      </c>
      <c r="C47" s="5" t="s">
        <v>2</v>
      </c>
      <c r="D47" s="5">
        <v>2</v>
      </c>
      <c r="E47" s="5">
        <v>3</v>
      </c>
      <c r="F47" s="5">
        <v>4</v>
      </c>
      <c r="G47" s="5">
        <v>5</v>
      </c>
      <c r="H47" s="5">
        <v>6</v>
      </c>
      <c r="I47" s="5">
        <v>7</v>
      </c>
      <c r="J47" s="5">
        <v>8</v>
      </c>
      <c r="K47" s="6"/>
      <c r="L47" s="13" t="s">
        <v>9</v>
      </c>
      <c r="M47" s="14">
        <f>(4849/6332)</f>
        <v>0.76579279848389137</v>
      </c>
    </row>
    <row r="48" spans="1:15" s="2" customFormat="1" ht="16.5" customHeight="1" thickBot="1">
      <c r="A48" s="7" t="s">
        <v>188</v>
      </c>
      <c r="B48" s="12" t="s">
        <v>5</v>
      </c>
      <c r="C48" s="9">
        <v>1279</v>
      </c>
      <c r="D48" s="10"/>
      <c r="E48" s="10"/>
      <c r="F48" s="10"/>
      <c r="G48" s="9"/>
      <c r="H48" s="10"/>
      <c r="I48" s="10"/>
      <c r="J48" s="10"/>
      <c r="K48" s="11" t="s">
        <v>4</v>
      </c>
      <c r="M48" s="13" t="s">
        <v>11</v>
      </c>
      <c r="N48" s="13" t="s">
        <v>12</v>
      </c>
      <c r="O48" s="13" t="s">
        <v>13</v>
      </c>
    </row>
    <row r="49" spans="1:15" s="2" customFormat="1" ht="16.5" customHeight="1" thickBot="1">
      <c r="A49" s="7" t="s">
        <v>211</v>
      </c>
      <c r="B49" s="8" t="s">
        <v>3</v>
      </c>
      <c r="C49" s="10">
        <v>728</v>
      </c>
      <c r="D49" s="10">
        <v>779</v>
      </c>
      <c r="E49" s="9">
        <v>918</v>
      </c>
      <c r="F49" s="9"/>
      <c r="G49" s="10"/>
      <c r="H49" s="10"/>
      <c r="I49" s="10"/>
      <c r="J49" s="9"/>
      <c r="K49" s="11" t="s">
        <v>8</v>
      </c>
      <c r="L49" s="16" t="s">
        <v>5</v>
      </c>
      <c r="M49" s="17">
        <f>(C48+C52+C54+C56)</f>
        <v>2399</v>
      </c>
      <c r="N49" s="14">
        <f>SUM(M49/M51)</f>
        <v>0.49968756509060613</v>
      </c>
      <c r="O49" s="2">
        <v>3</v>
      </c>
    </row>
    <row r="50" spans="1:15" s="2" customFormat="1" ht="16.5" customHeight="1" thickBot="1">
      <c r="A50" s="7" t="s">
        <v>65</v>
      </c>
      <c r="B50" s="8" t="s">
        <v>3</v>
      </c>
      <c r="C50" s="10">
        <v>485</v>
      </c>
      <c r="D50" s="10">
        <v>508</v>
      </c>
      <c r="E50" s="10">
        <v>562</v>
      </c>
      <c r="F50" s="10">
        <v>624</v>
      </c>
      <c r="G50" s="10">
        <v>645</v>
      </c>
      <c r="H50" s="10">
        <v>650</v>
      </c>
      <c r="I50" s="9">
        <v>898</v>
      </c>
      <c r="J50" s="9"/>
      <c r="K50" s="11" t="s">
        <v>6</v>
      </c>
      <c r="L50" s="20" t="s">
        <v>3</v>
      </c>
      <c r="M50" s="17">
        <f>(C49+C50+C51+C53+C55)</f>
        <v>2402</v>
      </c>
      <c r="N50" s="14">
        <f>SUM(M50/M51)</f>
        <v>0.50031243490939392</v>
      </c>
      <c r="O50" s="2">
        <v>2</v>
      </c>
    </row>
    <row r="51" spans="1:15" s="2" customFormat="1" ht="16.5" customHeight="1" thickBot="1">
      <c r="A51" s="18" t="s">
        <v>32</v>
      </c>
      <c r="B51" s="27" t="s">
        <v>3</v>
      </c>
      <c r="C51" s="10">
        <v>478</v>
      </c>
      <c r="D51" s="10">
        <v>491</v>
      </c>
      <c r="E51" s="10">
        <v>506</v>
      </c>
      <c r="F51" s="10">
        <v>522</v>
      </c>
      <c r="G51" s="10">
        <v>545</v>
      </c>
      <c r="H51" s="10">
        <v>555</v>
      </c>
      <c r="I51" s="10">
        <v>658</v>
      </c>
      <c r="J51" s="10">
        <v>739</v>
      </c>
      <c r="K51" s="11"/>
      <c r="L51" s="13"/>
      <c r="M51" s="24">
        <v>4801</v>
      </c>
      <c r="N51" s="14"/>
    </row>
    <row r="52" spans="1:15" s="2" customFormat="1" ht="16.5" customHeight="1" thickBot="1">
      <c r="A52" s="7" t="s">
        <v>189</v>
      </c>
      <c r="B52" s="12" t="s">
        <v>5</v>
      </c>
      <c r="C52" s="10">
        <v>473</v>
      </c>
      <c r="D52" s="10">
        <v>660</v>
      </c>
      <c r="E52" s="10">
        <v>685</v>
      </c>
      <c r="F52" s="10">
        <v>698</v>
      </c>
      <c r="G52" s="9">
        <v>928</v>
      </c>
      <c r="H52" s="10"/>
      <c r="I52" s="10"/>
      <c r="J52" s="9"/>
      <c r="K52" s="11" t="s">
        <v>7</v>
      </c>
    </row>
    <row r="53" spans="1:15" s="2" customFormat="1" ht="16.5" customHeight="1" thickBot="1">
      <c r="A53" s="18" t="s">
        <v>152</v>
      </c>
      <c r="B53" s="27" t="s">
        <v>3</v>
      </c>
      <c r="C53" s="10">
        <v>440</v>
      </c>
      <c r="D53" s="10">
        <v>449</v>
      </c>
      <c r="E53" s="10">
        <v>488</v>
      </c>
      <c r="F53" s="10">
        <v>499</v>
      </c>
      <c r="G53" s="10">
        <v>516</v>
      </c>
      <c r="H53" s="10">
        <v>522</v>
      </c>
      <c r="I53" s="10" t="s">
        <v>21</v>
      </c>
    </row>
    <row r="54" spans="1:15" s="2" customFormat="1" ht="16.5" customHeight="1" thickBot="1">
      <c r="A54" s="7" t="s">
        <v>64</v>
      </c>
      <c r="B54" s="12" t="s">
        <v>5</v>
      </c>
      <c r="C54" s="10">
        <v>378</v>
      </c>
      <c r="D54" s="10">
        <v>425</v>
      </c>
      <c r="E54" s="10">
        <v>447</v>
      </c>
      <c r="F54" s="10">
        <v>453</v>
      </c>
      <c r="G54" s="10">
        <v>510</v>
      </c>
      <c r="H54" s="10">
        <v>616</v>
      </c>
      <c r="I54" s="10">
        <v>727</v>
      </c>
      <c r="J54" s="9">
        <v>743</v>
      </c>
      <c r="K54" s="11" t="s">
        <v>10</v>
      </c>
    </row>
    <row r="55" spans="1:15" s="2" customFormat="1" ht="16.5" customHeight="1" thickBot="1">
      <c r="A55" s="18" t="s">
        <v>212</v>
      </c>
      <c r="B55" s="27" t="s">
        <v>3</v>
      </c>
      <c r="C55" s="10">
        <v>271</v>
      </c>
      <c r="D55" s="10">
        <v>330</v>
      </c>
      <c r="E55" s="10" t="s">
        <v>21</v>
      </c>
    </row>
    <row r="56" spans="1:15" s="2" customFormat="1" ht="16.5" customHeight="1" thickBot="1">
      <c r="A56" s="18" t="s">
        <v>294</v>
      </c>
      <c r="B56" s="19" t="s">
        <v>5</v>
      </c>
      <c r="C56" s="10">
        <v>269</v>
      </c>
      <c r="D56" s="10">
        <v>358</v>
      </c>
      <c r="E56" s="10">
        <v>367</v>
      </c>
      <c r="F56" s="10">
        <v>372</v>
      </c>
      <c r="G56" s="10" t="s">
        <v>21</v>
      </c>
    </row>
    <row r="58" spans="1:15" s="2" customFormat="1" ht="17.45" customHeight="1">
      <c r="A58" s="1" t="s">
        <v>292</v>
      </c>
    </row>
    <row r="59" spans="1:15" s="2" customFormat="1" ht="10.5" customHeight="1" thickBot="1">
      <c r="A59" s="1"/>
    </row>
    <row r="60" spans="1:15" s="2" customFormat="1" ht="16.5" customHeight="1" thickBot="1">
      <c r="A60" s="4" t="s">
        <v>0</v>
      </c>
      <c r="B60" s="5" t="s">
        <v>1</v>
      </c>
      <c r="C60" s="5" t="s">
        <v>2</v>
      </c>
      <c r="D60" s="5">
        <v>2</v>
      </c>
      <c r="E60" s="5">
        <v>3</v>
      </c>
      <c r="F60" s="5">
        <v>4</v>
      </c>
      <c r="G60" s="5">
        <v>5</v>
      </c>
      <c r="H60" s="5">
        <v>6</v>
      </c>
      <c r="I60" s="6"/>
      <c r="J60" s="13" t="s">
        <v>9</v>
      </c>
      <c r="K60" s="14">
        <f>(4501/7056)</f>
        <v>0.63789682539682535</v>
      </c>
    </row>
    <row r="61" spans="1:15" s="2" customFormat="1" ht="16.5" customHeight="1" thickBot="1">
      <c r="A61" s="7" t="s">
        <v>155</v>
      </c>
      <c r="B61" s="12" t="s">
        <v>5</v>
      </c>
      <c r="C61" s="9">
        <v>907</v>
      </c>
      <c r="D61" s="10"/>
      <c r="E61" s="10"/>
      <c r="F61" s="10"/>
      <c r="G61" s="10"/>
      <c r="H61" s="10"/>
      <c r="I61" s="11" t="s">
        <v>4</v>
      </c>
      <c r="K61" s="13" t="s">
        <v>11</v>
      </c>
      <c r="L61" s="13" t="s">
        <v>12</v>
      </c>
      <c r="M61" s="13" t="s">
        <v>13</v>
      </c>
    </row>
    <row r="62" spans="1:15" s="2" customFormat="1" ht="16.5" customHeight="1" thickBot="1">
      <c r="A62" s="7" t="s">
        <v>214</v>
      </c>
      <c r="B62" s="8" t="s">
        <v>3</v>
      </c>
      <c r="C62" s="9">
        <v>750</v>
      </c>
      <c r="D62" s="10"/>
      <c r="E62" s="10"/>
      <c r="F62" s="10"/>
      <c r="G62" s="9"/>
      <c r="H62" s="10"/>
      <c r="I62" s="11" t="s">
        <v>7</v>
      </c>
      <c r="J62" s="16" t="s">
        <v>5</v>
      </c>
      <c r="K62" s="17">
        <f>(C61+C63+C65+C68)</f>
        <v>2170</v>
      </c>
      <c r="L62" s="14">
        <f>SUM(K62/K66)</f>
        <v>0.48665620094191525</v>
      </c>
      <c r="M62" s="2">
        <v>3</v>
      </c>
    </row>
    <row r="63" spans="1:15" s="2" customFormat="1" ht="16.5" customHeight="1" thickBot="1">
      <c r="A63" s="7" t="s">
        <v>75</v>
      </c>
      <c r="B63" s="12" t="s">
        <v>5</v>
      </c>
      <c r="C63" s="10">
        <v>564</v>
      </c>
      <c r="D63" s="10">
        <v>639</v>
      </c>
      <c r="E63" s="10">
        <v>669</v>
      </c>
      <c r="F63" s="10">
        <v>678</v>
      </c>
      <c r="G63" s="9">
        <v>813</v>
      </c>
      <c r="H63" s="10"/>
      <c r="I63" s="11" t="s">
        <v>8</v>
      </c>
      <c r="J63" s="20" t="s">
        <v>3</v>
      </c>
      <c r="K63" s="17">
        <f>(C62+C64+C66+C69)</f>
        <v>1890</v>
      </c>
      <c r="L63" s="14">
        <f>SUM(K63/K66)</f>
        <v>0.42386185243328101</v>
      </c>
      <c r="M63" s="2">
        <v>2</v>
      </c>
    </row>
    <row r="64" spans="1:15" s="2" customFormat="1" ht="16.5" customHeight="1" thickBot="1">
      <c r="A64" s="7" t="s">
        <v>193</v>
      </c>
      <c r="B64" s="8" t="s">
        <v>3</v>
      </c>
      <c r="C64" s="10">
        <v>549</v>
      </c>
      <c r="D64" s="10">
        <v>563</v>
      </c>
      <c r="E64" s="10">
        <v>581</v>
      </c>
      <c r="F64" s="10">
        <v>654</v>
      </c>
      <c r="G64" s="10">
        <v>690</v>
      </c>
      <c r="H64" s="9">
        <v>763</v>
      </c>
      <c r="I64" s="11" t="s">
        <v>6</v>
      </c>
      <c r="J64" s="21" t="s">
        <v>16</v>
      </c>
      <c r="K64" s="17">
        <v>123</v>
      </c>
      <c r="L64" s="14">
        <f>SUM(K64/K66)</f>
        <v>2.7584660237721461E-2</v>
      </c>
    </row>
    <row r="65" spans="1:20" s="2" customFormat="1" ht="16.5" customHeight="1" thickBot="1">
      <c r="A65" s="7" t="s">
        <v>216</v>
      </c>
      <c r="B65" s="12" t="s">
        <v>5</v>
      </c>
      <c r="C65" s="10">
        <v>471</v>
      </c>
      <c r="D65" s="10">
        <v>483</v>
      </c>
      <c r="E65" s="10">
        <v>490</v>
      </c>
      <c r="F65" s="10">
        <v>568</v>
      </c>
      <c r="G65" s="10">
        <v>621</v>
      </c>
      <c r="H65" s="10">
        <v>674</v>
      </c>
      <c r="I65" s="11" t="s">
        <v>10</v>
      </c>
      <c r="J65" s="13" t="s">
        <v>17</v>
      </c>
      <c r="K65" s="17">
        <f>(C67+C71)</f>
        <v>276</v>
      </c>
      <c r="L65" s="14">
        <f>SUM(K65/K66)</f>
        <v>6.1897286387082306E-2</v>
      </c>
    </row>
    <row r="66" spans="1:20" s="2" customFormat="1" ht="16.5" customHeight="1" thickBot="1">
      <c r="A66" s="18" t="s">
        <v>213</v>
      </c>
      <c r="B66" s="27" t="s">
        <v>3</v>
      </c>
      <c r="C66" s="10">
        <v>395</v>
      </c>
      <c r="D66" s="10">
        <v>401</v>
      </c>
      <c r="E66" s="10">
        <v>413</v>
      </c>
      <c r="F66" s="10">
        <v>439</v>
      </c>
      <c r="G66" s="10">
        <v>457</v>
      </c>
      <c r="H66" s="10">
        <v>552</v>
      </c>
      <c r="I66" s="11"/>
      <c r="K66" s="24">
        <v>4459</v>
      </c>
    </row>
    <row r="67" spans="1:20" s="2" customFormat="1" ht="16.5" customHeight="1" thickBot="1">
      <c r="A67" s="18" t="s">
        <v>85</v>
      </c>
      <c r="B67" s="23" t="s">
        <v>14</v>
      </c>
      <c r="C67" s="10">
        <v>256</v>
      </c>
      <c r="D67" s="10">
        <v>267</v>
      </c>
      <c r="E67" s="10">
        <v>312</v>
      </c>
      <c r="F67" s="10">
        <v>329</v>
      </c>
      <c r="G67" s="10">
        <v>359</v>
      </c>
      <c r="H67" s="10" t="s">
        <v>21</v>
      </c>
    </row>
    <row r="68" spans="1:20" s="2" customFormat="1" ht="16.5" customHeight="1" thickBot="1">
      <c r="A68" s="18" t="s">
        <v>121</v>
      </c>
      <c r="B68" s="19" t="s">
        <v>5</v>
      </c>
      <c r="C68" s="10">
        <v>228</v>
      </c>
      <c r="D68" s="10">
        <v>269</v>
      </c>
      <c r="E68" s="10">
        <v>278</v>
      </c>
      <c r="F68" s="10">
        <v>280</v>
      </c>
      <c r="G68" s="10" t="s">
        <v>21</v>
      </c>
    </row>
    <row r="69" spans="1:20" s="2" customFormat="1" ht="16.5" customHeight="1" thickBot="1">
      <c r="A69" s="18" t="s">
        <v>290</v>
      </c>
      <c r="B69" s="27" t="s">
        <v>3</v>
      </c>
      <c r="C69" s="10">
        <v>196</v>
      </c>
      <c r="D69" s="10">
        <v>197</v>
      </c>
      <c r="E69" s="10">
        <v>213</v>
      </c>
      <c r="F69" s="10" t="s">
        <v>21</v>
      </c>
    </row>
    <row r="70" spans="1:20" s="2" customFormat="1" ht="16.5" customHeight="1" thickBot="1">
      <c r="A70" s="18" t="s">
        <v>123</v>
      </c>
      <c r="B70" s="22" t="s">
        <v>16</v>
      </c>
      <c r="C70" s="10">
        <v>123</v>
      </c>
      <c r="D70" s="10">
        <v>125</v>
      </c>
      <c r="E70" s="10" t="s">
        <v>21</v>
      </c>
    </row>
    <row r="71" spans="1:20" s="2" customFormat="1" ht="16.5" customHeight="1" thickBot="1">
      <c r="A71" s="18" t="s">
        <v>291</v>
      </c>
      <c r="B71" s="23" t="s">
        <v>14</v>
      </c>
      <c r="C71" s="10">
        <v>20</v>
      </c>
      <c r="D71" s="10">
        <v>21</v>
      </c>
      <c r="E71" s="10" t="s">
        <v>21</v>
      </c>
    </row>
    <row r="72" spans="1:20" s="2" customFormat="1" ht="11.25" customHeight="1">
      <c r="A72" s="28"/>
      <c r="B72" s="29"/>
      <c r="C72" s="28"/>
      <c r="D72" s="28"/>
      <c r="E72" s="28"/>
      <c r="N72" s="14"/>
    </row>
    <row r="73" spans="1:20" s="31" customFormat="1" ht="15" customHeight="1">
      <c r="B73" s="35" t="s">
        <v>20</v>
      </c>
      <c r="C73" s="37" t="s">
        <v>5</v>
      </c>
      <c r="D73" s="38" t="s">
        <v>3</v>
      </c>
      <c r="E73" s="39" t="s">
        <v>16</v>
      </c>
      <c r="F73" s="35" t="s">
        <v>17</v>
      </c>
      <c r="H73" s="46"/>
      <c r="R73" s="32"/>
      <c r="S73" s="33"/>
      <c r="T73" s="34"/>
    </row>
    <row r="74" spans="1:20" s="31" customFormat="1" ht="15" customHeight="1">
      <c r="A74" s="31" t="s">
        <v>11</v>
      </c>
      <c r="B74" s="36">
        <f>SUM(O9+L39+M51+K66+J26)</f>
        <v>23821</v>
      </c>
      <c r="C74" s="33">
        <f>SUM(K62+M49+L35+J23+O5)</f>
        <v>11989</v>
      </c>
      <c r="D74" s="33">
        <f>SUM(K63+M50+L36+J24+O6)</f>
        <v>8513</v>
      </c>
      <c r="E74" s="33">
        <f>(K64+J25+O7+L37)</f>
        <v>1446</v>
      </c>
      <c r="F74" s="33">
        <f>SUM(K65+O8+L38)</f>
        <v>1873</v>
      </c>
      <c r="H74" s="33"/>
      <c r="R74" s="35"/>
      <c r="S74" s="36"/>
      <c r="T74" s="34"/>
    </row>
    <row r="75" spans="1:20" s="31" customFormat="1" ht="15" customHeight="1">
      <c r="A75" s="31" t="s">
        <v>12</v>
      </c>
      <c r="B75" s="41">
        <v>1</v>
      </c>
      <c r="C75" s="34">
        <f>SUM(C74/$B$74)</f>
        <v>0.50329541161160318</v>
      </c>
      <c r="D75" s="34">
        <f>SUM(D74/$B$74)</f>
        <v>0.35737374585449816</v>
      </c>
      <c r="E75" s="34">
        <f>SUM(E74/$B$74)</f>
        <v>6.0702741278703662E-2</v>
      </c>
      <c r="F75" s="34">
        <f>SUM(F74/$B$74)</f>
        <v>7.8628101255194996E-2</v>
      </c>
      <c r="H75" s="34"/>
    </row>
    <row r="76" spans="1:20" s="31" customFormat="1" ht="15" customHeight="1">
      <c r="A76" s="31" t="s">
        <v>13</v>
      </c>
      <c r="B76" s="35">
        <v>25</v>
      </c>
      <c r="C76" s="31">
        <v>14</v>
      </c>
      <c r="D76" s="31">
        <v>9</v>
      </c>
      <c r="E76" s="31">
        <v>1</v>
      </c>
      <c r="F76" s="31">
        <v>1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T71"/>
  <sheetViews>
    <sheetView workbookViewId="0">
      <selection activeCell="M16" sqref="M16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8" width="8.5703125" customWidth="1"/>
  </cols>
  <sheetData>
    <row r="1" spans="1:16" s="2" customFormat="1" ht="16.5" customHeight="1">
      <c r="A1" s="1" t="s">
        <v>173</v>
      </c>
    </row>
    <row r="2" spans="1:16" s="2" customFormat="1" ht="9.75" customHeight="1" thickBot="1">
      <c r="A2" s="3"/>
    </row>
    <row r="3" spans="1:16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6"/>
      <c r="M3" s="13" t="s">
        <v>9</v>
      </c>
      <c r="N3" s="14">
        <f>(6820/9844)</f>
        <v>0.69280780170662337</v>
      </c>
    </row>
    <row r="4" spans="1:16" s="2" customFormat="1" ht="16.5" customHeight="1" thickBot="1">
      <c r="A4" s="7" t="s">
        <v>169</v>
      </c>
      <c r="B4" s="12" t="s">
        <v>5</v>
      </c>
      <c r="C4" s="9">
        <v>1219</v>
      </c>
      <c r="D4" s="10"/>
      <c r="E4" s="10"/>
      <c r="F4" s="10"/>
      <c r="G4" s="10"/>
      <c r="H4" s="10"/>
      <c r="I4" s="10"/>
      <c r="J4" s="10"/>
      <c r="K4" s="10"/>
      <c r="L4" s="11" t="s">
        <v>4</v>
      </c>
      <c r="N4" s="13" t="s">
        <v>11</v>
      </c>
      <c r="O4" s="13" t="s">
        <v>12</v>
      </c>
      <c r="P4" s="13" t="s">
        <v>13</v>
      </c>
    </row>
    <row r="5" spans="1:16" s="2" customFormat="1" ht="16.5" customHeight="1" thickBot="1">
      <c r="A5" s="7" t="s">
        <v>170</v>
      </c>
      <c r="B5" s="15" t="s">
        <v>14</v>
      </c>
      <c r="C5" s="10">
        <v>828</v>
      </c>
      <c r="D5" s="9">
        <v>856</v>
      </c>
      <c r="E5" s="10"/>
      <c r="F5" s="9"/>
      <c r="G5" s="10"/>
      <c r="H5" s="9"/>
      <c r="I5" s="9"/>
      <c r="J5" s="9"/>
      <c r="K5" s="9"/>
      <c r="L5" s="11" t="s">
        <v>8</v>
      </c>
      <c r="M5" s="16" t="s">
        <v>5</v>
      </c>
      <c r="N5" s="17">
        <f>(C4+C6+C9+C12+C13)</f>
        <v>3200</v>
      </c>
      <c r="O5" s="14">
        <f>SUM(N5/N9)</f>
        <v>0.47225501770956319</v>
      </c>
      <c r="P5" s="2">
        <v>3</v>
      </c>
    </row>
    <row r="6" spans="1:16" s="2" customFormat="1" ht="16.5" customHeight="1" thickBot="1">
      <c r="A6" s="7" t="s">
        <v>162</v>
      </c>
      <c r="B6" s="12" t="s">
        <v>5</v>
      </c>
      <c r="C6" s="10">
        <v>751</v>
      </c>
      <c r="D6" s="10">
        <v>816</v>
      </c>
      <c r="E6" s="10">
        <v>818</v>
      </c>
      <c r="F6" s="9">
        <v>861</v>
      </c>
      <c r="G6" s="10"/>
      <c r="H6" s="10"/>
      <c r="I6" s="9"/>
      <c r="J6" s="10"/>
      <c r="K6" s="9"/>
      <c r="L6" s="11" t="s">
        <v>7</v>
      </c>
      <c r="M6" s="20" t="s">
        <v>3</v>
      </c>
      <c r="N6" s="17">
        <f>(C7+C10+C11+C14)</f>
        <v>1887</v>
      </c>
      <c r="O6" s="14">
        <f>SUM(N6/N9)</f>
        <v>0.27848288075560801</v>
      </c>
      <c r="P6" s="2">
        <v>2</v>
      </c>
    </row>
    <row r="7" spans="1:16" s="2" customFormat="1" ht="16.5" customHeight="1" thickBot="1">
      <c r="A7" s="7" t="s">
        <v>171</v>
      </c>
      <c r="B7" s="8" t="s">
        <v>3</v>
      </c>
      <c r="C7" s="10">
        <v>728</v>
      </c>
      <c r="D7" s="10">
        <v>749</v>
      </c>
      <c r="E7" s="10">
        <v>751</v>
      </c>
      <c r="F7" s="10">
        <v>819</v>
      </c>
      <c r="G7" s="10">
        <v>826</v>
      </c>
      <c r="H7" s="9">
        <v>898</v>
      </c>
      <c r="I7" s="9"/>
      <c r="J7" s="10"/>
      <c r="K7" s="9"/>
      <c r="L7" s="11" t="s">
        <v>6</v>
      </c>
      <c r="M7" s="21" t="s">
        <v>16</v>
      </c>
      <c r="N7" s="17">
        <v>594</v>
      </c>
      <c r="O7" s="14">
        <f>SUM(N7/N9)</f>
        <v>8.7662337662337664E-2</v>
      </c>
      <c r="P7" s="2">
        <v>1</v>
      </c>
    </row>
    <row r="8" spans="1:16" s="2" customFormat="1" ht="16.5" customHeight="1" thickBot="1">
      <c r="A8" s="7" t="s">
        <v>95</v>
      </c>
      <c r="B8" s="42" t="s">
        <v>16</v>
      </c>
      <c r="C8" s="10">
        <v>594</v>
      </c>
      <c r="D8" s="10">
        <v>617</v>
      </c>
      <c r="E8" s="10">
        <v>618</v>
      </c>
      <c r="F8" s="10">
        <v>630</v>
      </c>
      <c r="G8" s="10">
        <v>631</v>
      </c>
      <c r="H8" s="10">
        <v>729</v>
      </c>
      <c r="I8" s="10">
        <v>735</v>
      </c>
      <c r="J8" s="10">
        <v>844</v>
      </c>
      <c r="K8" s="9">
        <v>917</v>
      </c>
      <c r="L8" s="11" t="s">
        <v>10</v>
      </c>
      <c r="M8" s="13" t="s">
        <v>17</v>
      </c>
      <c r="N8" s="17">
        <f>(C5+C15)</f>
        <v>1095</v>
      </c>
      <c r="O8" s="14">
        <f>SUM(N8/N9)</f>
        <v>0.16159976387249114</v>
      </c>
      <c r="P8" s="2">
        <v>1</v>
      </c>
    </row>
    <row r="9" spans="1:16" s="2" customFormat="1" ht="16.5" customHeight="1" thickBot="1">
      <c r="A9" s="7" t="s">
        <v>172</v>
      </c>
      <c r="B9" s="12" t="s">
        <v>5</v>
      </c>
      <c r="C9" s="10">
        <v>539</v>
      </c>
      <c r="D9" s="10">
        <v>590</v>
      </c>
      <c r="E9" s="10">
        <v>591</v>
      </c>
      <c r="F9" s="10">
        <v>629</v>
      </c>
      <c r="G9" s="10">
        <v>633</v>
      </c>
      <c r="H9" s="10">
        <v>638</v>
      </c>
      <c r="I9" s="10">
        <v>638</v>
      </c>
      <c r="J9" s="10">
        <v>726</v>
      </c>
      <c r="K9" s="9">
        <v>754</v>
      </c>
      <c r="L9" s="11" t="s">
        <v>19</v>
      </c>
      <c r="N9" s="24">
        <v>6776</v>
      </c>
    </row>
    <row r="10" spans="1:16" s="2" customFormat="1" ht="16.5" customHeight="1" thickBot="1">
      <c r="A10" s="7" t="s">
        <v>165</v>
      </c>
      <c r="B10" s="8" t="s">
        <v>3</v>
      </c>
      <c r="C10" s="10">
        <v>476</v>
      </c>
      <c r="D10" s="10">
        <v>513</v>
      </c>
      <c r="E10" s="10">
        <v>513</v>
      </c>
      <c r="F10" s="10">
        <v>576</v>
      </c>
      <c r="G10" s="10">
        <v>576</v>
      </c>
      <c r="H10" s="10">
        <v>601</v>
      </c>
      <c r="I10" s="10">
        <v>612</v>
      </c>
      <c r="J10" s="10">
        <v>644</v>
      </c>
      <c r="K10" s="9">
        <v>902</v>
      </c>
      <c r="L10" s="9" t="s">
        <v>15</v>
      </c>
    </row>
    <row r="11" spans="1:16" s="2" customFormat="1" ht="16.5" customHeight="1" thickBot="1">
      <c r="A11" s="18" t="s">
        <v>166</v>
      </c>
      <c r="B11" s="27" t="s">
        <v>3</v>
      </c>
      <c r="C11" s="10">
        <v>411</v>
      </c>
      <c r="D11" s="10">
        <v>425</v>
      </c>
      <c r="E11" s="10">
        <v>425</v>
      </c>
      <c r="F11" s="10">
        <v>433</v>
      </c>
      <c r="G11" s="10">
        <v>433</v>
      </c>
      <c r="H11" s="10">
        <v>455</v>
      </c>
      <c r="I11" s="10">
        <v>487</v>
      </c>
      <c r="J11" s="10">
        <v>496</v>
      </c>
      <c r="K11" s="10" t="s">
        <v>21</v>
      </c>
    </row>
    <row r="12" spans="1:16" s="2" customFormat="1" ht="16.5" customHeight="1" thickBot="1">
      <c r="A12" s="18" t="s">
        <v>163</v>
      </c>
      <c r="B12" s="19" t="s">
        <v>5</v>
      </c>
      <c r="C12" s="10">
        <v>392</v>
      </c>
      <c r="D12" s="10">
        <v>446</v>
      </c>
      <c r="E12" s="10">
        <v>447</v>
      </c>
      <c r="F12" s="10">
        <v>447</v>
      </c>
      <c r="G12" s="10">
        <v>451</v>
      </c>
      <c r="H12" s="10">
        <v>457</v>
      </c>
      <c r="I12" s="10">
        <v>457</v>
      </c>
      <c r="J12" s="10">
        <v>555</v>
      </c>
      <c r="K12" s="10">
        <v>624</v>
      </c>
      <c r="L12" s="9"/>
    </row>
    <row r="13" spans="1:16" s="2" customFormat="1" ht="16.5" customHeight="1" thickBot="1">
      <c r="A13" s="18" t="s">
        <v>167</v>
      </c>
      <c r="B13" s="19" t="s">
        <v>5</v>
      </c>
      <c r="C13" s="10">
        <v>299</v>
      </c>
      <c r="D13" s="10">
        <v>365</v>
      </c>
      <c r="E13" s="10">
        <v>366</v>
      </c>
      <c r="F13" s="10">
        <v>376</v>
      </c>
      <c r="G13" s="10">
        <v>377</v>
      </c>
      <c r="H13" s="10">
        <v>412</v>
      </c>
      <c r="I13" s="10">
        <v>413</v>
      </c>
      <c r="J13" s="10" t="s">
        <v>21</v>
      </c>
    </row>
    <row r="14" spans="1:16" s="2" customFormat="1" ht="16.5" customHeight="1" thickBot="1">
      <c r="A14" s="18" t="s">
        <v>168</v>
      </c>
      <c r="B14" s="27" t="s">
        <v>3</v>
      </c>
      <c r="C14" s="10">
        <v>272</v>
      </c>
      <c r="D14" s="10">
        <v>276</v>
      </c>
      <c r="E14" s="10">
        <v>276</v>
      </c>
      <c r="F14" s="10">
        <v>278</v>
      </c>
      <c r="G14" s="10">
        <v>278</v>
      </c>
      <c r="H14" s="10" t="s">
        <v>21</v>
      </c>
    </row>
    <row r="15" spans="1:16" s="2" customFormat="1" ht="16.5" customHeight="1" thickBot="1">
      <c r="A15" s="18" t="s">
        <v>164</v>
      </c>
      <c r="B15" s="23" t="s">
        <v>14</v>
      </c>
      <c r="C15" s="10">
        <v>267</v>
      </c>
      <c r="D15" s="10">
        <v>275</v>
      </c>
      <c r="E15" s="10">
        <v>275</v>
      </c>
      <c r="F15" s="10" t="s">
        <v>21</v>
      </c>
    </row>
    <row r="16" spans="1:16" s="2" customFormat="1" ht="10.5" customHeight="1">
      <c r="A16" s="1"/>
    </row>
    <row r="17" spans="1:14" s="2" customFormat="1" ht="17.45" customHeight="1">
      <c r="A17" s="1" t="s">
        <v>174</v>
      </c>
    </row>
    <row r="18" spans="1:14" s="2" customFormat="1" ht="10.5" customHeight="1" thickBot="1">
      <c r="A18" s="1"/>
    </row>
    <row r="19" spans="1:14" s="2" customFormat="1" ht="16.5" customHeight="1" thickBot="1">
      <c r="A19" s="4" t="s">
        <v>0</v>
      </c>
      <c r="B19" s="5" t="s">
        <v>1</v>
      </c>
      <c r="C19" s="5" t="s">
        <v>2</v>
      </c>
      <c r="D19" s="5">
        <v>2</v>
      </c>
      <c r="E19" s="5">
        <v>3</v>
      </c>
      <c r="F19" s="6"/>
      <c r="G19" s="13" t="s">
        <v>9</v>
      </c>
      <c r="H19" s="14">
        <f>(3813/6431)</f>
        <v>0.5929093453584201</v>
      </c>
    </row>
    <row r="20" spans="1:14" s="2" customFormat="1" ht="16.5" customHeight="1" thickBot="1">
      <c r="A20" s="7" t="s">
        <v>41</v>
      </c>
      <c r="B20" s="12" t="s">
        <v>5</v>
      </c>
      <c r="C20" s="9">
        <v>1047</v>
      </c>
      <c r="D20" s="10"/>
      <c r="E20" s="10"/>
      <c r="F20" s="11" t="s">
        <v>4</v>
      </c>
      <c r="H20" s="13" t="s">
        <v>11</v>
      </c>
      <c r="I20" s="13" t="s">
        <v>12</v>
      </c>
      <c r="J20" s="13" t="s">
        <v>13</v>
      </c>
    </row>
    <row r="21" spans="1:14" s="2" customFormat="1" ht="16.5" customHeight="1" thickBot="1">
      <c r="A21" s="7" t="s">
        <v>176</v>
      </c>
      <c r="B21" s="55" t="s">
        <v>26</v>
      </c>
      <c r="C21" s="10">
        <v>652</v>
      </c>
      <c r="D21" s="10">
        <v>725</v>
      </c>
      <c r="E21" s="9">
        <v>896</v>
      </c>
      <c r="F21" s="11" t="s">
        <v>8</v>
      </c>
      <c r="G21" s="16" t="s">
        <v>5</v>
      </c>
      <c r="H21" s="17">
        <f>(C20+C23)</f>
        <v>1626</v>
      </c>
      <c r="I21" s="14">
        <f>SUM(H21/H25)</f>
        <v>0.43027255887801008</v>
      </c>
      <c r="J21" s="2">
        <v>2</v>
      </c>
    </row>
    <row r="22" spans="1:14" s="2" customFormat="1" ht="16.5" customHeight="1" thickBot="1">
      <c r="A22" s="7" t="s">
        <v>207</v>
      </c>
      <c r="B22" s="8" t="s">
        <v>3</v>
      </c>
      <c r="C22" s="10">
        <v>616</v>
      </c>
      <c r="D22" s="10">
        <v>624</v>
      </c>
      <c r="E22" s="9">
        <v>750</v>
      </c>
      <c r="F22" s="11" t="s">
        <v>6</v>
      </c>
      <c r="G22" s="20" t="s">
        <v>3</v>
      </c>
      <c r="H22" s="17">
        <f>(C22+C25)</f>
        <v>861</v>
      </c>
      <c r="I22" s="14">
        <f>SUM(H22/H25)</f>
        <v>0.22783805239481345</v>
      </c>
      <c r="J22" s="2">
        <v>1</v>
      </c>
    </row>
    <row r="23" spans="1:14" s="2" customFormat="1" ht="16.5" customHeight="1" thickBot="1">
      <c r="A23" s="7" t="s">
        <v>175</v>
      </c>
      <c r="B23" s="12" t="s">
        <v>5</v>
      </c>
      <c r="C23" s="10">
        <v>579</v>
      </c>
      <c r="D23" s="10">
        <v>742</v>
      </c>
      <c r="E23" s="9">
        <v>770</v>
      </c>
      <c r="F23" s="11" t="s">
        <v>7</v>
      </c>
      <c r="G23" s="21" t="s">
        <v>16</v>
      </c>
      <c r="H23" s="17">
        <f>(C24+C26)</f>
        <v>640</v>
      </c>
      <c r="I23" s="14">
        <f>SUM(H23/H25)</f>
        <v>0.16935697274411221</v>
      </c>
    </row>
    <row r="24" spans="1:14" s="2" customFormat="1" ht="16.5" customHeight="1" thickBot="1">
      <c r="A24" s="18" t="s">
        <v>177</v>
      </c>
      <c r="B24" s="22" t="s">
        <v>16</v>
      </c>
      <c r="C24" s="10">
        <v>512</v>
      </c>
      <c r="D24" s="10">
        <v>515</v>
      </c>
      <c r="E24" s="10">
        <v>590</v>
      </c>
      <c r="F24" s="11"/>
      <c r="G24" s="53" t="s">
        <v>26</v>
      </c>
      <c r="H24" s="17">
        <v>652</v>
      </c>
      <c r="I24" s="14">
        <f>SUM(H24/H25)</f>
        <v>0.17253241598306429</v>
      </c>
      <c r="J24" s="2">
        <v>1</v>
      </c>
    </row>
    <row r="25" spans="1:14" s="2" customFormat="1" ht="16.5" customHeight="1" thickBot="1">
      <c r="A25" s="18" t="s">
        <v>139</v>
      </c>
      <c r="B25" s="27" t="s">
        <v>3</v>
      </c>
      <c r="C25" s="10">
        <v>245</v>
      </c>
      <c r="D25" s="10">
        <v>268</v>
      </c>
      <c r="E25" s="10" t="s">
        <v>21</v>
      </c>
      <c r="G25" s="13"/>
      <c r="H25" s="24">
        <v>3779</v>
      </c>
      <c r="I25" s="14"/>
    </row>
    <row r="26" spans="1:14" s="2" customFormat="1" ht="16.5" customHeight="1" thickBot="1">
      <c r="A26" s="18" t="s">
        <v>178</v>
      </c>
      <c r="B26" s="22" t="s">
        <v>16</v>
      </c>
      <c r="C26" s="10">
        <v>128</v>
      </c>
      <c r="D26" s="10">
        <v>149</v>
      </c>
      <c r="E26" s="10" t="s">
        <v>21</v>
      </c>
    </row>
    <row r="27" spans="1:14" s="2" customFormat="1" ht="11.25" customHeight="1">
      <c r="A27" s="28"/>
      <c r="B27" s="29"/>
      <c r="C27" s="44"/>
      <c r="D27" s="44"/>
      <c r="E27" s="44"/>
      <c r="F27" s="17"/>
      <c r="G27" s="17"/>
      <c r="H27" s="17"/>
      <c r="I27" s="17"/>
      <c r="J27" s="17"/>
      <c r="K27" s="17"/>
      <c r="L27" s="17"/>
      <c r="M27" s="17"/>
      <c r="N27" s="43"/>
    </row>
    <row r="28" spans="1:14" s="2" customFormat="1" ht="17.45" customHeight="1">
      <c r="A28" s="1" t="s">
        <v>179</v>
      </c>
    </row>
    <row r="29" spans="1:14" s="2" customFormat="1" ht="8.25" customHeight="1" thickBot="1">
      <c r="A29" s="1"/>
    </row>
    <row r="30" spans="1:14" s="2" customFormat="1" ht="17.45" customHeight="1" thickBot="1">
      <c r="A30" s="4" t="s">
        <v>0</v>
      </c>
      <c r="B30" s="5" t="s">
        <v>1</v>
      </c>
      <c r="C30" s="5" t="s">
        <v>2</v>
      </c>
      <c r="D30" s="5">
        <v>2</v>
      </c>
      <c r="E30" s="5">
        <v>3</v>
      </c>
      <c r="F30" s="5">
        <v>4</v>
      </c>
      <c r="G30" s="5">
        <v>5</v>
      </c>
      <c r="H30" s="5">
        <v>6</v>
      </c>
      <c r="I30" s="5"/>
      <c r="J30" s="13" t="s">
        <v>9</v>
      </c>
      <c r="K30" s="14">
        <f>(3805/5972)</f>
        <v>0.63713998660415272</v>
      </c>
    </row>
    <row r="31" spans="1:14" s="2" customFormat="1" ht="17.45" customHeight="1" thickBot="1">
      <c r="A31" s="7" t="s">
        <v>209</v>
      </c>
      <c r="B31" s="12" t="s">
        <v>5</v>
      </c>
      <c r="C31" s="10">
        <v>600</v>
      </c>
      <c r="D31" s="10">
        <v>629</v>
      </c>
      <c r="E31" s="9">
        <v>758</v>
      </c>
      <c r="F31" s="10"/>
      <c r="G31" s="9"/>
      <c r="H31" s="10"/>
      <c r="I31" s="11" t="s">
        <v>4</v>
      </c>
      <c r="K31" s="13" t="s">
        <v>11</v>
      </c>
      <c r="L31" s="13" t="s">
        <v>12</v>
      </c>
      <c r="M31" s="13" t="s">
        <v>13</v>
      </c>
    </row>
    <row r="32" spans="1:14" s="2" customFormat="1" ht="17.45" customHeight="1" thickBot="1">
      <c r="A32" s="7" t="s">
        <v>180</v>
      </c>
      <c r="B32" s="8" t="s">
        <v>3</v>
      </c>
      <c r="C32" s="10">
        <v>585</v>
      </c>
      <c r="D32" s="10">
        <v>661</v>
      </c>
      <c r="E32" s="10">
        <v>693</v>
      </c>
      <c r="F32" s="9">
        <v>843</v>
      </c>
      <c r="G32" s="9"/>
      <c r="H32" s="10"/>
      <c r="I32" s="11" t="s">
        <v>8</v>
      </c>
      <c r="J32" s="16" t="s">
        <v>5</v>
      </c>
      <c r="K32" s="17">
        <f>(C31+C33+C34+C36)</f>
        <v>2034</v>
      </c>
      <c r="L32" s="14">
        <f>SUM(K32/K36)</f>
        <v>0.53952254641909814</v>
      </c>
      <c r="M32" s="2">
        <v>2</v>
      </c>
    </row>
    <row r="33" spans="1:13" s="2" customFormat="1" ht="17.45" customHeight="1" thickBot="1">
      <c r="A33" s="18" t="s">
        <v>130</v>
      </c>
      <c r="B33" s="19" t="s">
        <v>5</v>
      </c>
      <c r="C33" s="10">
        <v>575</v>
      </c>
      <c r="D33" s="10">
        <v>581</v>
      </c>
      <c r="E33" s="10">
        <v>626</v>
      </c>
      <c r="F33" s="10">
        <v>663</v>
      </c>
      <c r="G33" s="10">
        <v>667</v>
      </c>
      <c r="H33" s="10">
        <v>679</v>
      </c>
      <c r="I33" s="11"/>
      <c r="J33" s="20" t="s">
        <v>3</v>
      </c>
      <c r="K33" s="17">
        <f>(C32+C35+C37)</f>
        <v>1421</v>
      </c>
      <c r="L33" s="14">
        <f>SUM(K33/K36)</f>
        <v>0.37692307692307692</v>
      </c>
      <c r="M33" s="2">
        <v>2</v>
      </c>
    </row>
    <row r="34" spans="1:13" s="2" customFormat="1" ht="17.45" customHeight="1" thickBot="1">
      <c r="A34" s="7" t="s">
        <v>109</v>
      </c>
      <c r="B34" s="12" t="s">
        <v>5</v>
      </c>
      <c r="C34" s="10">
        <v>491</v>
      </c>
      <c r="D34" s="10">
        <v>538</v>
      </c>
      <c r="E34" s="10">
        <v>631</v>
      </c>
      <c r="F34" s="10">
        <v>674</v>
      </c>
      <c r="G34" s="10">
        <v>678</v>
      </c>
      <c r="H34" s="9">
        <v>690</v>
      </c>
      <c r="I34" s="11" t="s">
        <v>6</v>
      </c>
      <c r="J34" s="21" t="s">
        <v>16</v>
      </c>
      <c r="K34" s="17">
        <v>299</v>
      </c>
      <c r="L34" s="14">
        <f>SUM(K34/K36)</f>
        <v>7.9310344827586213E-2</v>
      </c>
    </row>
    <row r="35" spans="1:13" s="2" customFormat="1" ht="17.45" customHeight="1" thickBot="1">
      <c r="A35" s="7" t="s">
        <v>181</v>
      </c>
      <c r="B35" s="8" t="s">
        <v>3</v>
      </c>
      <c r="C35" s="10">
        <v>478</v>
      </c>
      <c r="D35" s="10">
        <v>552</v>
      </c>
      <c r="E35" s="10">
        <v>575</v>
      </c>
      <c r="F35" s="10">
        <v>742</v>
      </c>
      <c r="G35" s="9">
        <v>822</v>
      </c>
      <c r="H35" s="10"/>
      <c r="I35" s="11" t="s">
        <v>7</v>
      </c>
      <c r="J35" s="13" t="s">
        <v>17</v>
      </c>
      <c r="K35" s="17">
        <v>16</v>
      </c>
      <c r="L35" s="14">
        <f>SUM(K35/K36)</f>
        <v>4.2440318302387264E-3</v>
      </c>
    </row>
    <row r="36" spans="1:13" s="2" customFormat="1" ht="17.45" customHeight="1" thickBot="1">
      <c r="A36" s="18" t="s">
        <v>184</v>
      </c>
      <c r="B36" s="19" t="s">
        <v>5</v>
      </c>
      <c r="C36" s="10">
        <v>368</v>
      </c>
      <c r="D36" s="10">
        <v>382</v>
      </c>
      <c r="E36" s="10" t="s">
        <v>21</v>
      </c>
      <c r="K36" s="24">
        <v>3770</v>
      </c>
    </row>
    <row r="37" spans="1:13" s="2" customFormat="1" ht="17.45" customHeight="1" thickBot="1">
      <c r="A37" s="18" t="s">
        <v>183</v>
      </c>
      <c r="B37" s="27" t="s">
        <v>3</v>
      </c>
      <c r="C37" s="10">
        <v>358</v>
      </c>
      <c r="D37" s="10">
        <v>394</v>
      </c>
      <c r="E37" s="10">
        <v>431</v>
      </c>
      <c r="F37" s="10" t="s">
        <v>21</v>
      </c>
      <c r="K37" s="24"/>
    </row>
    <row r="38" spans="1:13" s="2" customFormat="1" ht="17.45" customHeight="1" thickBot="1">
      <c r="A38" s="18" t="s">
        <v>185</v>
      </c>
      <c r="B38" s="22" t="s">
        <v>16</v>
      </c>
      <c r="C38" s="10">
        <v>299</v>
      </c>
      <c r="D38" s="10" t="s">
        <v>21</v>
      </c>
      <c r="K38" s="24"/>
    </row>
    <row r="39" spans="1:13" s="2" customFormat="1" ht="17.45" customHeight="1" thickBot="1">
      <c r="A39" s="18" t="s">
        <v>186</v>
      </c>
      <c r="B39" s="23" t="s">
        <v>14</v>
      </c>
      <c r="C39" s="10">
        <v>16</v>
      </c>
      <c r="D39" s="10" t="s">
        <v>21</v>
      </c>
      <c r="K39" s="24"/>
    </row>
    <row r="41" spans="1:13" s="2" customFormat="1" ht="17.45" customHeight="1">
      <c r="A41" s="1" t="s">
        <v>187</v>
      </c>
    </row>
    <row r="42" spans="1:13" s="2" customFormat="1" ht="10.5" customHeight="1" thickBot="1">
      <c r="A42" s="1"/>
    </row>
    <row r="43" spans="1:13" s="2" customFormat="1" ht="16.5" customHeight="1" thickBot="1">
      <c r="A43" s="4" t="s">
        <v>0</v>
      </c>
      <c r="B43" s="5" t="s">
        <v>1</v>
      </c>
      <c r="C43" s="5" t="s">
        <v>2</v>
      </c>
      <c r="D43" s="5">
        <v>2</v>
      </c>
      <c r="E43" s="5">
        <v>3</v>
      </c>
      <c r="F43" s="5">
        <v>4</v>
      </c>
      <c r="G43" s="6"/>
      <c r="H43" s="13" t="s">
        <v>9</v>
      </c>
      <c r="I43" s="14">
        <f>(4626/6381)</f>
        <v>0.72496473906911141</v>
      </c>
    </row>
    <row r="44" spans="1:13" s="2" customFormat="1" ht="16.5" customHeight="1" thickBot="1">
      <c r="A44" s="7" t="s">
        <v>149</v>
      </c>
      <c r="B44" s="12" t="s">
        <v>5</v>
      </c>
      <c r="C44" s="9">
        <v>1217</v>
      </c>
      <c r="D44" s="10"/>
      <c r="E44" s="10"/>
      <c r="F44" s="10"/>
      <c r="G44" s="11" t="s">
        <v>4</v>
      </c>
      <c r="I44" s="13" t="s">
        <v>11</v>
      </c>
      <c r="J44" s="13" t="s">
        <v>12</v>
      </c>
      <c r="K44" s="13" t="s">
        <v>13</v>
      </c>
    </row>
    <row r="45" spans="1:13" s="2" customFormat="1" ht="16.5" customHeight="1" thickBot="1">
      <c r="A45" s="7" t="s">
        <v>191</v>
      </c>
      <c r="B45" s="8" t="s">
        <v>3</v>
      </c>
      <c r="C45" s="10">
        <v>704</v>
      </c>
      <c r="D45" s="10">
        <v>719</v>
      </c>
      <c r="E45" s="10">
        <v>725</v>
      </c>
      <c r="F45" s="9">
        <v>872</v>
      </c>
      <c r="G45" s="11" t="s">
        <v>6</v>
      </c>
      <c r="H45" s="16" t="s">
        <v>5</v>
      </c>
      <c r="I45" s="17">
        <f>(C44+C46+C48)</f>
        <v>2406</v>
      </c>
      <c r="J45" s="14">
        <f>SUM(I45/I47)</f>
        <v>0.52509821038847659</v>
      </c>
      <c r="K45" s="2">
        <v>3</v>
      </c>
    </row>
    <row r="46" spans="1:13" s="2" customFormat="1" ht="16.5" customHeight="1" thickBot="1">
      <c r="A46" s="7" t="s">
        <v>63</v>
      </c>
      <c r="B46" s="12" t="s">
        <v>5</v>
      </c>
      <c r="C46" s="10">
        <v>671</v>
      </c>
      <c r="D46" s="9">
        <v>911</v>
      </c>
      <c r="E46" s="10"/>
      <c r="F46" s="9"/>
      <c r="G46" s="11" t="s">
        <v>8</v>
      </c>
      <c r="H46" s="20" t="s">
        <v>3</v>
      </c>
      <c r="I46" s="17">
        <f>(C45+C47+C49+C50)</f>
        <v>2176</v>
      </c>
      <c r="J46" s="14">
        <f>SUM(I46/I47)</f>
        <v>0.47490178961152335</v>
      </c>
      <c r="K46" s="2">
        <v>2</v>
      </c>
    </row>
    <row r="47" spans="1:13" s="2" customFormat="1" ht="16.5" customHeight="1" thickBot="1">
      <c r="A47" s="7" t="s">
        <v>159</v>
      </c>
      <c r="B47" s="8" t="s">
        <v>3</v>
      </c>
      <c r="C47" s="10">
        <v>670</v>
      </c>
      <c r="D47" s="10">
        <v>761</v>
      </c>
      <c r="E47" s="9">
        <v>780</v>
      </c>
      <c r="F47" s="10"/>
      <c r="G47" s="11" t="s">
        <v>7</v>
      </c>
      <c r="H47" s="13"/>
      <c r="I47" s="24">
        <v>4582</v>
      </c>
      <c r="J47" s="14"/>
    </row>
    <row r="48" spans="1:13" s="2" customFormat="1" ht="16.5" customHeight="1" thickBot="1">
      <c r="A48" s="7" t="s">
        <v>113</v>
      </c>
      <c r="B48" s="12" t="s">
        <v>5</v>
      </c>
      <c r="C48" s="10">
        <v>518</v>
      </c>
      <c r="D48" s="10">
        <v>584</v>
      </c>
      <c r="E48" s="10">
        <v>694</v>
      </c>
      <c r="F48" s="9">
        <v>785</v>
      </c>
      <c r="G48" s="11" t="s">
        <v>10</v>
      </c>
    </row>
    <row r="49" spans="1:17" s="2" customFormat="1" ht="16.5" customHeight="1" thickBot="1">
      <c r="A49" s="18" t="s">
        <v>65</v>
      </c>
      <c r="B49" s="27" t="s">
        <v>3</v>
      </c>
      <c r="C49" s="10">
        <v>462</v>
      </c>
      <c r="D49" s="10">
        <v>498</v>
      </c>
      <c r="E49" s="10">
        <v>509</v>
      </c>
      <c r="F49" s="10">
        <v>594</v>
      </c>
      <c r="G49" s="11"/>
    </row>
    <row r="50" spans="1:17" s="2" customFormat="1" ht="16.5" customHeight="1" thickBot="1">
      <c r="A50" s="18" t="s">
        <v>190</v>
      </c>
      <c r="B50" s="27" t="s">
        <v>3</v>
      </c>
      <c r="C50" s="10">
        <v>340</v>
      </c>
      <c r="D50" s="10">
        <v>345</v>
      </c>
      <c r="E50" s="10">
        <v>346</v>
      </c>
      <c r="F50" s="10" t="s">
        <v>21</v>
      </c>
    </row>
    <row r="52" spans="1:17" s="2" customFormat="1" ht="17.45" customHeight="1">
      <c r="A52" s="1" t="s">
        <v>192</v>
      </c>
    </row>
    <row r="53" spans="1:17" s="2" customFormat="1" ht="10.5" customHeight="1" thickBot="1">
      <c r="A53" s="1"/>
    </row>
    <row r="54" spans="1:17" s="2" customFormat="1" ht="16.5" customHeight="1" thickBot="1">
      <c r="A54" s="4" t="s">
        <v>0</v>
      </c>
      <c r="B54" s="5" t="s">
        <v>1</v>
      </c>
      <c r="C54" s="5" t="s">
        <v>2</v>
      </c>
      <c r="D54" s="5">
        <v>2</v>
      </c>
      <c r="E54" s="5">
        <v>3</v>
      </c>
      <c r="F54" s="5">
        <v>4</v>
      </c>
      <c r="G54" s="5">
        <v>5</v>
      </c>
      <c r="H54" s="5">
        <v>6</v>
      </c>
      <c r="I54" s="5">
        <v>7</v>
      </c>
      <c r="J54" s="5">
        <v>8</v>
      </c>
      <c r="K54" s="5">
        <v>9</v>
      </c>
      <c r="L54" s="5">
        <v>10</v>
      </c>
      <c r="M54" s="6"/>
      <c r="N54" s="13" t="s">
        <v>9</v>
      </c>
      <c r="O54" s="14">
        <f>(4336/7588)</f>
        <v>0.5714285714285714</v>
      </c>
    </row>
    <row r="55" spans="1:17" s="2" customFormat="1" ht="16.5" customHeight="1" thickBot="1">
      <c r="A55" s="7" t="s">
        <v>155</v>
      </c>
      <c r="B55" s="12" t="s">
        <v>5</v>
      </c>
      <c r="C55" s="9">
        <v>1316</v>
      </c>
      <c r="D55" s="10"/>
      <c r="E55" s="10"/>
      <c r="F55" s="10"/>
      <c r="G55" s="10"/>
      <c r="H55" s="10"/>
      <c r="I55" s="10"/>
      <c r="J55" s="9"/>
      <c r="K55" s="9"/>
      <c r="L55" s="9"/>
      <c r="M55" s="11" t="s">
        <v>4</v>
      </c>
      <c r="O55" s="13" t="s">
        <v>11</v>
      </c>
      <c r="P55" s="13" t="s">
        <v>12</v>
      </c>
      <c r="Q55" s="13" t="s">
        <v>13</v>
      </c>
    </row>
    <row r="56" spans="1:17" s="2" customFormat="1" ht="16.5" customHeight="1" thickBot="1">
      <c r="A56" s="7" t="s">
        <v>76</v>
      </c>
      <c r="B56" s="8" t="s">
        <v>3</v>
      </c>
      <c r="C56" s="10">
        <v>625</v>
      </c>
      <c r="D56" s="10">
        <v>684</v>
      </c>
      <c r="E56" s="10">
        <v>685</v>
      </c>
      <c r="F56" s="10">
        <v>698</v>
      </c>
      <c r="G56" s="9">
        <v>741</v>
      </c>
      <c r="H56" s="10"/>
      <c r="I56" s="9"/>
      <c r="J56" s="9"/>
      <c r="K56" s="9"/>
      <c r="L56" s="9"/>
      <c r="M56" s="11" t="s">
        <v>7</v>
      </c>
      <c r="N56" s="16" t="s">
        <v>5</v>
      </c>
      <c r="O56" s="17">
        <f>(C55+C58+C59+C61)</f>
        <v>2188</v>
      </c>
      <c r="P56" s="14">
        <f>SUM(O56/O61)</f>
        <v>0.50742115027829315</v>
      </c>
      <c r="Q56" s="2">
        <v>3</v>
      </c>
    </row>
    <row r="57" spans="1:17" s="2" customFormat="1" ht="16.5" customHeight="1" thickBot="1">
      <c r="A57" s="7" t="s">
        <v>214</v>
      </c>
      <c r="B57" s="8" t="s">
        <v>3</v>
      </c>
      <c r="C57" s="10">
        <v>624</v>
      </c>
      <c r="D57" s="10">
        <v>686</v>
      </c>
      <c r="E57" s="10">
        <v>688</v>
      </c>
      <c r="F57" s="10">
        <v>711</v>
      </c>
      <c r="G57" s="9">
        <v>747</v>
      </c>
      <c r="H57" s="10"/>
      <c r="I57" s="10"/>
      <c r="J57" s="10"/>
      <c r="K57" s="10"/>
      <c r="L57" s="9"/>
      <c r="M57" s="11" t="s">
        <v>8</v>
      </c>
      <c r="N57" s="20" t="s">
        <v>3</v>
      </c>
      <c r="O57" s="17">
        <f>(C56+C57+C62+C64)</f>
        <v>1565</v>
      </c>
      <c r="P57" s="14">
        <f>SUM(O57/O61)</f>
        <v>0.36294063079777367</v>
      </c>
      <c r="Q57" s="2">
        <v>2</v>
      </c>
    </row>
    <row r="58" spans="1:17" s="2" customFormat="1" ht="16.5" customHeight="1" thickBot="1">
      <c r="A58" s="7" t="s">
        <v>121</v>
      </c>
      <c r="B58" s="12" t="s">
        <v>5</v>
      </c>
      <c r="C58" s="10">
        <v>314</v>
      </c>
      <c r="D58" s="10">
        <v>489</v>
      </c>
      <c r="E58" s="10">
        <v>489</v>
      </c>
      <c r="F58" s="10">
        <v>500</v>
      </c>
      <c r="G58" s="10">
        <v>517</v>
      </c>
      <c r="H58" s="10">
        <v>519</v>
      </c>
      <c r="I58" s="10">
        <v>521</v>
      </c>
      <c r="J58" s="10">
        <v>534</v>
      </c>
      <c r="K58" s="10">
        <v>559</v>
      </c>
      <c r="L58" s="9">
        <v>703</v>
      </c>
      <c r="M58" s="11" t="s">
        <v>6</v>
      </c>
      <c r="N58" s="21" t="s">
        <v>16</v>
      </c>
      <c r="O58" s="17">
        <v>139</v>
      </c>
      <c r="P58" s="14">
        <f>SUM(O58/O61)</f>
        <v>3.2235621521335807E-2</v>
      </c>
    </row>
    <row r="59" spans="1:17" s="2" customFormat="1" ht="16.5" customHeight="1" thickBot="1">
      <c r="A59" s="7" t="s">
        <v>75</v>
      </c>
      <c r="B59" s="12" t="s">
        <v>5</v>
      </c>
      <c r="C59" s="10">
        <v>304</v>
      </c>
      <c r="D59" s="10">
        <v>436</v>
      </c>
      <c r="E59" s="10">
        <v>436</v>
      </c>
      <c r="F59" s="10">
        <v>450</v>
      </c>
      <c r="G59" s="10">
        <v>466</v>
      </c>
      <c r="H59" s="10">
        <v>472</v>
      </c>
      <c r="I59" s="10">
        <v>476</v>
      </c>
      <c r="J59" s="10">
        <v>518</v>
      </c>
      <c r="K59" s="10">
        <v>549</v>
      </c>
      <c r="L59" s="9">
        <v>678</v>
      </c>
      <c r="M59" s="11" t="s">
        <v>10</v>
      </c>
      <c r="N59" s="53" t="s">
        <v>26</v>
      </c>
      <c r="O59" s="17">
        <v>292</v>
      </c>
      <c r="P59" s="14">
        <f>SUM(O59/O61)</f>
        <v>6.7717996289424862E-2</v>
      </c>
    </row>
    <row r="60" spans="1:17" s="2" customFormat="1" ht="16.5" customHeight="1" thickBot="1">
      <c r="A60" s="18" t="s">
        <v>198</v>
      </c>
      <c r="B60" s="54" t="s">
        <v>26</v>
      </c>
      <c r="C60" s="10">
        <v>292</v>
      </c>
      <c r="D60" s="10">
        <v>314</v>
      </c>
      <c r="E60" s="10">
        <v>314</v>
      </c>
      <c r="F60" s="10">
        <v>325</v>
      </c>
      <c r="G60" s="10">
        <v>338</v>
      </c>
      <c r="H60" s="10">
        <v>343</v>
      </c>
      <c r="I60" s="10">
        <v>346</v>
      </c>
      <c r="J60" s="10">
        <v>397</v>
      </c>
      <c r="K60" s="10">
        <v>464</v>
      </c>
      <c r="L60" s="10">
        <v>493</v>
      </c>
      <c r="M60" s="11"/>
      <c r="N60" s="13" t="s">
        <v>17</v>
      </c>
      <c r="O60" s="17">
        <f>(C65+C66)</f>
        <v>128</v>
      </c>
      <c r="P60" s="14">
        <f>SUM(O60/O61)</f>
        <v>2.9684601113172542E-2</v>
      </c>
    </row>
    <row r="61" spans="1:17" s="2" customFormat="1" ht="16.5" customHeight="1" thickBot="1">
      <c r="A61" s="18" t="s">
        <v>194</v>
      </c>
      <c r="B61" s="19" t="s">
        <v>5</v>
      </c>
      <c r="C61" s="10">
        <v>254</v>
      </c>
      <c r="D61" s="10">
        <v>331</v>
      </c>
      <c r="E61" s="10">
        <v>331</v>
      </c>
      <c r="F61" s="10">
        <v>338</v>
      </c>
      <c r="G61" s="10">
        <v>341</v>
      </c>
      <c r="H61" s="10">
        <v>342</v>
      </c>
      <c r="I61" s="10">
        <v>342</v>
      </c>
      <c r="J61" s="10">
        <v>350</v>
      </c>
      <c r="K61" s="10">
        <v>373</v>
      </c>
      <c r="L61" s="10" t="s">
        <v>21</v>
      </c>
      <c r="O61" s="24">
        <v>4312</v>
      </c>
    </row>
    <row r="62" spans="1:17" s="2" customFormat="1" ht="16.5" customHeight="1" thickBot="1">
      <c r="A62" s="18" t="s">
        <v>196</v>
      </c>
      <c r="B62" s="27" t="s">
        <v>3</v>
      </c>
      <c r="C62" s="10">
        <v>187</v>
      </c>
      <c r="D62" s="10">
        <v>198</v>
      </c>
      <c r="E62" s="10">
        <v>198</v>
      </c>
      <c r="F62" s="10">
        <v>205</v>
      </c>
      <c r="G62" s="10">
        <v>221</v>
      </c>
      <c r="H62" s="10">
        <v>233</v>
      </c>
      <c r="I62" s="10">
        <v>246</v>
      </c>
      <c r="J62" s="10">
        <v>267</v>
      </c>
      <c r="K62" s="10" t="s">
        <v>21</v>
      </c>
    </row>
    <row r="63" spans="1:17" s="2" customFormat="1" ht="16.5" customHeight="1" thickBot="1">
      <c r="A63" s="18" t="s">
        <v>123</v>
      </c>
      <c r="B63" s="22" t="s">
        <v>16</v>
      </c>
      <c r="C63" s="10">
        <v>139</v>
      </c>
      <c r="D63" s="10">
        <v>151</v>
      </c>
      <c r="E63" s="10">
        <v>151</v>
      </c>
      <c r="F63" s="10">
        <v>178</v>
      </c>
      <c r="G63" s="10">
        <v>184</v>
      </c>
      <c r="H63" s="10">
        <v>186</v>
      </c>
      <c r="I63" s="10">
        <v>188</v>
      </c>
      <c r="J63" s="10" t="s">
        <v>21</v>
      </c>
    </row>
    <row r="64" spans="1:17" s="2" customFormat="1" ht="16.5" customHeight="1" thickBot="1">
      <c r="A64" s="18" t="s">
        <v>195</v>
      </c>
      <c r="B64" s="27" t="s">
        <v>3</v>
      </c>
      <c r="C64" s="10">
        <v>129</v>
      </c>
      <c r="D64" s="10">
        <v>150</v>
      </c>
      <c r="E64" s="10">
        <v>152</v>
      </c>
      <c r="F64" s="10">
        <v>165</v>
      </c>
      <c r="G64" s="10" t="s">
        <v>21</v>
      </c>
    </row>
    <row r="65" spans="1:20" s="2" customFormat="1" ht="16.5" customHeight="1" thickBot="1">
      <c r="A65" s="18" t="s">
        <v>85</v>
      </c>
      <c r="B65" s="23" t="s">
        <v>14</v>
      </c>
      <c r="C65" s="10">
        <v>120</v>
      </c>
      <c r="D65" s="10">
        <v>145</v>
      </c>
      <c r="E65" s="10">
        <v>149</v>
      </c>
      <c r="F65" s="10" t="s">
        <v>21</v>
      </c>
    </row>
    <row r="66" spans="1:20" s="2" customFormat="1" ht="16.5" customHeight="1" thickBot="1">
      <c r="A66" s="18" t="s">
        <v>197</v>
      </c>
      <c r="B66" s="23" t="s">
        <v>14</v>
      </c>
      <c r="C66" s="10">
        <v>8</v>
      </c>
      <c r="D66" s="10">
        <v>9</v>
      </c>
      <c r="E66" s="10" t="s">
        <v>21</v>
      </c>
    </row>
    <row r="67" spans="1:20" s="2" customFormat="1" ht="11.25" customHeight="1">
      <c r="A67" s="28"/>
      <c r="B67" s="29"/>
      <c r="C67" s="28"/>
      <c r="D67" s="28"/>
      <c r="E67" s="28"/>
      <c r="N67" s="14"/>
    </row>
    <row r="68" spans="1:20" s="31" customFormat="1" ht="15" customHeight="1">
      <c r="B68" s="35" t="s">
        <v>20</v>
      </c>
      <c r="C68" s="37" t="s">
        <v>5</v>
      </c>
      <c r="D68" s="38" t="s">
        <v>3</v>
      </c>
      <c r="E68" s="39" t="s">
        <v>16</v>
      </c>
      <c r="F68" s="58" t="s">
        <v>26</v>
      </c>
      <c r="G68" s="35" t="s">
        <v>17</v>
      </c>
      <c r="H68" s="46"/>
      <c r="R68" s="32"/>
      <c r="S68" s="33"/>
      <c r="T68" s="34"/>
    </row>
    <row r="69" spans="1:20" s="31" customFormat="1" ht="15" customHeight="1">
      <c r="A69" s="31" t="s">
        <v>11</v>
      </c>
      <c r="B69" s="36">
        <f>SUM(N9+K36+I47+O61+H25)</f>
        <v>23219</v>
      </c>
      <c r="C69" s="33">
        <f>SUM(O56+I45+K32+H21+N5)</f>
        <v>11454</v>
      </c>
      <c r="D69" s="33">
        <f>SUM(O57+I46+K33+H22+N6)</f>
        <v>7910</v>
      </c>
      <c r="E69" s="33">
        <f>(O58+H23+N7+K34)</f>
        <v>1672</v>
      </c>
      <c r="F69" s="33">
        <f>(O59+H24)</f>
        <v>944</v>
      </c>
      <c r="G69" s="33">
        <f>SUM(O60+N8+K35)</f>
        <v>1239</v>
      </c>
      <c r="H69" s="33"/>
      <c r="R69" s="35"/>
      <c r="S69" s="36"/>
      <c r="T69" s="34"/>
    </row>
    <row r="70" spans="1:20" s="31" customFormat="1" ht="15" customHeight="1">
      <c r="A70" s="31" t="s">
        <v>12</v>
      </c>
      <c r="B70" s="41">
        <v>1</v>
      </c>
      <c r="C70" s="34">
        <f>SUM(C69/$B$69)</f>
        <v>0.493302898488307</v>
      </c>
      <c r="D70" s="34">
        <f>SUM(D69/$B$69)</f>
        <v>0.34066927946940007</v>
      </c>
      <c r="E70" s="34">
        <f>SUM(E69/$B$69)</f>
        <v>7.2009991817046384E-2</v>
      </c>
      <c r="F70" s="34">
        <f>SUM(F69/$B$69)</f>
        <v>4.0656359016322842E-2</v>
      </c>
      <c r="G70" s="34">
        <f>SUM(G69/$B$69)</f>
        <v>5.3361471208923726E-2</v>
      </c>
      <c r="H70" s="34"/>
    </row>
    <row r="71" spans="1:20" s="31" customFormat="1" ht="15" customHeight="1">
      <c r="A71" s="31" t="s">
        <v>13</v>
      </c>
      <c r="B71" s="35">
        <v>25</v>
      </c>
      <c r="C71" s="31">
        <v>13</v>
      </c>
      <c r="D71" s="31">
        <v>9</v>
      </c>
      <c r="E71" s="31">
        <v>1</v>
      </c>
      <c r="F71" s="31">
        <v>1</v>
      </c>
      <c r="G71" s="31">
        <v>1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T74"/>
  <sheetViews>
    <sheetView workbookViewId="0">
      <selection activeCell="K14" sqref="K14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8" width="8.5703125" customWidth="1"/>
  </cols>
  <sheetData>
    <row r="1" spans="1:16" s="2" customFormat="1" ht="16.5" customHeight="1">
      <c r="A1" s="1" t="s">
        <v>126</v>
      </c>
    </row>
    <row r="2" spans="1:16" s="2" customFormat="1" ht="9.75" customHeight="1" thickBot="1">
      <c r="A2" s="3"/>
    </row>
    <row r="3" spans="1:16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6"/>
      <c r="M3" s="13" t="s">
        <v>9</v>
      </c>
      <c r="N3" s="14">
        <f>(7930/12812)</f>
        <v>0.6189509834530128</v>
      </c>
    </row>
    <row r="4" spans="1:16" s="2" customFormat="1" ht="16.5" customHeight="1" thickBot="1">
      <c r="A4" s="7" t="s">
        <v>127</v>
      </c>
      <c r="B4" s="12" t="s">
        <v>5</v>
      </c>
      <c r="C4" s="9">
        <v>1347</v>
      </c>
      <c r="D4" s="10"/>
      <c r="E4" s="10"/>
      <c r="F4" s="10"/>
      <c r="G4" s="10"/>
      <c r="H4" s="10"/>
      <c r="I4" s="10"/>
      <c r="J4" s="10"/>
      <c r="K4" s="10"/>
      <c r="L4" s="11" t="s">
        <v>4</v>
      </c>
      <c r="N4" s="13" t="s">
        <v>11</v>
      </c>
      <c r="O4" s="13" t="s">
        <v>12</v>
      </c>
      <c r="P4" s="13" t="s">
        <v>13</v>
      </c>
    </row>
    <row r="5" spans="1:16" s="2" customFormat="1" ht="16.5" customHeight="1" thickBot="1">
      <c r="A5" s="7" t="s">
        <v>129</v>
      </c>
      <c r="B5" s="12" t="s">
        <v>5</v>
      </c>
      <c r="C5" s="9">
        <v>1089</v>
      </c>
      <c r="D5" s="10"/>
      <c r="E5" s="10"/>
      <c r="F5" s="9"/>
      <c r="G5" s="10"/>
      <c r="H5" s="9"/>
      <c r="I5" s="9"/>
      <c r="J5" s="9"/>
      <c r="K5" s="9"/>
      <c r="L5" s="11" t="s">
        <v>8</v>
      </c>
      <c r="M5" s="16" t="s">
        <v>5</v>
      </c>
      <c r="N5" s="17">
        <f>(C4+C5+C6+C8)</f>
        <v>4196</v>
      </c>
      <c r="O5" s="14">
        <f>SUM(N5/N9)</f>
        <v>0.53698489889941137</v>
      </c>
      <c r="P5" s="2">
        <v>4</v>
      </c>
    </row>
    <row r="6" spans="1:16" s="2" customFormat="1" ht="16.5" customHeight="1" thickBot="1">
      <c r="A6" s="7" t="s">
        <v>128</v>
      </c>
      <c r="B6" s="12" t="s">
        <v>5</v>
      </c>
      <c r="C6" s="10">
        <v>967</v>
      </c>
      <c r="D6" s="9">
        <v>1044</v>
      </c>
      <c r="E6" s="10"/>
      <c r="F6" s="9"/>
      <c r="G6" s="10"/>
      <c r="H6" s="10"/>
      <c r="I6" s="9"/>
      <c r="J6" s="10"/>
      <c r="K6" s="9"/>
      <c r="L6" s="11" t="s">
        <v>7</v>
      </c>
      <c r="M6" s="20" t="s">
        <v>3</v>
      </c>
      <c r="N6" s="17">
        <f>(C7+C9+C10+C13)</f>
        <v>2615</v>
      </c>
      <c r="O6" s="14">
        <f>SUM(N6/N9)</f>
        <v>0.33465574609674942</v>
      </c>
      <c r="P6" s="2">
        <v>3</v>
      </c>
    </row>
    <row r="7" spans="1:16" s="2" customFormat="1" ht="16.5" customHeight="1" thickBot="1">
      <c r="A7" s="7" t="s">
        <v>32</v>
      </c>
      <c r="B7" s="8" t="s">
        <v>3</v>
      </c>
      <c r="C7" s="10">
        <v>933</v>
      </c>
      <c r="D7" s="10">
        <v>939</v>
      </c>
      <c r="E7" s="10">
        <v>955</v>
      </c>
      <c r="F7" s="10">
        <v>958</v>
      </c>
      <c r="G7" s="9">
        <v>1011</v>
      </c>
      <c r="H7" s="10"/>
      <c r="I7" s="9"/>
      <c r="J7" s="10"/>
      <c r="K7" s="9"/>
      <c r="L7" s="11" t="s">
        <v>6</v>
      </c>
      <c r="M7" s="21" t="s">
        <v>16</v>
      </c>
      <c r="N7" s="17">
        <v>599</v>
      </c>
      <c r="O7" s="14">
        <f>SUM(N7/N9)</f>
        <v>7.6657281801894031E-2</v>
      </c>
    </row>
    <row r="8" spans="1:16" s="2" customFormat="1" ht="16.5" customHeight="1" thickBot="1">
      <c r="A8" s="7" t="s">
        <v>130</v>
      </c>
      <c r="B8" s="12" t="s">
        <v>5</v>
      </c>
      <c r="C8" s="10">
        <v>793</v>
      </c>
      <c r="D8" s="10">
        <v>873</v>
      </c>
      <c r="E8" s="10">
        <v>917</v>
      </c>
      <c r="F8" s="10">
        <v>963</v>
      </c>
      <c r="G8" s="9">
        <v>980</v>
      </c>
      <c r="H8" s="10"/>
      <c r="I8" s="10"/>
      <c r="J8" s="10"/>
      <c r="K8" s="9"/>
      <c r="L8" s="11" t="s">
        <v>10</v>
      </c>
      <c r="M8" s="13" t="s">
        <v>17</v>
      </c>
      <c r="N8" s="17">
        <v>404</v>
      </c>
      <c r="O8" s="14">
        <f>SUM(N8/N9)</f>
        <v>5.1702073201945226E-2</v>
      </c>
    </row>
    <row r="9" spans="1:16" s="2" customFormat="1" ht="16.5" customHeight="1" thickBot="1">
      <c r="A9" s="7" t="s">
        <v>33</v>
      </c>
      <c r="B9" s="8" t="s">
        <v>3</v>
      </c>
      <c r="C9" s="10">
        <v>693</v>
      </c>
      <c r="D9" s="10">
        <v>720</v>
      </c>
      <c r="E9" s="10">
        <v>731</v>
      </c>
      <c r="F9" s="10">
        <v>732</v>
      </c>
      <c r="G9" s="10">
        <v>856</v>
      </c>
      <c r="H9" s="9">
        <v>1006</v>
      </c>
      <c r="I9" s="10"/>
      <c r="J9" s="10"/>
      <c r="K9" s="10"/>
      <c r="L9" s="11" t="s">
        <v>15</v>
      </c>
      <c r="N9" s="24">
        <v>7814</v>
      </c>
    </row>
    <row r="10" spans="1:16" s="2" customFormat="1" ht="16.5" customHeight="1" thickBot="1">
      <c r="A10" s="7" t="s">
        <v>131</v>
      </c>
      <c r="B10" s="8" t="s">
        <v>3</v>
      </c>
      <c r="C10" s="10">
        <v>648</v>
      </c>
      <c r="D10" s="10">
        <v>657</v>
      </c>
      <c r="E10" s="10">
        <v>664</v>
      </c>
      <c r="F10" s="10">
        <v>666</v>
      </c>
      <c r="G10" s="10">
        <v>696</v>
      </c>
      <c r="H10" s="10">
        <v>748</v>
      </c>
      <c r="I10" s="10">
        <v>777</v>
      </c>
      <c r="J10" s="10">
        <v>794</v>
      </c>
      <c r="K10" s="9">
        <v>795</v>
      </c>
      <c r="L10" s="9" t="s">
        <v>19</v>
      </c>
    </row>
    <row r="11" spans="1:16" s="2" customFormat="1" ht="16.5" customHeight="1" thickBot="1">
      <c r="A11" s="18" t="s">
        <v>133</v>
      </c>
      <c r="B11" s="22" t="s">
        <v>16</v>
      </c>
      <c r="C11" s="10">
        <v>599</v>
      </c>
      <c r="D11" s="10">
        <v>615</v>
      </c>
      <c r="E11" s="10">
        <v>639</v>
      </c>
      <c r="F11" s="10">
        <v>639</v>
      </c>
      <c r="G11" s="10">
        <v>663</v>
      </c>
      <c r="H11" s="10">
        <v>776</v>
      </c>
      <c r="I11" s="10">
        <v>781</v>
      </c>
      <c r="J11" s="10">
        <v>793</v>
      </c>
      <c r="K11" s="10">
        <v>795</v>
      </c>
      <c r="L11" s="9"/>
    </row>
    <row r="12" spans="1:16" s="2" customFormat="1" ht="16.5" customHeight="1" thickBot="1">
      <c r="A12" s="18" t="s">
        <v>31</v>
      </c>
      <c r="B12" s="23" t="s">
        <v>14</v>
      </c>
      <c r="C12" s="10">
        <v>404</v>
      </c>
      <c r="D12" s="10">
        <v>502</v>
      </c>
      <c r="E12" s="10">
        <v>507</v>
      </c>
      <c r="F12" s="10">
        <v>515</v>
      </c>
      <c r="G12" s="10">
        <v>616</v>
      </c>
      <c r="H12" s="10" t="s">
        <v>21</v>
      </c>
    </row>
    <row r="13" spans="1:16" s="2" customFormat="1" ht="16.5" customHeight="1" thickBot="1">
      <c r="A13" s="18" t="s">
        <v>132</v>
      </c>
      <c r="B13" s="27" t="s">
        <v>3</v>
      </c>
      <c r="C13" s="10">
        <v>341</v>
      </c>
      <c r="D13" s="10">
        <v>398</v>
      </c>
      <c r="E13" s="10">
        <v>403</v>
      </c>
      <c r="F13" s="10">
        <v>410</v>
      </c>
      <c r="G13" s="10" t="s">
        <v>21</v>
      </c>
    </row>
    <row r="14" spans="1:16" s="2" customFormat="1" ht="10.5" customHeight="1">
      <c r="A14" s="1"/>
    </row>
    <row r="15" spans="1:16" s="2" customFormat="1" ht="17.45" customHeight="1">
      <c r="A15" s="1" t="s">
        <v>134</v>
      </c>
    </row>
    <row r="16" spans="1:16" s="2" customFormat="1" ht="10.5" customHeight="1" thickBot="1">
      <c r="A16" s="1"/>
    </row>
    <row r="17" spans="1:14" s="2" customFormat="1" ht="16.5" customHeight="1" thickBot="1">
      <c r="A17" s="4" t="s">
        <v>0</v>
      </c>
      <c r="B17" s="5" t="s">
        <v>1</v>
      </c>
      <c r="C17" s="5" t="s">
        <v>2</v>
      </c>
      <c r="D17" s="5">
        <v>2</v>
      </c>
      <c r="E17" s="5">
        <v>3</v>
      </c>
      <c r="F17" s="5">
        <v>4</v>
      </c>
      <c r="G17" s="5">
        <v>5</v>
      </c>
      <c r="H17" s="5">
        <v>6</v>
      </c>
      <c r="I17" s="6"/>
      <c r="J17" s="13" t="s">
        <v>9</v>
      </c>
      <c r="K17" s="14">
        <f>(3959/6813)</f>
        <v>0.5810949655071187</v>
      </c>
    </row>
    <row r="18" spans="1:14" s="2" customFormat="1" ht="16.5" customHeight="1" thickBot="1">
      <c r="A18" s="7" t="s">
        <v>44</v>
      </c>
      <c r="B18" s="8" t="s">
        <v>3</v>
      </c>
      <c r="C18" s="10">
        <v>684</v>
      </c>
      <c r="D18" s="10">
        <v>692</v>
      </c>
      <c r="E18" s="10">
        <v>727</v>
      </c>
      <c r="F18" s="9">
        <v>893</v>
      </c>
      <c r="G18" s="9"/>
      <c r="H18" s="9"/>
      <c r="I18" s="11" t="s">
        <v>4</v>
      </c>
      <c r="K18" s="13" t="s">
        <v>11</v>
      </c>
      <c r="L18" s="13" t="s">
        <v>12</v>
      </c>
      <c r="M18" s="13" t="s">
        <v>13</v>
      </c>
    </row>
    <row r="19" spans="1:14" s="2" customFormat="1" ht="16.5" customHeight="1" thickBot="1">
      <c r="A19" s="7" t="s">
        <v>41</v>
      </c>
      <c r="B19" s="12" t="s">
        <v>5</v>
      </c>
      <c r="C19" s="10">
        <v>644</v>
      </c>
      <c r="D19" s="10">
        <v>648</v>
      </c>
      <c r="E19" s="10">
        <v>653</v>
      </c>
      <c r="F19" s="10">
        <v>673</v>
      </c>
      <c r="G19" s="10">
        <v>679</v>
      </c>
      <c r="H19" s="9">
        <v>859</v>
      </c>
      <c r="I19" s="11" t="s">
        <v>8</v>
      </c>
      <c r="J19" s="16" t="s">
        <v>5</v>
      </c>
      <c r="K19" s="17">
        <f>(C19+C20+C23)</f>
        <v>1706</v>
      </c>
      <c r="L19" s="14">
        <f>SUM(K19/K23)</f>
        <v>0.43844769982009768</v>
      </c>
      <c r="M19" s="2">
        <v>2</v>
      </c>
    </row>
    <row r="20" spans="1:14" s="2" customFormat="1" ht="16.5" customHeight="1" thickBot="1">
      <c r="A20" s="7" t="s">
        <v>136</v>
      </c>
      <c r="B20" s="12" t="s">
        <v>5</v>
      </c>
      <c r="C20" s="10">
        <v>640</v>
      </c>
      <c r="D20" s="10">
        <v>642</v>
      </c>
      <c r="E20" s="10">
        <v>643</v>
      </c>
      <c r="F20" s="10">
        <v>656</v>
      </c>
      <c r="G20" s="10">
        <v>660</v>
      </c>
      <c r="H20" s="9">
        <v>768</v>
      </c>
      <c r="I20" s="11" t="s">
        <v>6</v>
      </c>
      <c r="J20" s="20" t="s">
        <v>3</v>
      </c>
      <c r="K20" s="17">
        <f>(C18+C24)</f>
        <v>888</v>
      </c>
      <c r="L20" s="14">
        <f>SUM(K20/K23)</f>
        <v>0.228218966846569</v>
      </c>
      <c r="M20" s="2">
        <v>1</v>
      </c>
    </row>
    <row r="21" spans="1:14" s="2" customFormat="1" ht="16.5" customHeight="1" thickBot="1">
      <c r="A21" s="7" t="s">
        <v>137</v>
      </c>
      <c r="B21" s="15" t="s">
        <v>14</v>
      </c>
      <c r="C21" s="10">
        <v>538</v>
      </c>
      <c r="D21" s="10">
        <v>544</v>
      </c>
      <c r="E21" s="10">
        <v>566</v>
      </c>
      <c r="F21" s="10">
        <v>638</v>
      </c>
      <c r="G21" s="10">
        <v>687</v>
      </c>
      <c r="H21" s="9">
        <v>803</v>
      </c>
      <c r="I21" s="11" t="s">
        <v>7</v>
      </c>
      <c r="J21" s="21" t="s">
        <v>16</v>
      </c>
      <c r="K21" s="17">
        <v>130</v>
      </c>
      <c r="L21" s="14">
        <f>SUM(K21/K23)</f>
        <v>3.3410434335646361E-2</v>
      </c>
    </row>
    <row r="22" spans="1:14" s="2" customFormat="1" ht="16.5" customHeight="1" thickBot="1">
      <c r="A22" s="18" t="s">
        <v>139</v>
      </c>
      <c r="B22" s="23" t="s">
        <v>14</v>
      </c>
      <c r="C22" s="10">
        <v>448</v>
      </c>
      <c r="D22" s="10">
        <v>449</v>
      </c>
      <c r="E22" s="10">
        <v>453</v>
      </c>
      <c r="F22" s="10">
        <v>497</v>
      </c>
      <c r="G22" s="10">
        <v>527</v>
      </c>
      <c r="H22" s="10">
        <v>550</v>
      </c>
      <c r="I22" s="11"/>
      <c r="J22" s="13" t="s">
        <v>17</v>
      </c>
      <c r="K22" s="17">
        <f>(C21+C22+C26+C27)</f>
        <v>1167</v>
      </c>
      <c r="L22" s="14">
        <f>SUM(K22/K23)</f>
        <v>0.29992289899768698</v>
      </c>
      <c r="M22" s="2">
        <v>1</v>
      </c>
    </row>
    <row r="23" spans="1:14" s="2" customFormat="1" ht="16.5" customHeight="1" thickBot="1">
      <c r="A23" s="18" t="s">
        <v>142</v>
      </c>
      <c r="B23" s="19" t="s">
        <v>5</v>
      </c>
      <c r="C23" s="10">
        <v>422</v>
      </c>
      <c r="D23" s="10">
        <v>423</v>
      </c>
      <c r="E23" s="10">
        <v>429</v>
      </c>
      <c r="F23" s="10">
        <v>471</v>
      </c>
      <c r="G23" s="10">
        <v>490</v>
      </c>
      <c r="H23" s="10" t="s">
        <v>21</v>
      </c>
      <c r="K23" s="24">
        <v>3891</v>
      </c>
    </row>
    <row r="24" spans="1:14" s="2" customFormat="1" ht="16.5" customHeight="1" thickBot="1">
      <c r="A24" s="18" t="s">
        <v>141</v>
      </c>
      <c r="B24" s="27" t="s">
        <v>3</v>
      </c>
      <c r="C24" s="10">
        <v>204</v>
      </c>
      <c r="D24" s="10">
        <v>206</v>
      </c>
      <c r="E24" s="10">
        <v>209</v>
      </c>
      <c r="F24" s="10" t="s">
        <v>21</v>
      </c>
    </row>
    <row r="25" spans="1:14" s="2" customFormat="1" ht="16.5" customHeight="1" thickBot="1">
      <c r="A25" s="18" t="s">
        <v>135</v>
      </c>
      <c r="B25" s="22" t="s">
        <v>16</v>
      </c>
      <c r="C25" s="10">
        <v>130</v>
      </c>
      <c r="D25" s="10">
        <v>151</v>
      </c>
      <c r="E25" s="10">
        <v>194</v>
      </c>
      <c r="F25" s="10" t="s">
        <v>21</v>
      </c>
    </row>
    <row r="26" spans="1:14" s="2" customFormat="1" ht="16.5" customHeight="1" thickBot="1">
      <c r="A26" s="18" t="s">
        <v>140</v>
      </c>
      <c r="B26" s="23" t="s">
        <v>14</v>
      </c>
      <c r="C26" s="10">
        <v>119</v>
      </c>
      <c r="D26" s="10">
        <v>129</v>
      </c>
      <c r="E26" s="10" t="s">
        <v>21</v>
      </c>
    </row>
    <row r="27" spans="1:14" s="2" customFormat="1" ht="16.5" customHeight="1" thickBot="1">
      <c r="A27" s="18" t="s">
        <v>138</v>
      </c>
      <c r="B27" s="23" t="s">
        <v>14</v>
      </c>
      <c r="C27" s="10">
        <v>62</v>
      </c>
      <c r="D27" s="10" t="s">
        <v>21</v>
      </c>
    </row>
    <row r="28" spans="1:14" s="2" customFormat="1" ht="11.25" customHeight="1">
      <c r="A28" s="28"/>
      <c r="B28" s="29"/>
      <c r="C28" s="44"/>
      <c r="D28" s="44"/>
      <c r="E28" s="44"/>
      <c r="F28" s="17"/>
      <c r="G28" s="17"/>
      <c r="H28" s="17"/>
      <c r="I28" s="17"/>
      <c r="J28" s="17"/>
      <c r="K28" s="17"/>
      <c r="L28" s="17"/>
      <c r="M28" s="17"/>
      <c r="N28" s="43"/>
    </row>
    <row r="29" spans="1:14" s="2" customFormat="1" ht="17.45" customHeight="1">
      <c r="A29" s="1" t="s">
        <v>143</v>
      </c>
    </row>
    <row r="30" spans="1:14" s="2" customFormat="1" ht="8.25" customHeight="1" thickBot="1">
      <c r="A30" s="1"/>
    </row>
    <row r="31" spans="1:14" s="2" customFormat="1" ht="17.45" customHeight="1" thickBot="1">
      <c r="A31" s="4" t="s">
        <v>0</v>
      </c>
      <c r="B31" s="5" t="s">
        <v>1</v>
      </c>
      <c r="C31" s="5" t="s">
        <v>2</v>
      </c>
      <c r="D31" s="5">
        <v>2</v>
      </c>
      <c r="E31" s="5">
        <v>3</v>
      </c>
      <c r="F31" s="5">
        <v>4</v>
      </c>
      <c r="G31" s="5"/>
      <c r="H31" s="13" t="s">
        <v>9</v>
      </c>
      <c r="I31" s="14">
        <f>(3775/6845)</f>
        <v>0.55149744338933526</v>
      </c>
    </row>
    <row r="32" spans="1:14" s="2" customFormat="1" ht="17.45" customHeight="1" thickBot="1">
      <c r="A32" s="7" t="s">
        <v>55</v>
      </c>
      <c r="B32" s="8" t="s">
        <v>3</v>
      </c>
      <c r="C32" s="10">
        <v>718</v>
      </c>
      <c r="D32" s="10">
        <v>741</v>
      </c>
      <c r="E32" s="9">
        <v>823</v>
      </c>
      <c r="F32" s="10"/>
      <c r="G32" s="11" t="s">
        <v>8</v>
      </c>
      <c r="I32" s="13" t="s">
        <v>11</v>
      </c>
      <c r="J32" s="13" t="s">
        <v>12</v>
      </c>
      <c r="K32" s="13" t="s">
        <v>13</v>
      </c>
    </row>
    <row r="33" spans="1:13" s="2" customFormat="1" ht="17.45" customHeight="1" thickBot="1">
      <c r="A33" s="7" t="s">
        <v>144</v>
      </c>
      <c r="B33" s="12" t="s">
        <v>5</v>
      </c>
      <c r="C33" s="10">
        <v>694</v>
      </c>
      <c r="D33" s="10">
        <v>726</v>
      </c>
      <c r="E33" s="9">
        <v>835</v>
      </c>
      <c r="F33" s="10"/>
      <c r="G33" s="11" t="s">
        <v>4</v>
      </c>
      <c r="H33" s="16" t="s">
        <v>5</v>
      </c>
      <c r="I33" s="17">
        <f>(C33+C35+C36+C38)</f>
        <v>1978</v>
      </c>
      <c r="J33" s="14">
        <f>SUM(I33/I36)</f>
        <v>0.53072176012878991</v>
      </c>
      <c r="K33" s="2">
        <v>2</v>
      </c>
    </row>
    <row r="34" spans="1:13" s="2" customFormat="1" ht="17.45" customHeight="1" thickBot="1">
      <c r="A34" s="7" t="s">
        <v>54</v>
      </c>
      <c r="B34" s="8" t="s">
        <v>3</v>
      </c>
      <c r="C34" s="10">
        <v>611</v>
      </c>
      <c r="D34" s="10">
        <v>662</v>
      </c>
      <c r="E34" s="9">
        <v>747</v>
      </c>
      <c r="F34" s="9"/>
      <c r="G34" s="11" t="s">
        <v>7</v>
      </c>
      <c r="H34" s="20" t="s">
        <v>3</v>
      </c>
      <c r="I34" s="17">
        <f>(C32+C34)</f>
        <v>1329</v>
      </c>
      <c r="J34" s="14">
        <f>SUM(I34/I36)</f>
        <v>0.35658706734639117</v>
      </c>
      <c r="K34" s="2">
        <v>2</v>
      </c>
    </row>
    <row r="35" spans="1:13" s="2" customFormat="1" ht="17.45" customHeight="1" thickBot="1">
      <c r="A35" s="7" t="s">
        <v>109</v>
      </c>
      <c r="B35" s="12" t="s">
        <v>5</v>
      </c>
      <c r="C35" s="10">
        <v>590</v>
      </c>
      <c r="D35" s="10">
        <v>623</v>
      </c>
      <c r="E35" s="10">
        <v>683</v>
      </c>
      <c r="F35" s="9">
        <v>737</v>
      </c>
      <c r="G35" s="11" t="s">
        <v>6</v>
      </c>
      <c r="H35" s="13" t="s">
        <v>17</v>
      </c>
      <c r="I35" s="17">
        <f>(C37+C39)</f>
        <v>420</v>
      </c>
      <c r="J35" s="14">
        <f>SUM(I35/I36)</f>
        <v>0.11269117252481889</v>
      </c>
    </row>
    <row r="36" spans="1:13" s="2" customFormat="1" ht="17.45" customHeight="1" thickBot="1">
      <c r="A36" s="18" t="s">
        <v>106</v>
      </c>
      <c r="B36" s="19" t="s">
        <v>5</v>
      </c>
      <c r="C36" s="10">
        <v>479</v>
      </c>
      <c r="D36" s="10">
        <v>489</v>
      </c>
      <c r="E36" s="10">
        <v>596</v>
      </c>
      <c r="F36" s="10">
        <v>625</v>
      </c>
      <c r="G36" s="11"/>
      <c r="I36" s="24">
        <v>3727</v>
      </c>
    </row>
    <row r="37" spans="1:13" s="2" customFormat="1" ht="17.45" customHeight="1" thickBot="1">
      <c r="A37" s="18" t="s">
        <v>146</v>
      </c>
      <c r="B37" s="23" t="s">
        <v>14</v>
      </c>
      <c r="C37" s="10">
        <v>234</v>
      </c>
      <c r="D37" s="10">
        <v>252</v>
      </c>
      <c r="E37" s="10" t="s">
        <v>21</v>
      </c>
    </row>
    <row r="38" spans="1:13" s="2" customFormat="1" ht="17.45" customHeight="1" thickBot="1">
      <c r="A38" s="18" t="s">
        <v>147</v>
      </c>
      <c r="B38" s="19" t="s">
        <v>5</v>
      </c>
      <c r="C38" s="10">
        <v>215</v>
      </c>
      <c r="D38" s="10">
        <v>224</v>
      </c>
      <c r="E38" s="10" t="s">
        <v>21</v>
      </c>
      <c r="K38" s="24"/>
    </row>
    <row r="39" spans="1:13" s="2" customFormat="1" ht="17.45" customHeight="1" thickBot="1">
      <c r="A39" s="18" t="s">
        <v>145</v>
      </c>
      <c r="B39" s="23" t="s">
        <v>14</v>
      </c>
      <c r="C39" s="10">
        <v>186</v>
      </c>
      <c r="D39" s="10" t="s">
        <v>21</v>
      </c>
      <c r="K39" s="24"/>
    </row>
    <row r="41" spans="1:13" s="2" customFormat="1" ht="17.45" customHeight="1">
      <c r="A41" s="1" t="s">
        <v>148</v>
      </c>
    </row>
    <row r="42" spans="1:13" s="2" customFormat="1" ht="10.5" customHeight="1" thickBot="1">
      <c r="A42" s="1"/>
    </row>
    <row r="43" spans="1:13" s="2" customFormat="1" ht="16.5" customHeight="1" thickBot="1">
      <c r="A43" s="4" t="s">
        <v>0</v>
      </c>
      <c r="B43" s="5" t="s">
        <v>1</v>
      </c>
      <c r="C43" s="5" t="s">
        <v>2</v>
      </c>
      <c r="D43" s="5">
        <v>2</v>
      </c>
      <c r="E43" s="5">
        <v>3</v>
      </c>
      <c r="F43" s="5">
        <v>4</v>
      </c>
      <c r="G43" s="5">
        <v>5</v>
      </c>
      <c r="H43" s="5">
        <v>6</v>
      </c>
      <c r="I43" s="6"/>
      <c r="J43" s="13" t="s">
        <v>9</v>
      </c>
      <c r="K43" s="14">
        <f>(4144/6000)</f>
        <v>0.69066666666666665</v>
      </c>
    </row>
    <row r="44" spans="1:13" s="2" customFormat="1" ht="16.5" customHeight="1" thickBot="1">
      <c r="A44" s="7" t="s">
        <v>149</v>
      </c>
      <c r="B44" s="12" t="s">
        <v>5</v>
      </c>
      <c r="C44" s="9">
        <v>1123</v>
      </c>
      <c r="D44" s="10"/>
      <c r="E44" s="10"/>
      <c r="F44" s="10"/>
      <c r="G44" s="10"/>
      <c r="H44" s="10"/>
      <c r="I44" s="11" t="s">
        <v>4</v>
      </c>
      <c r="K44" s="13" t="s">
        <v>11</v>
      </c>
      <c r="L44" s="13" t="s">
        <v>12</v>
      </c>
      <c r="M44" s="13" t="s">
        <v>13</v>
      </c>
    </row>
    <row r="45" spans="1:13" s="2" customFormat="1" ht="16.5" customHeight="1" thickBot="1">
      <c r="A45" s="7" t="s">
        <v>63</v>
      </c>
      <c r="B45" s="12" t="s">
        <v>5</v>
      </c>
      <c r="C45" s="10">
        <v>712</v>
      </c>
      <c r="D45" s="9">
        <v>870</v>
      </c>
      <c r="E45" s="10"/>
      <c r="F45" s="10"/>
      <c r="G45" s="10"/>
      <c r="H45" s="10"/>
      <c r="I45" s="11" t="s">
        <v>8</v>
      </c>
      <c r="J45" s="16" t="s">
        <v>5</v>
      </c>
      <c r="K45" s="17">
        <f>(C44+C45+C47)</f>
        <v>2360</v>
      </c>
      <c r="L45" s="14">
        <f>SUM(K45/K48)</f>
        <v>0.57843137254901966</v>
      </c>
      <c r="M45" s="2">
        <v>3</v>
      </c>
    </row>
    <row r="46" spans="1:13" s="2" customFormat="1" ht="16.5" customHeight="1" thickBot="1">
      <c r="A46" s="7" t="s">
        <v>150</v>
      </c>
      <c r="B46" s="8" t="s">
        <v>3</v>
      </c>
      <c r="C46" s="10">
        <v>589</v>
      </c>
      <c r="D46" s="10">
        <v>617</v>
      </c>
      <c r="E46" s="10">
        <v>683</v>
      </c>
      <c r="F46" s="9">
        <v>873</v>
      </c>
      <c r="G46" s="10"/>
      <c r="H46" s="10"/>
      <c r="I46" s="11" t="s">
        <v>7</v>
      </c>
      <c r="J46" s="20" t="s">
        <v>3</v>
      </c>
      <c r="K46" s="17">
        <f>(C46+C48+C49)</f>
        <v>1468</v>
      </c>
      <c r="L46" s="14">
        <f>SUM(K46/K48)</f>
        <v>0.35980392156862745</v>
      </c>
      <c r="M46" s="2">
        <v>1</v>
      </c>
    </row>
    <row r="47" spans="1:13" s="2" customFormat="1" ht="16.5" customHeight="1" thickBot="1">
      <c r="A47" s="7" t="s">
        <v>113</v>
      </c>
      <c r="B47" s="12" t="s">
        <v>5</v>
      </c>
      <c r="C47" s="10">
        <v>525</v>
      </c>
      <c r="D47" s="10">
        <v>558</v>
      </c>
      <c r="E47" s="10">
        <v>597</v>
      </c>
      <c r="F47" s="10">
        <v>731</v>
      </c>
      <c r="G47" s="10">
        <v>743</v>
      </c>
      <c r="H47" s="9">
        <v>783</v>
      </c>
      <c r="I47" s="11" t="s">
        <v>6</v>
      </c>
      <c r="J47" s="13" t="s">
        <v>17</v>
      </c>
      <c r="K47" s="17">
        <v>252</v>
      </c>
      <c r="L47" s="14">
        <f>SUM(K47/K48)</f>
        <v>6.1764705882352944E-2</v>
      </c>
    </row>
    <row r="48" spans="1:13" s="2" customFormat="1" ht="16.5" customHeight="1" thickBot="1">
      <c r="A48" s="18" t="s">
        <v>151</v>
      </c>
      <c r="B48" s="27" t="s">
        <v>3</v>
      </c>
      <c r="C48" s="10">
        <v>448</v>
      </c>
      <c r="D48" s="10">
        <v>495</v>
      </c>
      <c r="E48" s="10">
        <v>586</v>
      </c>
      <c r="F48" s="10">
        <v>674</v>
      </c>
      <c r="G48" s="10">
        <v>718</v>
      </c>
      <c r="H48" s="10">
        <v>731</v>
      </c>
      <c r="I48" s="11"/>
      <c r="K48" s="24">
        <v>4080</v>
      </c>
    </row>
    <row r="49" spans="1:17" s="2" customFormat="1" ht="16.5" customHeight="1" thickBot="1">
      <c r="A49" s="18" t="s">
        <v>152</v>
      </c>
      <c r="B49" s="27" t="s">
        <v>3</v>
      </c>
      <c r="C49" s="10">
        <v>431</v>
      </c>
      <c r="D49" s="10">
        <v>441</v>
      </c>
      <c r="E49" s="10">
        <v>466</v>
      </c>
      <c r="F49" s="10" t="s">
        <v>21</v>
      </c>
    </row>
    <row r="50" spans="1:17" s="2" customFormat="1" ht="16.5" customHeight="1" thickBot="1">
      <c r="A50" s="18" t="s">
        <v>71</v>
      </c>
      <c r="B50" s="23" t="s">
        <v>14</v>
      </c>
      <c r="C50" s="10">
        <v>252</v>
      </c>
      <c r="D50" s="10">
        <v>282</v>
      </c>
      <c r="E50" s="10" t="s">
        <v>21</v>
      </c>
    </row>
    <row r="52" spans="1:17" s="2" customFormat="1" ht="17.45" customHeight="1">
      <c r="A52" s="1" t="s">
        <v>153</v>
      </c>
    </row>
    <row r="53" spans="1:17" s="2" customFormat="1" ht="10.5" customHeight="1" thickBot="1">
      <c r="A53" s="1"/>
    </row>
    <row r="54" spans="1:17" s="2" customFormat="1" ht="16.5" customHeight="1" thickBot="1">
      <c r="A54" s="4" t="s">
        <v>0</v>
      </c>
      <c r="B54" s="5" t="s">
        <v>1</v>
      </c>
      <c r="C54" s="5" t="s">
        <v>2</v>
      </c>
      <c r="D54" s="5">
        <v>2</v>
      </c>
      <c r="E54" s="5">
        <v>3</v>
      </c>
      <c r="F54" s="5">
        <v>4</v>
      </c>
      <c r="G54" s="5">
        <v>5</v>
      </c>
      <c r="H54" s="5">
        <v>6</v>
      </c>
      <c r="I54" s="5">
        <v>7</v>
      </c>
      <c r="J54" s="5">
        <v>8</v>
      </c>
      <c r="K54" s="5">
        <v>9</v>
      </c>
      <c r="L54" s="5">
        <v>10</v>
      </c>
      <c r="M54" s="6"/>
      <c r="N54" s="13" t="s">
        <v>9</v>
      </c>
      <c r="O54" s="14">
        <f>(5613/9947)</f>
        <v>0.56429074092691267</v>
      </c>
    </row>
    <row r="55" spans="1:17" s="2" customFormat="1" ht="16.5" customHeight="1" thickBot="1">
      <c r="A55" s="7" t="s">
        <v>155</v>
      </c>
      <c r="B55" s="12" t="s">
        <v>5</v>
      </c>
      <c r="C55" s="9">
        <v>1060</v>
      </c>
      <c r="D55" s="10"/>
      <c r="E55" s="10"/>
      <c r="F55" s="10"/>
      <c r="G55" s="10"/>
      <c r="H55" s="10"/>
      <c r="I55" s="10"/>
      <c r="J55" s="9"/>
      <c r="K55" s="9"/>
      <c r="L55" s="9"/>
      <c r="M55" s="11" t="s">
        <v>4</v>
      </c>
      <c r="O55" s="13" t="s">
        <v>11</v>
      </c>
      <c r="P55" s="13" t="s">
        <v>12</v>
      </c>
      <c r="Q55" s="13" t="s">
        <v>13</v>
      </c>
    </row>
    <row r="56" spans="1:17" s="2" customFormat="1" ht="16.5" customHeight="1" thickBot="1">
      <c r="A56" s="7" t="s">
        <v>76</v>
      </c>
      <c r="B56" s="8" t="s">
        <v>3</v>
      </c>
      <c r="C56" s="10">
        <v>684</v>
      </c>
      <c r="D56" s="10">
        <v>712</v>
      </c>
      <c r="E56" s="10">
        <v>718</v>
      </c>
      <c r="F56" s="10">
        <v>730</v>
      </c>
      <c r="G56" s="10">
        <v>750</v>
      </c>
      <c r="H56" s="10">
        <v>770</v>
      </c>
      <c r="I56" s="9">
        <v>850</v>
      </c>
      <c r="J56" s="9"/>
      <c r="K56" s="9"/>
      <c r="L56" s="9"/>
      <c r="M56" s="11" t="s">
        <v>8</v>
      </c>
      <c r="N56" s="16" t="s">
        <v>5</v>
      </c>
      <c r="O56" s="17">
        <f>(C55+C58+C61+C62+C64)</f>
        <v>2599</v>
      </c>
      <c r="P56" s="14">
        <f>SUM(O56/O61)</f>
        <v>0.46710999281092741</v>
      </c>
      <c r="Q56" s="2">
        <v>3</v>
      </c>
    </row>
    <row r="57" spans="1:17" s="2" customFormat="1" ht="16.5" customHeight="1" thickBot="1">
      <c r="A57" s="7" t="s">
        <v>159</v>
      </c>
      <c r="B57" s="8" t="s">
        <v>3</v>
      </c>
      <c r="C57" s="10">
        <v>526</v>
      </c>
      <c r="D57" s="10">
        <v>542</v>
      </c>
      <c r="E57" s="10">
        <v>545</v>
      </c>
      <c r="F57" s="10">
        <v>554</v>
      </c>
      <c r="G57" s="10">
        <v>570</v>
      </c>
      <c r="H57" s="10">
        <v>574</v>
      </c>
      <c r="I57" s="10">
        <v>630</v>
      </c>
      <c r="J57" s="10">
        <v>673</v>
      </c>
      <c r="K57" s="10">
        <v>706</v>
      </c>
      <c r="L57" s="9">
        <v>735</v>
      </c>
      <c r="M57" s="11" t="s">
        <v>7</v>
      </c>
      <c r="N57" s="20" t="s">
        <v>3</v>
      </c>
      <c r="O57" s="17">
        <f>(C56+C57+C59+C63)</f>
        <v>1971</v>
      </c>
      <c r="P57" s="14">
        <f>SUM(O57/O61)</f>
        <v>0.35424155283968367</v>
      </c>
      <c r="Q57" s="2">
        <v>3</v>
      </c>
    </row>
    <row r="58" spans="1:17" s="2" customFormat="1" ht="16.5" customHeight="1" thickBot="1">
      <c r="A58" s="7" t="s">
        <v>154</v>
      </c>
      <c r="B58" s="12" t="s">
        <v>5</v>
      </c>
      <c r="C58" s="10">
        <v>520</v>
      </c>
      <c r="D58" s="10">
        <v>559</v>
      </c>
      <c r="E58" s="10">
        <v>563</v>
      </c>
      <c r="F58" s="10">
        <v>568</v>
      </c>
      <c r="G58" s="10">
        <v>576</v>
      </c>
      <c r="H58" s="10">
        <v>593</v>
      </c>
      <c r="I58" s="10">
        <v>607</v>
      </c>
      <c r="J58" s="10">
        <v>636</v>
      </c>
      <c r="K58" s="10">
        <v>639</v>
      </c>
      <c r="L58" s="9">
        <v>673</v>
      </c>
      <c r="M58" s="11" t="s">
        <v>15</v>
      </c>
      <c r="N58" s="21" t="s">
        <v>16</v>
      </c>
      <c r="O58" s="17">
        <f>(C66+C67+C68)</f>
        <v>334</v>
      </c>
      <c r="P58" s="14">
        <f>SUM(O58/O61)</f>
        <v>6.0028756290438537E-2</v>
      </c>
    </row>
    <row r="59" spans="1:17" s="2" customFormat="1" ht="16.5" customHeight="1" thickBot="1">
      <c r="A59" s="7" t="s">
        <v>160</v>
      </c>
      <c r="B59" s="8" t="s">
        <v>3</v>
      </c>
      <c r="C59" s="10">
        <v>498</v>
      </c>
      <c r="D59" s="10">
        <v>507</v>
      </c>
      <c r="E59" s="10">
        <v>508</v>
      </c>
      <c r="F59" s="10">
        <v>515</v>
      </c>
      <c r="G59" s="10">
        <v>537</v>
      </c>
      <c r="H59" s="10">
        <v>597</v>
      </c>
      <c r="I59" s="10">
        <v>641</v>
      </c>
      <c r="J59" s="10">
        <v>664</v>
      </c>
      <c r="K59" s="10">
        <v>676</v>
      </c>
      <c r="L59" s="9">
        <v>702</v>
      </c>
      <c r="M59" s="11" t="s">
        <v>6</v>
      </c>
      <c r="N59" s="25" t="s">
        <v>18</v>
      </c>
      <c r="O59" s="17">
        <v>416</v>
      </c>
      <c r="P59" s="14">
        <f>SUM(O59/O61)</f>
        <v>7.476635514018691E-2</v>
      </c>
    </row>
    <row r="60" spans="1:17" s="2" customFormat="1" ht="16.5" customHeight="1" thickBot="1">
      <c r="A60" s="18" t="s">
        <v>125</v>
      </c>
      <c r="B60" s="26" t="s">
        <v>18</v>
      </c>
      <c r="C60" s="10">
        <v>416</v>
      </c>
      <c r="D60" s="10">
        <v>422</v>
      </c>
      <c r="E60" s="10">
        <v>426</v>
      </c>
      <c r="F60" s="10">
        <v>434</v>
      </c>
      <c r="G60" s="10">
        <v>461</v>
      </c>
      <c r="H60" s="10">
        <v>472</v>
      </c>
      <c r="I60" s="10">
        <v>483</v>
      </c>
      <c r="J60" s="10">
        <v>540</v>
      </c>
      <c r="K60" s="10">
        <v>541</v>
      </c>
      <c r="L60" s="10" t="s">
        <v>21</v>
      </c>
      <c r="N60" s="13" t="s">
        <v>17</v>
      </c>
      <c r="O60" s="17">
        <f>(C65+C69)</f>
        <v>244</v>
      </c>
      <c r="P60" s="14">
        <f>SUM(O60/O61)</f>
        <v>4.3853342918763479E-2</v>
      </c>
    </row>
    <row r="61" spans="1:17" s="2" customFormat="1" ht="16.5" customHeight="1" thickBot="1">
      <c r="A61" s="7" t="s">
        <v>75</v>
      </c>
      <c r="B61" s="12" t="s">
        <v>5</v>
      </c>
      <c r="C61" s="10">
        <v>404</v>
      </c>
      <c r="D61" s="10">
        <v>445</v>
      </c>
      <c r="E61" s="10">
        <v>450</v>
      </c>
      <c r="F61" s="10">
        <v>466</v>
      </c>
      <c r="G61" s="10">
        <v>477</v>
      </c>
      <c r="H61" s="10">
        <v>569</v>
      </c>
      <c r="I61" s="10">
        <v>596</v>
      </c>
      <c r="J61" s="10">
        <v>624</v>
      </c>
      <c r="K61" s="10">
        <v>626</v>
      </c>
      <c r="L61" s="9">
        <v>695</v>
      </c>
      <c r="M61" s="11" t="s">
        <v>10</v>
      </c>
      <c r="O61" s="24">
        <v>5564</v>
      </c>
    </row>
    <row r="62" spans="1:17" s="2" customFormat="1" ht="16.5" customHeight="1" thickBot="1">
      <c r="A62" s="18" t="s">
        <v>82</v>
      </c>
      <c r="B62" s="19" t="s">
        <v>5</v>
      </c>
      <c r="C62" s="10">
        <v>353</v>
      </c>
      <c r="D62" s="10">
        <v>420</v>
      </c>
      <c r="E62" s="10">
        <v>423</v>
      </c>
      <c r="F62" s="10">
        <v>426</v>
      </c>
      <c r="G62" s="10">
        <v>440</v>
      </c>
      <c r="H62" s="10">
        <v>491</v>
      </c>
      <c r="I62" s="10">
        <v>520</v>
      </c>
      <c r="J62" s="10">
        <v>559</v>
      </c>
      <c r="K62" s="10">
        <v>563</v>
      </c>
      <c r="L62" s="10">
        <v>616</v>
      </c>
      <c r="M62" s="11"/>
    </row>
    <row r="63" spans="1:17" s="2" customFormat="1" ht="16.5" customHeight="1" thickBot="1">
      <c r="A63" s="18" t="s">
        <v>77</v>
      </c>
      <c r="B63" s="27" t="s">
        <v>3</v>
      </c>
      <c r="C63" s="10">
        <v>263</v>
      </c>
      <c r="D63" s="10">
        <v>271</v>
      </c>
      <c r="E63" s="10">
        <v>276</v>
      </c>
      <c r="F63" s="10">
        <v>286</v>
      </c>
      <c r="G63" s="10">
        <v>297</v>
      </c>
      <c r="H63" s="10">
        <v>304</v>
      </c>
      <c r="I63" s="10" t="s">
        <v>21</v>
      </c>
    </row>
    <row r="64" spans="1:17" s="2" customFormat="1" ht="16.5" customHeight="1" thickBot="1">
      <c r="A64" s="18" t="s">
        <v>156</v>
      </c>
      <c r="B64" s="19" t="s">
        <v>5</v>
      </c>
      <c r="C64" s="10">
        <v>262</v>
      </c>
      <c r="D64" s="10">
        <v>286</v>
      </c>
      <c r="E64" s="10">
        <v>287</v>
      </c>
      <c r="F64" s="10">
        <v>290</v>
      </c>
      <c r="G64" s="10">
        <v>297</v>
      </c>
      <c r="H64" s="10" t="s">
        <v>21</v>
      </c>
    </row>
    <row r="65" spans="1:20" s="2" customFormat="1" ht="16.5" customHeight="1" thickBot="1">
      <c r="A65" s="18" t="s">
        <v>85</v>
      </c>
      <c r="B65" s="23" t="s">
        <v>14</v>
      </c>
      <c r="C65" s="10">
        <v>231</v>
      </c>
      <c r="D65" s="10">
        <v>248</v>
      </c>
      <c r="E65" s="10">
        <v>254</v>
      </c>
      <c r="F65" s="10">
        <v>268</v>
      </c>
      <c r="G65" s="10">
        <v>301</v>
      </c>
      <c r="H65" s="10">
        <v>317</v>
      </c>
      <c r="I65" s="10">
        <v>339</v>
      </c>
      <c r="J65" s="10" t="s">
        <v>21</v>
      </c>
    </row>
    <row r="66" spans="1:20" s="2" customFormat="1" ht="16.5" customHeight="1" thickBot="1">
      <c r="A66" s="18" t="s">
        <v>123</v>
      </c>
      <c r="B66" s="22" t="s">
        <v>16</v>
      </c>
      <c r="C66" s="10">
        <v>171</v>
      </c>
      <c r="D66" s="10">
        <v>174</v>
      </c>
      <c r="E66" s="10">
        <v>184</v>
      </c>
      <c r="F66" s="10">
        <v>220</v>
      </c>
      <c r="G66" s="10" t="s">
        <v>21</v>
      </c>
    </row>
    <row r="67" spans="1:20" s="2" customFormat="1" ht="16.5" customHeight="1" thickBot="1">
      <c r="A67" s="18" t="s">
        <v>161</v>
      </c>
      <c r="B67" s="22" t="s">
        <v>16</v>
      </c>
      <c r="C67" s="10">
        <v>111</v>
      </c>
      <c r="D67" s="10">
        <v>115</v>
      </c>
      <c r="E67" s="10">
        <v>132</v>
      </c>
      <c r="F67" s="10" t="s">
        <v>21</v>
      </c>
    </row>
    <row r="68" spans="1:20" s="2" customFormat="1" ht="16.5" customHeight="1" thickBot="1">
      <c r="A68" s="18" t="s">
        <v>157</v>
      </c>
      <c r="B68" s="22" t="s">
        <v>16</v>
      </c>
      <c r="C68" s="10">
        <v>52</v>
      </c>
      <c r="D68" s="10">
        <v>53</v>
      </c>
      <c r="E68" s="10" t="s">
        <v>21</v>
      </c>
      <c r="M68" s="17"/>
    </row>
    <row r="69" spans="1:20" s="2" customFormat="1" ht="16.5" customHeight="1" thickBot="1">
      <c r="A69" s="18" t="s">
        <v>158</v>
      </c>
      <c r="B69" s="23" t="s">
        <v>14</v>
      </c>
      <c r="C69" s="10">
        <v>13</v>
      </c>
      <c r="D69" s="10">
        <v>15</v>
      </c>
      <c r="E69" s="10" t="s">
        <v>21</v>
      </c>
    </row>
    <row r="70" spans="1:20" s="2" customFormat="1" ht="11.25" customHeight="1">
      <c r="A70" s="28"/>
      <c r="B70" s="29"/>
      <c r="C70" s="28"/>
      <c r="D70" s="28"/>
      <c r="E70" s="28"/>
      <c r="N70" s="14"/>
    </row>
    <row r="71" spans="1:20" s="31" customFormat="1" ht="15" customHeight="1">
      <c r="B71" s="35" t="s">
        <v>20</v>
      </c>
      <c r="C71" s="37" t="s">
        <v>5</v>
      </c>
      <c r="D71" s="38" t="s">
        <v>3</v>
      </c>
      <c r="E71" s="39" t="s">
        <v>16</v>
      </c>
      <c r="F71" s="40" t="s">
        <v>18</v>
      </c>
      <c r="G71" s="35" t="s">
        <v>17</v>
      </c>
      <c r="H71" s="46"/>
      <c r="R71" s="32"/>
      <c r="S71" s="33"/>
      <c r="T71" s="34"/>
    </row>
    <row r="72" spans="1:20" s="31" customFormat="1" ht="15" customHeight="1">
      <c r="A72" s="31" t="s">
        <v>11</v>
      </c>
      <c r="B72" s="36">
        <f>SUM(N9+I36+K48+O61+K23)</f>
        <v>25076</v>
      </c>
      <c r="C72" s="33">
        <f>SUM(O56+K45+I33+K19+N5)</f>
        <v>12839</v>
      </c>
      <c r="D72" s="33">
        <f>SUM(O57+K46+I34+K20+N6)</f>
        <v>8271</v>
      </c>
      <c r="E72" s="33">
        <f>(O58+K21+N7)</f>
        <v>1063</v>
      </c>
      <c r="F72" s="33">
        <v>416</v>
      </c>
      <c r="G72" s="33">
        <f>SUM(O60+K47+K22+N8+I35)</f>
        <v>2487</v>
      </c>
      <c r="H72" s="33"/>
      <c r="R72" s="35"/>
      <c r="S72" s="36"/>
      <c r="T72" s="34"/>
    </row>
    <row r="73" spans="1:20" s="31" customFormat="1" ht="15" customHeight="1">
      <c r="A73" s="31" t="s">
        <v>12</v>
      </c>
      <c r="B73" s="41">
        <v>1</v>
      </c>
      <c r="C73" s="34">
        <f>SUM(C72/$B$72)</f>
        <v>0.51200350933163186</v>
      </c>
      <c r="D73" s="34">
        <f>SUM(D72/$B$72)</f>
        <v>0.32983729462434203</v>
      </c>
      <c r="E73" s="34">
        <f>SUM(E72/$B$72)</f>
        <v>4.2391130961875897E-2</v>
      </c>
      <c r="F73" s="34">
        <f>SUM(F72/$B$72)</f>
        <v>1.6589567714148986E-2</v>
      </c>
      <c r="G73" s="34">
        <f>SUM(G72/$B$72)</f>
        <v>9.9178497368001273E-2</v>
      </c>
      <c r="H73" s="34"/>
    </row>
    <row r="74" spans="1:20" s="31" customFormat="1" ht="15" customHeight="1">
      <c r="A74" s="31" t="s">
        <v>13</v>
      </c>
      <c r="B74" s="35">
        <v>25</v>
      </c>
      <c r="C74" s="31">
        <v>14</v>
      </c>
      <c r="D74" s="31">
        <v>10</v>
      </c>
      <c r="E74" s="31">
        <v>0</v>
      </c>
      <c r="F74" s="31">
        <v>0</v>
      </c>
      <c r="G74" s="31">
        <v>1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T76"/>
  <sheetViews>
    <sheetView workbookViewId="0">
      <selection activeCell="L16" sqref="L16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8" width="8.5703125" customWidth="1"/>
  </cols>
  <sheetData>
    <row r="1" spans="1:16" s="2" customFormat="1" ht="16.5" customHeight="1">
      <c r="A1" s="1" t="s">
        <v>90</v>
      </c>
    </row>
    <row r="2" spans="1:16" s="2" customFormat="1" ht="9.75" customHeight="1" thickBot="1">
      <c r="A2" s="3"/>
    </row>
    <row r="3" spans="1:16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6"/>
      <c r="M3" s="13" t="s">
        <v>9</v>
      </c>
      <c r="N3" s="14">
        <f>(9301/14162)</f>
        <v>0.65675752012427624</v>
      </c>
    </row>
    <row r="4" spans="1:16" s="2" customFormat="1" ht="16.5" customHeight="1" thickBot="1">
      <c r="A4" s="7" t="s">
        <v>28</v>
      </c>
      <c r="B4" s="12" t="s">
        <v>5</v>
      </c>
      <c r="C4" s="9">
        <v>1341</v>
      </c>
      <c r="D4" s="10"/>
      <c r="E4" s="9"/>
      <c r="F4" s="9"/>
      <c r="G4" s="10"/>
      <c r="H4" s="10"/>
      <c r="I4" s="10"/>
      <c r="J4" s="10"/>
      <c r="K4" s="10"/>
      <c r="L4" s="11" t="s">
        <v>4</v>
      </c>
      <c r="N4" s="13" t="s">
        <v>11</v>
      </c>
      <c r="O4" s="13" t="s">
        <v>12</v>
      </c>
      <c r="P4" s="13" t="s">
        <v>13</v>
      </c>
    </row>
    <row r="5" spans="1:16" s="2" customFormat="1" ht="16.5" customHeight="1" thickBot="1">
      <c r="A5" s="7" t="s">
        <v>32</v>
      </c>
      <c r="B5" s="8" t="s">
        <v>3</v>
      </c>
      <c r="C5" s="9">
        <v>1175</v>
      </c>
      <c r="D5" s="10"/>
      <c r="E5" s="10"/>
      <c r="F5" s="9"/>
      <c r="G5" s="9"/>
      <c r="H5" s="9"/>
      <c r="I5" s="9"/>
      <c r="J5" s="9"/>
      <c r="K5" s="9"/>
      <c r="L5" s="11" t="s">
        <v>8</v>
      </c>
      <c r="M5" s="16" t="s">
        <v>5</v>
      </c>
      <c r="N5" s="17">
        <f>(C4+C6+C11+C13)</f>
        <v>3450</v>
      </c>
      <c r="O5" s="14">
        <f>SUM(N5/N10)</f>
        <v>0.37721408265908596</v>
      </c>
      <c r="P5" s="2">
        <v>3</v>
      </c>
    </row>
    <row r="6" spans="1:16" s="2" customFormat="1" ht="16.5" customHeight="1" thickBot="1">
      <c r="A6" s="7" t="s">
        <v>29</v>
      </c>
      <c r="B6" s="12" t="s">
        <v>5</v>
      </c>
      <c r="C6" s="10">
        <v>1094</v>
      </c>
      <c r="D6" s="10">
        <v>1109</v>
      </c>
      <c r="E6" s="10">
        <v>1110</v>
      </c>
      <c r="F6" s="9">
        <v>1190</v>
      </c>
      <c r="G6" s="10"/>
      <c r="H6" s="10"/>
      <c r="I6" s="9"/>
      <c r="J6" s="10"/>
      <c r="K6" s="9"/>
      <c r="L6" s="11" t="s">
        <v>7</v>
      </c>
      <c r="M6" s="20" t="s">
        <v>3</v>
      </c>
      <c r="N6" s="17">
        <f>(C5+C7+C9+C10)</f>
        <v>3609</v>
      </c>
      <c r="O6" s="14">
        <f>SUM(N6/N10)</f>
        <v>0.39459873168598292</v>
      </c>
      <c r="P6" s="2">
        <v>3</v>
      </c>
    </row>
    <row r="7" spans="1:16" s="2" customFormat="1" ht="16.5" customHeight="1" thickBot="1">
      <c r="A7" s="7" t="s">
        <v>30</v>
      </c>
      <c r="B7" s="8" t="s">
        <v>3</v>
      </c>
      <c r="C7" s="10">
        <v>974</v>
      </c>
      <c r="D7" s="10">
        <v>1011</v>
      </c>
      <c r="E7" s="10">
        <v>1014</v>
      </c>
      <c r="F7" s="10">
        <v>1021</v>
      </c>
      <c r="G7" s="10">
        <v>1021</v>
      </c>
      <c r="H7" s="10">
        <v>1103</v>
      </c>
      <c r="I7" s="9">
        <v>1280</v>
      </c>
      <c r="J7" s="10"/>
      <c r="K7" s="9"/>
      <c r="L7" s="11" t="s">
        <v>6</v>
      </c>
      <c r="M7" s="21" t="s">
        <v>16</v>
      </c>
      <c r="N7" s="17">
        <v>864</v>
      </c>
      <c r="O7" s="14">
        <f>SUM(N7/N10)</f>
        <v>9.4467526787666734E-2</v>
      </c>
      <c r="P7" s="2">
        <v>1</v>
      </c>
    </row>
    <row r="8" spans="1:16" s="2" customFormat="1" ht="16.5" customHeight="1" thickBot="1">
      <c r="A8" s="7" t="s">
        <v>95</v>
      </c>
      <c r="B8" s="42" t="s">
        <v>16</v>
      </c>
      <c r="C8" s="10">
        <v>864</v>
      </c>
      <c r="D8" s="10">
        <v>886</v>
      </c>
      <c r="E8" s="10">
        <v>897</v>
      </c>
      <c r="F8" s="10">
        <v>943</v>
      </c>
      <c r="G8" s="10">
        <v>946</v>
      </c>
      <c r="H8" s="10">
        <v>979</v>
      </c>
      <c r="I8" s="10">
        <v>1044</v>
      </c>
      <c r="J8" s="10">
        <v>1072</v>
      </c>
      <c r="K8" s="9">
        <v>1125</v>
      </c>
      <c r="L8" s="11" t="s">
        <v>10</v>
      </c>
      <c r="M8" s="53" t="s">
        <v>26</v>
      </c>
      <c r="N8" s="17">
        <f>(C14+C15)</f>
        <v>781</v>
      </c>
      <c r="O8" s="14">
        <f>SUM(N8/N10)</f>
        <v>8.5392521320795972E-2</v>
      </c>
    </row>
    <row r="9" spans="1:16" s="2" customFormat="1" ht="16.5" customHeight="1" thickBot="1">
      <c r="A9" s="18" t="s">
        <v>31</v>
      </c>
      <c r="B9" s="27" t="s">
        <v>3</v>
      </c>
      <c r="C9" s="10">
        <v>750</v>
      </c>
      <c r="D9" s="10">
        <v>753</v>
      </c>
      <c r="E9" s="10">
        <v>756</v>
      </c>
      <c r="F9" s="10">
        <v>842</v>
      </c>
      <c r="G9" s="10">
        <v>853</v>
      </c>
      <c r="H9" s="10">
        <v>880</v>
      </c>
      <c r="I9" s="10">
        <v>899</v>
      </c>
      <c r="J9" s="10">
        <v>913</v>
      </c>
      <c r="K9" s="10">
        <v>939</v>
      </c>
      <c r="L9" s="11"/>
      <c r="M9" s="13" t="s">
        <v>17</v>
      </c>
      <c r="N9" s="17">
        <v>442</v>
      </c>
      <c r="O9" s="14">
        <f>SUM(N9/N10)</f>
        <v>4.8327137546468404E-2</v>
      </c>
    </row>
    <row r="10" spans="1:16" s="2" customFormat="1" ht="16.5" customHeight="1" thickBot="1">
      <c r="A10" s="7" t="s">
        <v>33</v>
      </c>
      <c r="B10" s="8" t="s">
        <v>3</v>
      </c>
      <c r="C10" s="10">
        <v>710</v>
      </c>
      <c r="D10" s="10">
        <v>719</v>
      </c>
      <c r="E10" s="10">
        <v>726</v>
      </c>
      <c r="F10" s="10">
        <v>746</v>
      </c>
      <c r="G10" s="10">
        <v>749</v>
      </c>
      <c r="H10" s="10">
        <v>832</v>
      </c>
      <c r="I10" s="10">
        <v>899</v>
      </c>
      <c r="J10" s="10">
        <v>924</v>
      </c>
      <c r="K10" s="9">
        <v>1025</v>
      </c>
      <c r="L10" s="9" t="s">
        <v>19</v>
      </c>
      <c r="N10" s="24">
        <v>9146</v>
      </c>
    </row>
    <row r="11" spans="1:16" s="2" customFormat="1" ht="16.5" customHeight="1" thickBot="1">
      <c r="A11" s="7" t="s">
        <v>91</v>
      </c>
      <c r="B11" s="12" t="s">
        <v>5</v>
      </c>
      <c r="C11" s="10">
        <v>595</v>
      </c>
      <c r="D11" s="10">
        <v>641</v>
      </c>
      <c r="E11" s="10">
        <v>645</v>
      </c>
      <c r="F11" s="10">
        <v>702</v>
      </c>
      <c r="G11" s="10">
        <v>720</v>
      </c>
      <c r="H11" s="10">
        <v>758</v>
      </c>
      <c r="I11" s="10">
        <v>786</v>
      </c>
      <c r="J11" s="10">
        <v>809</v>
      </c>
      <c r="K11" s="9">
        <v>1039</v>
      </c>
      <c r="L11" s="9" t="s">
        <v>15</v>
      </c>
    </row>
    <row r="12" spans="1:16" s="2" customFormat="1" ht="16.5" customHeight="1" thickBot="1">
      <c r="A12" s="18" t="s">
        <v>93</v>
      </c>
      <c r="B12" s="23" t="s">
        <v>14</v>
      </c>
      <c r="C12" s="10">
        <v>442</v>
      </c>
      <c r="D12" s="10">
        <v>470</v>
      </c>
      <c r="E12" s="10">
        <v>471</v>
      </c>
      <c r="F12" s="10">
        <v>482</v>
      </c>
      <c r="G12" s="10">
        <v>484</v>
      </c>
      <c r="H12" s="10">
        <v>529</v>
      </c>
      <c r="I12" s="10" t="s">
        <v>21</v>
      </c>
    </row>
    <row r="13" spans="1:16" s="2" customFormat="1" ht="16.5" customHeight="1" thickBot="1">
      <c r="A13" s="18" t="s">
        <v>92</v>
      </c>
      <c r="B13" s="19" t="s">
        <v>5</v>
      </c>
      <c r="C13" s="10">
        <v>420</v>
      </c>
      <c r="D13" s="10">
        <v>448</v>
      </c>
      <c r="E13" s="10">
        <v>448</v>
      </c>
      <c r="F13" s="10">
        <v>454</v>
      </c>
      <c r="G13" s="10">
        <v>459</v>
      </c>
      <c r="H13" s="10">
        <v>545</v>
      </c>
      <c r="I13" s="10">
        <v>618</v>
      </c>
      <c r="J13" s="10">
        <v>637</v>
      </c>
      <c r="K13" s="10" t="s">
        <v>21</v>
      </c>
    </row>
    <row r="14" spans="1:16" s="2" customFormat="1" ht="16.5" customHeight="1" thickBot="1">
      <c r="A14" s="18" t="s">
        <v>96</v>
      </c>
      <c r="B14" s="54" t="s">
        <v>26</v>
      </c>
      <c r="C14" s="10">
        <v>391</v>
      </c>
      <c r="D14" s="10">
        <v>396</v>
      </c>
      <c r="E14" s="10">
        <v>396</v>
      </c>
      <c r="F14" s="10">
        <v>445</v>
      </c>
      <c r="G14" s="10">
        <v>449</v>
      </c>
      <c r="H14" s="10" t="s">
        <v>21</v>
      </c>
    </row>
    <row r="15" spans="1:16" s="2" customFormat="1" ht="16.5" customHeight="1" thickBot="1">
      <c r="A15" s="18" t="s">
        <v>94</v>
      </c>
      <c r="B15" s="54" t="s">
        <v>26</v>
      </c>
      <c r="C15" s="10">
        <v>390</v>
      </c>
      <c r="D15" s="10">
        <v>394</v>
      </c>
      <c r="E15" s="10">
        <v>395</v>
      </c>
      <c r="F15" s="10" t="s">
        <v>21</v>
      </c>
      <c r="H15" s="17"/>
    </row>
    <row r="16" spans="1:16" s="2" customFormat="1" ht="10.5" customHeight="1">
      <c r="A16" s="1"/>
    </row>
    <row r="17" spans="1:14" s="2" customFormat="1" ht="17.45" customHeight="1">
      <c r="A17" s="1" t="s">
        <v>97</v>
      </c>
    </row>
    <row r="18" spans="1:14" s="2" customFormat="1" ht="10.5" customHeight="1" thickBot="1">
      <c r="A18" s="1"/>
    </row>
    <row r="19" spans="1:14" s="2" customFormat="1" ht="16.5" customHeight="1" thickBot="1">
      <c r="A19" s="4" t="s">
        <v>0</v>
      </c>
      <c r="B19" s="5" t="s">
        <v>1</v>
      </c>
      <c r="C19" s="5" t="s">
        <v>2</v>
      </c>
      <c r="D19" s="5">
        <v>2</v>
      </c>
      <c r="E19" s="5">
        <v>3</v>
      </c>
      <c r="F19" s="5">
        <v>4</v>
      </c>
      <c r="G19" s="5">
        <v>5</v>
      </c>
      <c r="H19" s="6"/>
      <c r="I19" s="13" t="s">
        <v>9</v>
      </c>
      <c r="J19" s="14">
        <f>(4929/8110)</f>
        <v>0.6077681874229347</v>
      </c>
    </row>
    <row r="20" spans="1:14" s="2" customFormat="1" ht="16.5" customHeight="1" thickBot="1">
      <c r="A20" s="7" t="s">
        <v>41</v>
      </c>
      <c r="B20" s="12" t="s">
        <v>5</v>
      </c>
      <c r="C20" s="10">
        <v>832</v>
      </c>
      <c r="D20" s="10">
        <v>891</v>
      </c>
      <c r="E20" s="10">
        <v>919</v>
      </c>
      <c r="F20" s="10">
        <v>953</v>
      </c>
      <c r="G20" s="9">
        <v>995</v>
      </c>
      <c r="H20" s="11" t="s">
        <v>8</v>
      </c>
      <c r="J20" s="13" t="s">
        <v>11</v>
      </c>
      <c r="K20" s="13" t="s">
        <v>12</v>
      </c>
      <c r="L20" s="13" t="s">
        <v>13</v>
      </c>
    </row>
    <row r="21" spans="1:14" s="2" customFormat="1" ht="16.5" customHeight="1" thickBot="1">
      <c r="A21" s="7" t="s">
        <v>104</v>
      </c>
      <c r="B21" s="55" t="s">
        <v>26</v>
      </c>
      <c r="C21" s="10">
        <v>739</v>
      </c>
      <c r="D21" s="10">
        <v>749</v>
      </c>
      <c r="E21" s="10">
        <v>811</v>
      </c>
      <c r="F21" s="10">
        <v>876</v>
      </c>
      <c r="G21" s="9">
        <v>931</v>
      </c>
      <c r="H21" s="11" t="s">
        <v>7</v>
      </c>
      <c r="I21" s="16" t="s">
        <v>5</v>
      </c>
      <c r="J21" s="17">
        <f>(C20+C23+C28)</f>
        <v>1774</v>
      </c>
      <c r="K21" s="14">
        <f>SUM(J21/J25)</f>
        <v>0.3659995873736332</v>
      </c>
      <c r="L21" s="2">
        <v>1</v>
      </c>
    </row>
    <row r="22" spans="1:14" s="2" customFormat="1" ht="16.5" customHeight="1" thickBot="1">
      <c r="A22" s="7" t="s">
        <v>44</v>
      </c>
      <c r="B22" s="8" t="s">
        <v>3</v>
      </c>
      <c r="C22" s="10">
        <v>731</v>
      </c>
      <c r="D22" s="10">
        <v>757</v>
      </c>
      <c r="E22" s="10">
        <v>874</v>
      </c>
      <c r="F22" s="9">
        <v>980</v>
      </c>
      <c r="G22" s="10"/>
      <c r="H22" s="11" t="s">
        <v>4</v>
      </c>
      <c r="I22" s="20" t="s">
        <v>3</v>
      </c>
      <c r="J22" s="17">
        <f>(C22+C27)</f>
        <v>1012</v>
      </c>
      <c r="K22" s="14">
        <f>SUM(J22/J25)</f>
        <v>0.20878894161336908</v>
      </c>
      <c r="L22" s="2">
        <v>1</v>
      </c>
    </row>
    <row r="23" spans="1:14" s="2" customFormat="1" ht="16.5" customHeight="1" thickBot="1">
      <c r="A23" s="18" t="s">
        <v>99</v>
      </c>
      <c r="B23" s="19" t="s">
        <v>5</v>
      </c>
      <c r="C23" s="10">
        <v>700</v>
      </c>
      <c r="D23" s="10">
        <v>743</v>
      </c>
      <c r="E23" s="10">
        <v>766</v>
      </c>
      <c r="F23" s="10">
        <v>789</v>
      </c>
      <c r="G23" s="10">
        <v>832</v>
      </c>
      <c r="H23" s="11"/>
      <c r="I23" s="53" t="s">
        <v>26</v>
      </c>
      <c r="J23" s="17">
        <f>(C21+C26)</f>
        <v>1087</v>
      </c>
      <c r="K23" s="14">
        <f>SUM(J23/J25)</f>
        <v>0.2242624303693006</v>
      </c>
      <c r="L23" s="2">
        <v>1</v>
      </c>
    </row>
    <row r="24" spans="1:14" s="2" customFormat="1" ht="16.5" customHeight="1" thickBot="1">
      <c r="A24" s="7" t="s">
        <v>102</v>
      </c>
      <c r="B24" s="15" t="s">
        <v>14</v>
      </c>
      <c r="C24" s="10">
        <v>562</v>
      </c>
      <c r="D24" s="10">
        <v>606</v>
      </c>
      <c r="E24" s="10">
        <v>629</v>
      </c>
      <c r="F24" s="10">
        <v>679</v>
      </c>
      <c r="G24" s="9">
        <v>918</v>
      </c>
      <c r="H24" s="11" t="s">
        <v>6</v>
      </c>
      <c r="I24" s="13" t="s">
        <v>17</v>
      </c>
      <c r="J24" s="17">
        <f>(C24+C25)</f>
        <v>974</v>
      </c>
      <c r="K24" s="14">
        <f>SUM(J24/J25)</f>
        <v>0.20094904064369712</v>
      </c>
      <c r="L24" s="2">
        <v>1</v>
      </c>
    </row>
    <row r="25" spans="1:14" s="2" customFormat="1" ht="16.5" customHeight="1" thickBot="1">
      <c r="A25" s="18" t="s">
        <v>103</v>
      </c>
      <c r="B25" s="23" t="s">
        <v>14</v>
      </c>
      <c r="C25" s="10">
        <v>412</v>
      </c>
      <c r="D25" s="10">
        <v>439</v>
      </c>
      <c r="E25" s="10">
        <v>456</v>
      </c>
      <c r="F25" s="10">
        <v>523</v>
      </c>
      <c r="G25" s="10" t="s">
        <v>21</v>
      </c>
      <c r="J25" s="24">
        <v>4847</v>
      </c>
    </row>
    <row r="26" spans="1:14" s="2" customFormat="1" ht="16.5" customHeight="1" thickBot="1">
      <c r="A26" s="18" t="s">
        <v>98</v>
      </c>
      <c r="B26" s="54" t="s">
        <v>26</v>
      </c>
      <c r="C26" s="10">
        <v>348</v>
      </c>
      <c r="D26" s="10">
        <v>366</v>
      </c>
      <c r="E26" s="10">
        <v>373</v>
      </c>
      <c r="F26" s="10" t="s">
        <v>21</v>
      </c>
    </row>
    <row r="27" spans="1:14" s="2" customFormat="1" ht="16.5" customHeight="1" thickBot="1">
      <c r="A27" s="18" t="s">
        <v>101</v>
      </c>
      <c r="B27" s="27" t="s">
        <v>3</v>
      </c>
      <c r="C27" s="10">
        <v>281</v>
      </c>
      <c r="D27" s="10">
        <v>285</v>
      </c>
      <c r="E27" s="10" t="s">
        <v>21</v>
      </c>
    </row>
    <row r="28" spans="1:14" s="2" customFormat="1" ht="16.5" customHeight="1" thickBot="1">
      <c r="A28" s="18" t="s">
        <v>100</v>
      </c>
      <c r="B28" s="19" t="s">
        <v>5</v>
      </c>
      <c r="C28" s="10">
        <v>242</v>
      </c>
      <c r="D28" s="10" t="s">
        <v>21</v>
      </c>
    </row>
    <row r="29" spans="1:14" s="2" customFormat="1" ht="11.25" customHeight="1">
      <c r="A29" s="28"/>
      <c r="B29" s="29"/>
      <c r="C29" s="44"/>
      <c r="D29" s="44"/>
      <c r="E29" s="44"/>
      <c r="F29" s="17"/>
      <c r="G29" s="17"/>
      <c r="H29" s="17"/>
      <c r="I29" s="17"/>
      <c r="J29" s="17"/>
      <c r="K29" s="17"/>
      <c r="L29" s="17"/>
      <c r="M29" s="17"/>
      <c r="N29" s="43"/>
    </row>
    <row r="30" spans="1:14" s="2" customFormat="1" ht="17.45" customHeight="1">
      <c r="A30" s="1" t="s">
        <v>105</v>
      </c>
    </row>
    <row r="31" spans="1:14" s="2" customFormat="1" ht="8.25" customHeight="1" thickBot="1">
      <c r="A31" s="1"/>
    </row>
    <row r="32" spans="1:14" s="2" customFormat="1" ht="17.45" customHeight="1" thickBot="1">
      <c r="A32" s="4" t="s">
        <v>0</v>
      </c>
      <c r="B32" s="5" t="s">
        <v>1</v>
      </c>
      <c r="C32" s="5" t="s">
        <v>2</v>
      </c>
      <c r="D32" s="5">
        <v>2</v>
      </c>
      <c r="E32" s="5">
        <v>3</v>
      </c>
      <c r="F32" s="5">
        <v>4</v>
      </c>
      <c r="G32" s="5"/>
      <c r="H32" s="13" t="s">
        <v>9</v>
      </c>
      <c r="I32" s="14">
        <f>(4556/7301)</f>
        <v>0.62402410628681004</v>
      </c>
    </row>
    <row r="33" spans="1:16" s="2" customFormat="1" ht="17.45" customHeight="1" thickBot="1">
      <c r="A33" s="7" t="s">
        <v>55</v>
      </c>
      <c r="B33" s="8" t="s">
        <v>3</v>
      </c>
      <c r="C33" s="9">
        <v>1027</v>
      </c>
      <c r="D33" s="10"/>
      <c r="E33" s="10"/>
      <c r="F33" s="10"/>
      <c r="G33" s="11" t="s">
        <v>4</v>
      </c>
      <c r="I33" s="13" t="s">
        <v>11</v>
      </c>
      <c r="J33" s="13" t="s">
        <v>12</v>
      </c>
      <c r="K33" s="13" t="s">
        <v>13</v>
      </c>
    </row>
    <row r="34" spans="1:16" s="2" customFormat="1" ht="17.45" customHeight="1" thickBot="1">
      <c r="A34" s="7" t="s">
        <v>54</v>
      </c>
      <c r="B34" s="8" t="s">
        <v>3</v>
      </c>
      <c r="C34" s="10">
        <v>831</v>
      </c>
      <c r="D34" s="9">
        <v>894</v>
      </c>
      <c r="E34" s="10"/>
      <c r="F34" s="10"/>
      <c r="G34" s="11" t="s">
        <v>8</v>
      </c>
      <c r="H34" s="16" t="s">
        <v>5</v>
      </c>
      <c r="I34" s="17">
        <f>(C35+C36+C37)</f>
        <v>2074</v>
      </c>
      <c r="J34" s="14">
        <f>SUM(I34/I38)</f>
        <v>0.4642937094246698</v>
      </c>
      <c r="K34" s="2">
        <v>2</v>
      </c>
    </row>
    <row r="35" spans="1:16" s="2" customFormat="1" ht="17.45" customHeight="1" thickBot="1">
      <c r="A35" s="7" t="s">
        <v>106</v>
      </c>
      <c r="B35" s="12" t="s">
        <v>5</v>
      </c>
      <c r="C35" s="10">
        <v>808</v>
      </c>
      <c r="D35" s="10">
        <v>819</v>
      </c>
      <c r="E35" s="10">
        <v>846</v>
      </c>
      <c r="F35" s="9">
        <v>950</v>
      </c>
      <c r="G35" s="11" t="s">
        <v>7</v>
      </c>
      <c r="H35" s="20" t="s">
        <v>3</v>
      </c>
      <c r="I35" s="17">
        <f>(C33+C34)</f>
        <v>1858</v>
      </c>
      <c r="J35" s="14">
        <f>SUM(I35/I38)</f>
        <v>0.41593910902171477</v>
      </c>
      <c r="K35" s="2">
        <v>2</v>
      </c>
    </row>
    <row r="36" spans="1:16" s="2" customFormat="1" ht="17.45" customHeight="1" thickBot="1">
      <c r="A36" s="7" t="s">
        <v>107</v>
      </c>
      <c r="B36" s="12" t="s">
        <v>5</v>
      </c>
      <c r="C36" s="10">
        <v>714</v>
      </c>
      <c r="D36" s="10">
        <v>732</v>
      </c>
      <c r="E36" s="10">
        <v>766</v>
      </c>
      <c r="F36" s="9">
        <v>866</v>
      </c>
      <c r="G36" s="11" t="s">
        <v>6</v>
      </c>
      <c r="H36" s="53" t="s">
        <v>26</v>
      </c>
      <c r="I36" s="17">
        <v>315</v>
      </c>
      <c r="J36" s="14">
        <f>SUM(I36/I38)</f>
        <v>7.0517125587642712E-2</v>
      </c>
    </row>
    <row r="37" spans="1:16" s="2" customFormat="1" ht="17.45" customHeight="1" thickBot="1">
      <c r="A37" s="18" t="s">
        <v>109</v>
      </c>
      <c r="B37" s="19" t="s">
        <v>5</v>
      </c>
      <c r="C37" s="10">
        <v>552</v>
      </c>
      <c r="D37" s="10">
        <v>562</v>
      </c>
      <c r="E37" s="10">
        <v>582</v>
      </c>
      <c r="F37" s="10">
        <v>681</v>
      </c>
      <c r="G37" s="11"/>
      <c r="H37" s="57" t="s">
        <v>22</v>
      </c>
      <c r="I37" s="17">
        <v>220</v>
      </c>
      <c r="J37" s="14">
        <f>SUM(I37/I38)</f>
        <v>4.9250055965972692E-2</v>
      </c>
    </row>
    <row r="38" spans="1:16" s="2" customFormat="1" ht="17.45" customHeight="1" thickBot="1">
      <c r="A38" s="18" t="s">
        <v>108</v>
      </c>
      <c r="B38" s="54" t="s">
        <v>26</v>
      </c>
      <c r="C38" s="10">
        <v>315</v>
      </c>
      <c r="D38" s="10">
        <v>341</v>
      </c>
      <c r="E38" s="10">
        <v>404</v>
      </c>
      <c r="F38" s="10" t="s">
        <v>21</v>
      </c>
      <c r="I38" s="24">
        <v>4467</v>
      </c>
    </row>
    <row r="39" spans="1:16" s="2" customFormat="1" ht="17.45" customHeight="1" thickBot="1">
      <c r="A39" s="18" t="s">
        <v>110</v>
      </c>
      <c r="B39" s="56" t="s">
        <v>22</v>
      </c>
      <c r="C39" s="10">
        <v>220</v>
      </c>
      <c r="D39" s="10">
        <v>225</v>
      </c>
      <c r="E39" s="10" t="s">
        <v>21</v>
      </c>
      <c r="K39" s="24"/>
    </row>
    <row r="41" spans="1:16" s="2" customFormat="1" ht="17.45" customHeight="1">
      <c r="A41" s="1" t="s">
        <v>111</v>
      </c>
    </row>
    <row r="42" spans="1:16" s="2" customFormat="1" ht="10.5" customHeight="1" thickBot="1">
      <c r="A42" s="1"/>
    </row>
    <row r="43" spans="1:16" s="2" customFormat="1" ht="16.5" customHeight="1" thickBot="1">
      <c r="A43" s="4" t="s">
        <v>0</v>
      </c>
      <c r="B43" s="5" t="s">
        <v>1</v>
      </c>
      <c r="C43" s="5" t="s">
        <v>2</v>
      </c>
      <c r="D43" s="5">
        <v>2</v>
      </c>
      <c r="E43" s="5">
        <v>3</v>
      </c>
      <c r="F43" s="5">
        <v>4</v>
      </c>
      <c r="G43" s="5">
        <v>5</v>
      </c>
      <c r="H43" s="5">
        <v>6</v>
      </c>
      <c r="I43" s="5">
        <v>7</v>
      </c>
      <c r="J43" s="5">
        <v>8</v>
      </c>
      <c r="K43" s="5">
        <v>9</v>
      </c>
      <c r="L43" s="6"/>
      <c r="M43" s="13" t="s">
        <v>9</v>
      </c>
      <c r="N43" s="14">
        <f>(5095/7036)</f>
        <v>0.72413303013075614</v>
      </c>
    </row>
    <row r="44" spans="1:16" s="2" customFormat="1" ht="16.5" customHeight="1" thickBot="1">
      <c r="A44" s="7" t="s">
        <v>62</v>
      </c>
      <c r="B44" s="12" t="s">
        <v>5</v>
      </c>
      <c r="C44" s="10">
        <v>715</v>
      </c>
      <c r="D44" s="10">
        <v>732</v>
      </c>
      <c r="E44" s="10">
        <v>747</v>
      </c>
      <c r="F44" s="10">
        <v>800</v>
      </c>
      <c r="G44" s="10">
        <v>903</v>
      </c>
      <c r="H44" s="10">
        <v>914</v>
      </c>
      <c r="I44" s="10">
        <v>921</v>
      </c>
      <c r="J44" s="9">
        <v>1143</v>
      </c>
      <c r="K44" s="10"/>
      <c r="L44" s="11" t="s">
        <v>8</v>
      </c>
      <c r="N44" s="13" t="s">
        <v>11</v>
      </c>
      <c r="O44" s="13" t="s">
        <v>12</v>
      </c>
      <c r="P44" s="13" t="s">
        <v>13</v>
      </c>
    </row>
    <row r="45" spans="1:16" s="2" customFormat="1" ht="16.5" customHeight="1" thickBot="1">
      <c r="A45" s="7" t="s">
        <v>65</v>
      </c>
      <c r="B45" s="8" t="s">
        <v>3</v>
      </c>
      <c r="C45" s="10">
        <v>671</v>
      </c>
      <c r="D45" s="10">
        <v>675</v>
      </c>
      <c r="E45" s="10">
        <v>693</v>
      </c>
      <c r="F45" s="10">
        <v>807</v>
      </c>
      <c r="G45" s="10">
        <v>883</v>
      </c>
      <c r="H45" s="9">
        <v>1096</v>
      </c>
      <c r="I45" s="9"/>
      <c r="J45" s="9"/>
      <c r="K45" s="9"/>
      <c r="L45" s="11" t="s">
        <v>4</v>
      </c>
      <c r="M45" s="16" t="s">
        <v>5</v>
      </c>
      <c r="N45" s="17">
        <f>(C44+C46+C47+C48)</f>
        <v>2463</v>
      </c>
      <c r="O45" s="14">
        <f>SUM(N45/N50)</f>
        <v>0.49024681528662423</v>
      </c>
      <c r="P45" s="2">
        <v>3</v>
      </c>
    </row>
    <row r="46" spans="1:16" s="2" customFormat="1" ht="16.5" customHeight="1" thickBot="1">
      <c r="A46" s="7" t="s">
        <v>63</v>
      </c>
      <c r="B46" s="12" t="s">
        <v>5</v>
      </c>
      <c r="C46" s="10">
        <v>669</v>
      </c>
      <c r="D46" s="10">
        <v>673</v>
      </c>
      <c r="E46" s="10">
        <v>710</v>
      </c>
      <c r="F46" s="10">
        <v>722</v>
      </c>
      <c r="G46" s="10">
        <v>766</v>
      </c>
      <c r="H46" s="10">
        <v>844</v>
      </c>
      <c r="I46" s="10">
        <v>863</v>
      </c>
      <c r="J46" s="10">
        <v>937</v>
      </c>
      <c r="K46" s="9">
        <v>992</v>
      </c>
      <c r="L46" s="11" t="s">
        <v>7</v>
      </c>
      <c r="M46" s="20" t="s">
        <v>3</v>
      </c>
      <c r="N46" s="17">
        <f>(C45+C50+C52)</f>
        <v>1403</v>
      </c>
      <c r="O46" s="14">
        <f>SUM(N46/N50)</f>
        <v>0.27925955414012738</v>
      </c>
      <c r="P46" s="2">
        <v>1</v>
      </c>
    </row>
    <row r="47" spans="1:16" s="2" customFormat="1" ht="16.5" customHeight="1" thickBot="1">
      <c r="A47" s="7" t="s">
        <v>112</v>
      </c>
      <c r="B47" s="12" t="s">
        <v>5</v>
      </c>
      <c r="C47" s="10">
        <v>549</v>
      </c>
      <c r="D47" s="10">
        <v>562</v>
      </c>
      <c r="E47" s="10">
        <v>576</v>
      </c>
      <c r="F47" s="10">
        <v>610</v>
      </c>
      <c r="G47" s="10">
        <v>674</v>
      </c>
      <c r="H47" s="10">
        <v>685</v>
      </c>
      <c r="I47" s="10">
        <v>690</v>
      </c>
      <c r="J47" s="10">
        <v>812</v>
      </c>
      <c r="K47" s="9">
        <v>864</v>
      </c>
      <c r="L47" s="11" t="s">
        <v>6</v>
      </c>
      <c r="M47" s="53" t="s">
        <v>26</v>
      </c>
      <c r="N47" s="17">
        <f>(C51+C53)</f>
        <v>593</v>
      </c>
      <c r="O47" s="14">
        <f>SUM(N47/N50)</f>
        <v>0.11803343949044585</v>
      </c>
    </row>
    <row r="48" spans="1:16" s="2" customFormat="1" ht="16.5" customHeight="1" thickBot="1">
      <c r="A48" s="18" t="s">
        <v>113</v>
      </c>
      <c r="B48" s="19" t="s">
        <v>5</v>
      </c>
      <c r="C48" s="10">
        <v>530</v>
      </c>
      <c r="D48" s="10">
        <v>538</v>
      </c>
      <c r="E48" s="10">
        <v>559</v>
      </c>
      <c r="F48" s="10">
        <v>562</v>
      </c>
      <c r="G48" s="10">
        <v>579</v>
      </c>
      <c r="H48" s="10">
        <v>709</v>
      </c>
      <c r="I48" s="10">
        <v>736</v>
      </c>
      <c r="J48" s="10">
        <v>751</v>
      </c>
      <c r="K48" s="10">
        <v>782</v>
      </c>
      <c r="L48" s="11"/>
      <c r="M48" s="25" t="s">
        <v>18</v>
      </c>
      <c r="N48" s="17">
        <v>127</v>
      </c>
      <c r="O48" s="14">
        <f>SUM(N48/N50)</f>
        <v>2.5278662420382167E-2</v>
      </c>
    </row>
    <row r="49" spans="1:16" s="2" customFormat="1" ht="16.5" customHeight="1" thickBot="1">
      <c r="A49" s="18" t="s">
        <v>71</v>
      </c>
      <c r="B49" s="23" t="s">
        <v>14</v>
      </c>
      <c r="C49" s="10">
        <v>438</v>
      </c>
      <c r="D49" s="10">
        <v>463</v>
      </c>
      <c r="E49" s="10">
        <v>480</v>
      </c>
      <c r="F49" s="10">
        <v>516</v>
      </c>
      <c r="G49" s="10">
        <v>561</v>
      </c>
      <c r="H49" s="10">
        <v>585</v>
      </c>
      <c r="I49" s="10">
        <v>618</v>
      </c>
      <c r="J49" s="10" t="s">
        <v>21</v>
      </c>
      <c r="M49" s="13" t="s">
        <v>17</v>
      </c>
      <c r="N49" s="17">
        <v>438</v>
      </c>
      <c r="O49" s="14">
        <f>SUM(N49/N50)</f>
        <v>8.7181528662420377E-2</v>
      </c>
    </row>
    <row r="50" spans="1:16" s="2" customFormat="1" ht="16.5" customHeight="1" thickBot="1">
      <c r="A50" s="18" t="s">
        <v>114</v>
      </c>
      <c r="B50" s="27" t="s">
        <v>3</v>
      </c>
      <c r="C50" s="10">
        <v>400</v>
      </c>
      <c r="D50" s="10">
        <v>409</v>
      </c>
      <c r="E50" s="10">
        <v>459</v>
      </c>
      <c r="F50" s="10">
        <v>520</v>
      </c>
      <c r="G50" s="10">
        <v>546</v>
      </c>
      <c r="H50" s="10" t="s">
        <v>21</v>
      </c>
      <c r="N50" s="24">
        <v>5024</v>
      </c>
    </row>
    <row r="51" spans="1:16" s="2" customFormat="1" ht="16.5" customHeight="1" thickBot="1">
      <c r="A51" s="18" t="s">
        <v>115</v>
      </c>
      <c r="B51" s="54" t="s">
        <v>26</v>
      </c>
      <c r="C51" s="10">
        <v>342</v>
      </c>
      <c r="D51" s="10">
        <v>348</v>
      </c>
      <c r="E51" s="10">
        <v>400</v>
      </c>
      <c r="F51" s="10">
        <v>432</v>
      </c>
      <c r="G51" s="10" t="s">
        <v>21</v>
      </c>
      <c r="J51" s="43"/>
    </row>
    <row r="52" spans="1:16" s="2" customFormat="1" ht="16.5" customHeight="1" thickBot="1">
      <c r="A52" s="18" t="s">
        <v>79</v>
      </c>
      <c r="B52" s="27" t="s">
        <v>3</v>
      </c>
      <c r="C52" s="10">
        <v>332</v>
      </c>
      <c r="D52" s="10">
        <v>344</v>
      </c>
      <c r="E52" s="10">
        <v>369</v>
      </c>
      <c r="F52" s="10" t="s">
        <v>21</v>
      </c>
      <c r="G52" s="17"/>
      <c r="H52" s="17"/>
      <c r="I52" s="17"/>
      <c r="J52" s="17"/>
    </row>
    <row r="53" spans="1:16" s="2" customFormat="1" ht="16.5" customHeight="1" thickBot="1">
      <c r="A53" s="18" t="s">
        <v>116</v>
      </c>
      <c r="B53" s="54" t="s">
        <v>26</v>
      </c>
      <c r="C53" s="10">
        <v>251</v>
      </c>
      <c r="D53" s="10">
        <v>260</v>
      </c>
      <c r="E53" s="10" t="s">
        <v>21</v>
      </c>
      <c r="F53" s="17"/>
      <c r="G53" s="17"/>
      <c r="H53" s="17"/>
      <c r="I53" s="17"/>
      <c r="J53" s="43"/>
    </row>
    <row r="54" spans="1:16" s="2" customFormat="1" ht="16.5" customHeight="1" thickBot="1">
      <c r="A54" s="18" t="s">
        <v>117</v>
      </c>
      <c r="B54" s="26" t="s">
        <v>18</v>
      </c>
      <c r="C54" s="10">
        <v>127</v>
      </c>
      <c r="D54" s="10" t="s">
        <v>21</v>
      </c>
      <c r="F54" s="17"/>
      <c r="G54" s="17"/>
      <c r="H54" s="24"/>
      <c r="I54" s="45"/>
      <c r="J54" s="45"/>
      <c r="K54"/>
    </row>
    <row r="56" spans="1:16" s="2" customFormat="1" ht="17.45" customHeight="1">
      <c r="A56" s="1" t="s">
        <v>118</v>
      </c>
    </row>
    <row r="57" spans="1:16" s="2" customFormat="1" ht="10.5" customHeight="1" thickBot="1">
      <c r="A57" s="1"/>
    </row>
    <row r="58" spans="1:16" s="2" customFormat="1" ht="16.5" customHeight="1" thickBot="1">
      <c r="A58" s="4" t="s">
        <v>0</v>
      </c>
      <c r="B58" s="5" t="s">
        <v>1</v>
      </c>
      <c r="C58" s="5" t="s">
        <v>2</v>
      </c>
      <c r="D58" s="5">
        <v>2</v>
      </c>
      <c r="E58" s="5">
        <v>3</v>
      </c>
      <c r="F58" s="5">
        <v>4</v>
      </c>
      <c r="G58" s="5">
        <v>5</v>
      </c>
      <c r="H58" s="5">
        <v>6</v>
      </c>
      <c r="I58" s="5">
        <v>7</v>
      </c>
      <c r="J58" s="5">
        <v>8</v>
      </c>
      <c r="K58" s="5">
        <v>9</v>
      </c>
      <c r="L58" s="6"/>
      <c r="M58" s="13" t="s">
        <v>9</v>
      </c>
      <c r="N58" s="14">
        <f>(7170/12034)</f>
        <v>0.59581186637859396</v>
      </c>
    </row>
    <row r="59" spans="1:16" s="2" customFormat="1" ht="16.5" customHeight="1" thickBot="1">
      <c r="A59" s="7" t="s">
        <v>76</v>
      </c>
      <c r="B59" s="8" t="s">
        <v>3</v>
      </c>
      <c r="C59" s="9">
        <v>1244</v>
      </c>
      <c r="D59" s="10"/>
      <c r="E59" s="10"/>
      <c r="F59" s="10"/>
      <c r="G59" s="10"/>
      <c r="H59" s="10"/>
      <c r="I59" s="10"/>
      <c r="J59" s="9"/>
      <c r="K59" s="9"/>
      <c r="L59" s="11" t="s">
        <v>4</v>
      </c>
      <c r="N59" s="13" t="s">
        <v>11</v>
      </c>
      <c r="O59" s="13" t="s">
        <v>12</v>
      </c>
      <c r="P59" s="13" t="s">
        <v>13</v>
      </c>
    </row>
    <row r="60" spans="1:16" s="2" customFormat="1" ht="16.5" customHeight="1" thickBot="1">
      <c r="A60" s="7" t="s">
        <v>125</v>
      </c>
      <c r="B60" s="30" t="s">
        <v>18</v>
      </c>
      <c r="C60" s="9">
        <v>1020</v>
      </c>
      <c r="D60" s="10"/>
      <c r="E60" s="10"/>
      <c r="F60" s="9"/>
      <c r="G60" s="10"/>
      <c r="H60" s="9"/>
      <c r="I60" s="9"/>
      <c r="J60" s="9"/>
      <c r="K60" s="9"/>
      <c r="L60" s="11" t="s">
        <v>8</v>
      </c>
      <c r="M60" s="16" t="s">
        <v>5</v>
      </c>
      <c r="N60" s="17">
        <f>(C63+C64+C68+C69)</f>
        <v>1780</v>
      </c>
      <c r="O60" s="14">
        <f>SUM(N60/N66)</f>
        <v>0.25201755627920147</v>
      </c>
      <c r="P60" s="2">
        <v>2</v>
      </c>
    </row>
    <row r="61" spans="1:16" s="2" customFormat="1" ht="16.5" customHeight="1" thickBot="1">
      <c r="A61" s="7" t="s">
        <v>78</v>
      </c>
      <c r="B61" s="8" t="s">
        <v>3</v>
      </c>
      <c r="C61" s="10">
        <v>800</v>
      </c>
      <c r="D61" s="10">
        <v>850</v>
      </c>
      <c r="E61" s="10">
        <v>877</v>
      </c>
      <c r="F61" s="10">
        <v>906</v>
      </c>
      <c r="G61" s="10">
        <v>991</v>
      </c>
      <c r="H61" s="9">
        <v>1073</v>
      </c>
      <c r="I61" s="10"/>
      <c r="J61" s="10"/>
      <c r="K61" s="9"/>
      <c r="L61" s="11" t="s">
        <v>7</v>
      </c>
      <c r="M61" s="20" t="s">
        <v>3</v>
      </c>
      <c r="N61" s="17">
        <f>(C59+C61+C65)</f>
        <v>2480</v>
      </c>
      <c r="O61" s="14">
        <f>SUM(N61/N66)</f>
        <v>0.35112558402944927</v>
      </c>
      <c r="P61" s="2">
        <v>2</v>
      </c>
    </row>
    <row r="62" spans="1:16" s="2" customFormat="1" ht="16.5" customHeight="1" thickBot="1">
      <c r="A62" s="7" t="s">
        <v>121</v>
      </c>
      <c r="B62" s="15" t="s">
        <v>14</v>
      </c>
      <c r="C62" s="10">
        <v>690</v>
      </c>
      <c r="D62" s="10">
        <v>723</v>
      </c>
      <c r="E62" s="10">
        <v>747</v>
      </c>
      <c r="F62" s="10">
        <v>786</v>
      </c>
      <c r="G62" s="10">
        <v>804</v>
      </c>
      <c r="H62" s="10">
        <v>844</v>
      </c>
      <c r="I62" s="10">
        <v>893</v>
      </c>
      <c r="J62" s="10">
        <v>904</v>
      </c>
      <c r="K62" s="9">
        <v>1021</v>
      </c>
      <c r="L62" s="11" t="s">
        <v>6</v>
      </c>
      <c r="M62" s="21" t="s">
        <v>16</v>
      </c>
      <c r="N62" s="17">
        <f>(C70+C71)</f>
        <v>386</v>
      </c>
      <c r="O62" s="14">
        <f>SUM(N62/N66)</f>
        <v>5.4650998159422343E-2</v>
      </c>
    </row>
    <row r="63" spans="1:16" s="2" customFormat="1" ht="16.5" customHeight="1" thickBot="1">
      <c r="A63" s="7" t="s">
        <v>75</v>
      </c>
      <c r="B63" s="12" t="s">
        <v>5</v>
      </c>
      <c r="C63" s="10">
        <v>667</v>
      </c>
      <c r="D63" s="10">
        <v>683</v>
      </c>
      <c r="E63" s="10">
        <v>696</v>
      </c>
      <c r="F63" s="10">
        <v>717</v>
      </c>
      <c r="G63" s="10">
        <v>772</v>
      </c>
      <c r="H63" s="10">
        <v>809</v>
      </c>
      <c r="I63" s="10">
        <v>953</v>
      </c>
      <c r="J63" s="10">
        <v>962</v>
      </c>
      <c r="K63" s="9">
        <v>1018</v>
      </c>
      <c r="L63" s="11" t="s">
        <v>10</v>
      </c>
      <c r="M63" s="25" t="s">
        <v>18</v>
      </c>
      <c r="N63" s="17">
        <v>1020</v>
      </c>
      <c r="O63" s="14">
        <f>SUM(N63/N66)</f>
        <v>0.1444145547217896</v>
      </c>
      <c r="P63" s="2">
        <v>1</v>
      </c>
    </row>
    <row r="64" spans="1:16" s="2" customFormat="1" ht="16.5" customHeight="1" thickBot="1">
      <c r="A64" s="7" t="s">
        <v>74</v>
      </c>
      <c r="B64" s="12" t="s">
        <v>5</v>
      </c>
      <c r="C64" s="10">
        <v>555</v>
      </c>
      <c r="D64" s="10">
        <v>570</v>
      </c>
      <c r="E64" s="10">
        <v>581</v>
      </c>
      <c r="F64" s="10">
        <v>598</v>
      </c>
      <c r="G64" s="10">
        <v>631</v>
      </c>
      <c r="H64" s="10">
        <v>679</v>
      </c>
      <c r="I64" s="10">
        <v>772</v>
      </c>
      <c r="J64" s="10">
        <v>781</v>
      </c>
      <c r="K64" s="9">
        <v>839</v>
      </c>
      <c r="L64" s="11" t="s">
        <v>15</v>
      </c>
      <c r="M64" s="53" t="s">
        <v>26</v>
      </c>
      <c r="N64" s="17">
        <v>296</v>
      </c>
      <c r="O64" s="14">
        <f>SUM(N64/N66)</f>
        <v>4.1908537448676203E-2</v>
      </c>
    </row>
    <row r="65" spans="1:20" s="2" customFormat="1" ht="16.5" customHeight="1" thickBot="1">
      <c r="A65" s="18" t="s">
        <v>77</v>
      </c>
      <c r="B65" s="27" t="s">
        <v>3</v>
      </c>
      <c r="C65" s="10">
        <v>436</v>
      </c>
      <c r="D65" s="10">
        <v>497</v>
      </c>
      <c r="E65" s="10">
        <v>508</v>
      </c>
      <c r="F65" s="10">
        <v>544</v>
      </c>
      <c r="G65" s="10">
        <v>555</v>
      </c>
      <c r="H65" s="10">
        <v>591</v>
      </c>
      <c r="I65" s="10">
        <v>617</v>
      </c>
      <c r="J65" s="10">
        <v>640</v>
      </c>
      <c r="K65" s="10">
        <v>748</v>
      </c>
      <c r="L65" s="11"/>
      <c r="M65" s="13" t="s">
        <v>17</v>
      </c>
      <c r="N65" s="17">
        <f>(C62+C66)</f>
        <v>1101</v>
      </c>
      <c r="O65" s="14">
        <f>SUM(N65/N66)</f>
        <v>0.15588276936146114</v>
      </c>
      <c r="P65" s="2">
        <v>1</v>
      </c>
    </row>
    <row r="66" spans="1:20" s="2" customFormat="1" ht="16.5" customHeight="1" thickBot="1">
      <c r="A66" s="18" t="s">
        <v>81</v>
      </c>
      <c r="B66" s="23" t="s">
        <v>14</v>
      </c>
      <c r="C66" s="10">
        <v>411</v>
      </c>
      <c r="D66" s="10">
        <v>420</v>
      </c>
      <c r="E66" s="10">
        <v>437</v>
      </c>
      <c r="F66" s="10">
        <v>477</v>
      </c>
      <c r="G66" s="10">
        <v>481</v>
      </c>
      <c r="H66" s="10">
        <v>523</v>
      </c>
      <c r="I66" s="10">
        <v>549</v>
      </c>
      <c r="J66" s="10">
        <v>556</v>
      </c>
      <c r="K66" s="10" t="s">
        <v>21</v>
      </c>
      <c r="N66" s="24">
        <v>7063</v>
      </c>
    </row>
    <row r="67" spans="1:20" s="2" customFormat="1" ht="16.5" customHeight="1" thickBot="1">
      <c r="A67" s="18" t="s">
        <v>124</v>
      </c>
      <c r="B67" s="54" t="s">
        <v>26</v>
      </c>
      <c r="C67" s="10">
        <v>296</v>
      </c>
      <c r="D67" s="10">
        <v>315</v>
      </c>
      <c r="E67" s="10">
        <v>322</v>
      </c>
      <c r="F67" s="10">
        <v>333</v>
      </c>
      <c r="G67" s="10">
        <v>349</v>
      </c>
      <c r="H67" s="10" t="s">
        <v>21</v>
      </c>
    </row>
    <row r="68" spans="1:20" s="2" customFormat="1" ht="16.5" customHeight="1" thickBot="1">
      <c r="A68" s="18" t="s">
        <v>120</v>
      </c>
      <c r="B68" s="19" t="s">
        <v>5</v>
      </c>
      <c r="C68" s="10">
        <v>280</v>
      </c>
      <c r="D68" s="10">
        <v>292</v>
      </c>
      <c r="E68" s="10">
        <v>303</v>
      </c>
      <c r="F68" s="10">
        <v>310</v>
      </c>
      <c r="G68" s="10">
        <v>361</v>
      </c>
      <c r="H68" s="10">
        <v>388</v>
      </c>
      <c r="I68" s="10" t="s">
        <v>21</v>
      </c>
    </row>
    <row r="69" spans="1:20" s="2" customFormat="1" ht="16.5" customHeight="1" thickBot="1">
      <c r="A69" s="18" t="s">
        <v>119</v>
      </c>
      <c r="B69" s="19" t="s">
        <v>5</v>
      </c>
      <c r="C69" s="10">
        <v>278</v>
      </c>
      <c r="D69" s="10">
        <v>284</v>
      </c>
      <c r="E69" s="10">
        <v>290</v>
      </c>
      <c r="F69" s="10">
        <v>297</v>
      </c>
      <c r="G69" s="10" t="s">
        <v>21</v>
      </c>
    </row>
    <row r="70" spans="1:20" s="2" customFormat="1" ht="16.5" customHeight="1" thickBot="1">
      <c r="A70" s="18" t="s">
        <v>123</v>
      </c>
      <c r="B70" s="22" t="s">
        <v>16</v>
      </c>
      <c r="C70" s="10">
        <v>210</v>
      </c>
      <c r="D70" s="10">
        <v>213</v>
      </c>
      <c r="E70" s="10">
        <v>260</v>
      </c>
      <c r="F70" s="10" t="s">
        <v>21</v>
      </c>
      <c r="M70" s="17"/>
    </row>
    <row r="71" spans="1:20" s="2" customFormat="1" ht="16.5" customHeight="1" thickBot="1">
      <c r="A71" s="18" t="s">
        <v>122</v>
      </c>
      <c r="B71" s="22" t="s">
        <v>16</v>
      </c>
      <c r="C71" s="10">
        <v>176</v>
      </c>
      <c r="D71" s="10">
        <v>186</v>
      </c>
      <c r="E71" s="10" t="s">
        <v>21</v>
      </c>
    </row>
    <row r="72" spans="1:20" s="2" customFormat="1" ht="11.25" customHeight="1">
      <c r="A72" s="28"/>
      <c r="B72" s="29"/>
      <c r="C72" s="28"/>
      <c r="D72" s="28"/>
      <c r="E72" s="28"/>
      <c r="N72" s="14"/>
    </row>
    <row r="73" spans="1:20" s="31" customFormat="1" ht="15" customHeight="1">
      <c r="B73" s="35" t="s">
        <v>20</v>
      </c>
      <c r="C73" s="37" t="s">
        <v>5</v>
      </c>
      <c r="D73" s="38" t="s">
        <v>3</v>
      </c>
      <c r="E73" s="39" t="s">
        <v>16</v>
      </c>
      <c r="F73" s="40" t="s">
        <v>18</v>
      </c>
      <c r="G73" s="58" t="s">
        <v>26</v>
      </c>
      <c r="H73" s="46" t="s">
        <v>22</v>
      </c>
      <c r="I73" s="35" t="s">
        <v>17</v>
      </c>
      <c r="R73" s="32"/>
      <c r="S73" s="33"/>
      <c r="T73" s="34"/>
    </row>
    <row r="74" spans="1:20" s="31" customFormat="1" ht="15" customHeight="1">
      <c r="A74" s="31" t="s">
        <v>11</v>
      </c>
      <c r="B74" s="36">
        <f>SUM(N10+I38+N50+N66+J25)</f>
        <v>30547</v>
      </c>
      <c r="C74" s="33">
        <f>SUM(N60+N45+I34+J21+N5)</f>
        <v>11541</v>
      </c>
      <c r="D74" s="33">
        <f>SUM(N61+N46+I35+J22+N6)</f>
        <v>10362</v>
      </c>
      <c r="E74" s="33">
        <f>(N62+N7)</f>
        <v>1250</v>
      </c>
      <c r="F74" s="33">
        <f>(N63+N48)</f>
        <v>1147</v>
      </c>
      <c r="G74" s="33">
        <f>(N64+N47+I36+J23+N8)</f>
        <v>3072</v>
      </c>
      <c r="H74" s="33">
        <f>(I37)</f>
        <v>220</v>
      </c>
      <c r="I74" s="33">
        <f>SUM(N65+N49+J24+N9)</f>
        <v>2955</v>
      </c>
      <c r="R74" s="35"/>
      <c r="S74" s="36"/>
      <c r="T74" s="34"/>
    </row>
    <row r="75" spans="1:20" s="31" customFormat="1" ht="15" customHeight="1">
      <c r="A75" s="31" t="s">
        <v>12</v>
      </c>
      <c r="B75" s="41">
        <v>1</v>
      </c>
      <c r="C75" s="34">
        <f t="shared" ref="C75:I75" si="0">SUM(C74/$B$74)</f>
        <v>0.37781124169312863</v>
      </c>
      <c r="D75" s="34">
        <f t="shared" si="0"/>
        <v>0.33921498019445445</v>
      </c>
      <c r="E75" s="34">
        <f t="shared" si="0"/>
        <v>4.0920548662716473E-2</v>
      </c>
      <c r="F75" s="34">
        <f t="shared" si="0"/>
        <v>3.7548695452908634E-2</v>
      </c>
      <c r="G75" s="34">
        <f t="shared" si="0"/>
        <v>0.10056634039349199</v>
      </c>
      <c r="H75" s="34">
        <f t="shared" si="0"/>
        <v>7.2020165646380988E-3</v>
      </c>
      <c r="I75" s="34">
        <f t="shared" si="0"/>
        <v>9.6736177038661733E-2</v>
      </c>
    </row>
    <row r="76" spans="1:20" s="31" customFormat="1" ht="15" customHeight="1">
      <c r="A76" s="31" t="s">
        <v>13</v>
      </c>
      <c r="B76" s="35">
        <v>25</v>
      </c>
      <c r="C76" s="31">
        <v>11</v>
      </c>
      <c r="D76" s="31">
        <v>9</v>
      </c>
      <c r="E76" s="31">
        <v>1</v>
      </c>
      <c r="F76" s="31">
        <v>1</v>
      </c>
      <c r="G76" s="31">
        <v>1</v>
      </c>
      <c r="H76" s="31">
        <v>0</v>
      </c>
      <c r="I76" s="31">
        <v>2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R84"/>
  <sheetViews>
    <sheetView workbookViewId="0">
      <selection activeCell="M15" sqref="M15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8" width="8.5703125" customWidth="1"/>
  </cols>
  <sheetData>
    <row r="1" spans="1:14" s="2" customFormat="1" ht="16.5" customHeight="1">
      <c r="A1" s="1" t="s">
        <v>89</v>
      </c>
    </row>
    <row r="2" spans="1:14" s="2" customFormat="1" ht="9.75" customHeight="1" thickBot="1">
      <c r="A2" s="3"/>
    </row>
    <row r="3" spans="1:14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6"/>
      <c r="K3" s="13" t="s">
        <v>9</v>
      </c>
      <c r="L3" s="14">
        <f>(8956/14167)</f>
        <v>0.63217336062680873</v>
      </c>
    </row>
    <row r="4" spans="1:14" s="2" customFormat="1" ht="16.5" customHeight="1" thickBot="1">
      <c r="A4" s="7" t="s">
        <v>28</v>
      </c>
      <c r="B4" s="12" t="s">
        <v>5</v>
      </c>
      <c r="C4" s="9">
        <v>1758</v>
      </c>
      <c r="D4" s="10"/>
      <c r="E4" s="9"/>
      <c r="F4" s="9"/>
      <c r="G4" s="10"/>
      <c r="H4" s="10"/>
      <c r="I4" s="10"/>
      <c r="J4" s="11" t="s">
        <v>4</v>
      </c>
      <c r="L4" s="13" t="s">
        <v>11</v>
      </c>
      <c r="M4" s="13" t="s">
        <v>12</v>
      </c>
      <c r="N4" s="13" t="s">
        <v>13</v>
      </c>
    </row>
    <row r="5" spans="1:14" s="2" customFormat="1" ht="16.5" customHeight="1" thickBot="1">
      <c r="A5" s="7" t="s">
        <v>32</v>
      </c>
      <c r="B5" s="8" t="s">
        <v>3</v>
      </c>
      <c r="C5" s="9">
        <v>1332</v>
      </c>
      <c r="D5" s="10"/>
      <c r="E5" s="10"/>
      <c r="F5" s="9"/>
      <c r="G5" s="9"/>
      <c r="H5" s="9"/>
      <c r="I5" s="9"/>
      <c r="J5" s="11" t="s">
        <v>8</v>
      </c>
      <c r="K5" s="16" t="s">
        <v>5</v>
      </c>
      <c r="L5" s="17">
        <f>(C4+C7+C10)</f>
        <v>3499</v>
      </c>
      <c r="M5" s="14">
        <f>SUM(L5/L10)</f>
        <v>0.39550129987566407</v>
      </c>
      <c r="N5" s="2">
        <v>2</v>
      </c>
    </row>
    <row r="6" spans="1:14" s="2" customFormat="1" ht="16.5" customHeight="1" thickBot="1">
      <c r="A6" s="7" t="s">
        <v>31</v>
      </c>
      <c r="B6" s="8" t="s">
        <v>3</v>
      </c>
      <c r="C6" s="10">
        <v>1010</v>
      </c>
      <c r="D6" s="10">
        <v>1022</v>
      </c>
      <c r="E6" s="10">
        <v>1023</v>
      </c>
      <c r="F6" s="10">
        <v>1075</v>
      </c>
      <c r="G6" s="10">
        <v>1086</v>
      </c>
      <c r="H6" s="10">
        <v>1150</v>
      </c>
      <c r="I6" s="9">
        <v>1312</v>
      </c>
      <c r="J6" s="11" t="s">
        <v>7</v>
      </c>
      <c r="K6" s="20" t="s">
        <v>3</v>
      </c>
      <c r="L6" s="17">
        <f>(C5+C6+C8+C9)</f>
        <v>4167</v>
      </c>
      <c r="M6" s="14">
        <f>SUM(L6/L10)</f>
        <v>0.47100712105798576</v>
      </c>
      <c r="N6" s="2">
        <v>4</v>
      </c>
    </row>
    <row r="7" spans="1:14" s="2" customFormat="1" ht="16.5" customHeight="1" thickBot="1">
      <c r="A7" s="7" t="s">
        <v>29</v>
      </c>
      <c r="B7" s="12" t="s">
        <v>5</v>
      </c>
      <c r="C7" s="10">
        <v>973</v>
      </c>
      <c r="D7" s="10">
        <v>1118</v>
      </c>
      <c r="E7" s="10">
        <v>1120</v>
      </c>
      <c r="F7" s="10">
        <v>1141</v>
      </c>
      <c r="G7" s="10">
        <v>1148</v>
      </c>
      <c r="H7" s="10">
        <v>1201</v>
      </c>
      <c r="I7" s="9">
        <v>1247</v>
      </c>
      <c r="J7" s="11" t="s">
        <v>6</v>
      </c>
      <c r="K7" s="21" t="s">
        <v>16</v>
      </c>
      <c r="L7" s="17">
        <v>473</v>
      </c>
      <c r="M7" s="14">
        <f>SUM(L7/L10)</f>
        <v>5.3464451226404433E-2</v>
      </c>
    </row>
    <row r="8" spans="1:14" s="2" customFormat="1" ht="16.5" customHeight="1" thickBot="1">
      <c r="A8" s="7" t="s">
        <v>33</v>
      </c>
      <c r="B8" s="8" t="s">
        <v>3</v>
      </c>
      <c r="C8" s="10">
        <v>968</v>
      </c>
      <c r="D8" s="10">
        <v>1008</v>
      </c>
      <c r="E8" s="10">
        <v>1009</v>
      </c>
      <c r="F8" s="10">
        <v>1041</v>
      </c>
      <c r="G8" s="10">
        <v>1069</v>
      </c>
      <c r="H8" s="10">
        <v>1111</v>
      </c>
      <c r="I8" s="9">
        <v>1191</v>
      </c>
      <c r="J8" s="11" t="s">
        <v>10</v>
      </c>
      <c r="K8" s="25" t="s">
        <v>18</v>
      </c>
      <c r="L8" s="17">
        <v>469</v>
      </c>
      <c r="M8" s="14">
        <f>SUM(L8/L10)</f>
        <v>5.3012320560642028E-2</v>
      </c>
    </row>
    <row r="9" spans="1:14" s="2" customFormat="1" ht="16.5" customHeight="1" thickBot="1">
      <c r="A9" s="7" t="s">
        <v>30</v>
      </c>
      <c r="B9" s="8" t="s">
        <v>3</v>
      </c>
      <c r="C9" s="10">
        <v>857</v>
      </c>
      <c r="D9" s="10">
        <v>954</v>
      </c>
      <c r="E9" s="10">
        <v>955</v>
      </c>
      <c r="F9" s="10">
        <v>976</v>
      </c>
      <c r="G9" s="10">
        <v>986</v>
      </c>
      <c r="H9" s="10">
        <v>1056</v>
      </c>
      <c r="I9" s="9">
        <v>1191</v>
      </c>
      <c r="J9" s="11" t="s">
        <v>15</v>
      </c>
      <c r="K9" s="13" t="s">
        <v>17</v>
      </c>
      <c r="L9" s="17">
        <f>(C13+C14)</f>
        <v>239</v>
      </c>
      <c r="M9" s="14">
        <f>SUM(L9/L10)</f>
        <v>2.7014807279303717E-2</v>
      </c>
    </row>
    <row r="10" spans="1:14" s="2" customFormat="1" ht="16.5" customHeight="1" thickBot="1">
      <c r="A10" s="18" t="s">
        <v>34</v>
      </c>
      <c r="B10" s="19" t="s">
        <v>5</v>
      </c>
      <c r="C10" s="10">
        <v>768</v>
      </c>
      <c r="D10" s="10">
        <v>886</v>
      </c>
      <c r="E10" s="10">
        <v>886</v>
      </c>
      <c r="F10" s="10">
        <v>903</v>
      </c>
      <c r="G10" s="10">
        <v>906</v>
      </c>
      <c r="H10" s="10">
        <v>984</v>
      </c>
      <c r="I10" s="10">
        <v>1001</v>
      </c>
      <c r="J10" s="10"/>
      <c r="L10" s="24">
        <v>8847</v>
      </c>
    </row>
    <row r="11" spans="1:14" s="2" customFormat="1" ht="16.5" customHeight="1" thickBot="1">
      <c r="A11" s="18" t="s">
        <v>36</v>
      </c>
      <c r="B11" s="22" t="s">
        <v>16</v>
      </c>
      <c r="C11" s="10">
        <v>473</v>
      </c>
      <c r="D11" s="10">
        <v>508</v>
      </c>
      <c r="E11" s="10">
        <v>508</v>
      </c>
      <c r="F11" s="10">
        <v>542</v>
      </c>
      <c r="G11" s="10">
        <v>546</v>
      </c>
      <c r="H11" s="10">
        <v>646</v>
      </c>
      <c r="I11" s="10" t="s">
        <v>21</v>
      </c>
    </row>
    <row r="12" spans="1:14" s="2" customFormat="1" ht="16.5" customHeight="1" thickBot="1">
      <c r="A12" s="18" t="s">
        <v>37</v>
      </c>
      <c r="B12" s="26" t="s">
        <v>18</v>
      </c>
      <c r="C12" s="10">
        <v>469</v>
      </c>
      <c r="D12" s="10">
        <v>498</v>
      </c>
      <c r="E12" s="10">
        <v>499</v>
      </c>
      <c r="F12" s="10">
        <v>531</v>
      </c>
      <c r="G12" s="10">
        <v>536</v>
      </c>
      <c r="H12" s="10" t="s">
        <v>21</v>
      </c>
    </row>
    <row r="13" spans="1:14" s="2" customFormat="1" ht="16.5" customHeight="1" thickBot="1">
      <c r="A13" s="18" t="s">
        <v>35</v>
      </c>
      <c r="B13" s="23" t="s">
        <v>14</v>
      </c>
      <c r="C13" s="10">
        <v>231</v>
      </c>
      <c r="D13" s="10">
        <v>247</v>
      </c>
      <c r="E13" s="10">
        <v>248</v>
      </c>
      <c r="F13" s="10" t="s">
        <v>21</v>
      </c>
    </row>
    <row r="14" spans="1:14" s="2" customFormat="1" ht="16.5" customHeight="1" thickBot="1">
      <c r="A14" s="18" t="s">
        <v>38</v>
      </c>
      <c r="B14" s="23" t="s">
        <v>39</v>
      </c>
      <c r="C14" s="10">
        <v>8</v>
      </c>
      <c r="D14" s="10">
        <v>10</v>
      </c>
      <c r="E14" s="10" t="s">
        <v>21</v>
      </c>
      <c r="H14" s="17"/>
    </row>
    <row r="15" spans="1:14" s="2" customFormat="1" ht="10.5" customHeight="1">
      <c r="A15" s="1"/>
    </row>
    <row r="16" spans="1:14" s="2" customFormat="1" ht="17.45" customHeight="1">
      <c r="A16" s="1" t="s">
        <v>40</v>
      </c>
    </row>
    <row r="17" spans="1:15" s="2" customFormat="1" ht="10.5" customHeight="1" thickBot="1">
      <c r="A17" s="1"/>
    </row>
    <row r="18" spans="1:15" s="2" customFormat="1" ht="16.5" customHeight="1" thickBot="1">
      <c r="A18" s="4" t="s">
        <v>0</v>
      </c>
      <c r="B18" s="5" t="s">
        <v>1</v>
      </c>
      <c r="C18" s="5" t="s">
        <v>2</v>
      </c>
      <c r="D18" s="5">
        <v>2</v>
      </c>
      <c r="E18" s="5">
        <v>3</v>
      </c>
      <c r="F18" s="5">
        <v>4</v>
      </c>
      <c r="G18" s="5">
        <v>5</v>
      </c>
      <c r="H18" s="5">
        <v>6</v>
      </c>
      <c r="I18" s="5">
        <v>7</v>
      </c>
      <c r="J18" s="5">
        <v>8</v>
      </c>
      <c r="K18" s="6"/>
      <c r="L18" s="13" t="s">
        <v>9</v>
      </c>
      <c r="M18" s="14">
        <f>(5631/9284)</f>
        <v>0.60652735889702714</v>
      </c>
    </row>
    <row r="19" spans="1:15" s="2" customFormat="1" ht="16.5" customHeight="1" thickBot="1">
      <c r="A19" s="7" t="s">
        <v>45</v>
      </c>
      <c r="B19" s="8" t="s">
        <v>3</v>
      </c>
      <c r="C19" s="10">
        <v>747</v>
      </c>
      <c r="D19" s="10">
        <v>747</v>
      </c>
      <c r="E19" s="10">
        <v>821</v>
      </c>
      <c r="F19" s="10">
        <v>837</v>
      </c>
      <c r="G19" s="10">
        <v>939</v>
      </c>
      <c r="H19" s="10">
        <v>991</v>
      </c>
      <c r="I19" s="10">
        <v>1066</v>
      </c>
      <c r="J19" s="9">
        <v>1091</v>
      </c>
      <c r="K19" s="11" t="s">
        <v>7</v>
      </c>
      <c r="M19" s="13" t="s">
        <v>11</v>
      </c>
      <c r="N19" s="13" t="s">
        <v>12</v>
      </c>
      <c r="O19" s="13" t="s">
        <v>13</v>
      </c>
    </row>
    <row r="20" spans="1:15" s="2" customFormat="1" ht="16.5" customHeight="1" thickBot="1">
      <c r="A20" s="7" t="s">
        <v>47</v>
      </c>
      <c r="B20" s="15" t="s">
        <v>14</v>
      </c>
      <c r="C20" s="10">
        <v>674</v>
      </c>
      <c r="D20" s="10">
        <v>676</v>
      </c>
      <c r="E20" s="10">
        <v>701</v>
      </c>
      <c r="F20" s="10">
        <v>772</v>
      </c>
      <c r="G20" s="10">
        <v>829</v>
      </c>
      <c r="H20" s="10">
        <v>960</v>
      </c>
      <c r="I20" s="10">
        <v>983</v>
      </c>
      <c r="J20" s="9">
        <v>1102</v>
      </c>
      <c r="K20" s="11" t="s">
        <v>8</v>
      </c>
      <c r="L20" s="16" t="s">
        <v>5</v>
      </c>
      <c r="M20" s="17">
        <f>(C21+C24+C25)</f>
        <v>1656</v>
      </c>
      <c r="N20" s="14">
        <f>SUM(M20/M25)</f>
        <v>0.29730700179533215</v>
      </c>
      <c r="O20" s="2">
        <v>1</v>
      </c>
    </row>
    <row r="21" spans="1:15" s="2" customFormat="1" ht="16.5" customHeight="1" thickBot="1">
      <c r="A21" s="7" t="s">
        <v>41</v>
      </c>
      <c r="B21" s="12" t="s">
        <v>5</v>
      </c>
      <c r="C21" s="10">
        <v>617</v>
      </c>
      <c r="D21" s="10">
        <v>617</v>
      </c>
      <c r="E21" s="10">
        <v>625</v>
      </c>
      <c r="F21" s="10">
        <v>644</v>
      </c>
      <c r="G21" s="10">
        <v>673</v>
      </c>
      <c r="H21" s="10">
        <v>694</v>
      </c>
      <c r="I21" s="10">
        <v>832</v>
      </c>
      <c r="J21" s="9">
        <v>1191</v>
      </c>
      <c r="K21" s="11" t="s">
        <v>4</v>
      </c>
      <c r="L21" s="20" t="s">
        <v>3</v>
      </c>
      <c r="M21" s="17">
        <f>(C19+C23+C27)</f>
        <v>1571</v>
      </c>
      <c r="N21" s="14">
        <f>SUM(M21/M25)</f>
        <v>0.28204667863554755</v>
      </c>
      <c r="O21" s="2">
        <v>2</v>
      </c>
    </row>
    <row r="22" spans="1:15" s="2" customFormat="1" ht="16.5" customHeight="1" thickBot="1">
      <c r="A22" s="18" t="s">
        <v>50</v>
      </c>
      <c r="B22" s="26" t="s">
        <v>18</v>
      </c>
      <c r="C22" s="10">
        <v>571</v>
      </c>
      <c r="D22" s="10">
        <v>573</v>
      </c>
      <c r="E22" s="10">
        <v>583</v>
      </c>
      <c r="F22" s="10">
        <v>615</v>
      </c>
      <c r="G22" s="10">
        <v>636</v>
      </c>
      <c r="H22" s="10">
        <v>753</v>
      </c>
      <c r="I22" s="10">
        <v>799</v>
      </c>
      <c r="J22" s="10">
        <v>895</v>
      </c>
      <c r="K22" s="11"/>
      <c r="L22" s="21" t="s">
        <v>16</v>
      </c>
      <c r="M22" s="17">
        <v>401</v>
      </c>
      <c r="N22" s="14">
        <f>SUM(M22/M25)</f>
        <v>7.1992818671454226E-2</v>
      </c>
    </row>
    <row r="23" spans="1:15" s="2" customFormat="1" ht="16.5" customHeight="1" thickBot="1">
      <c r="A23" s="7" t="s">
        <v>44</v>
      </c>
      <c r="B23" s="8" t="s">
        <v>3</v>
      </c>
      <c r="C23" s="10">
        <v>566</v>
      </c>
      <c r="D23" s="10">
        <v>567</v>
      </c>
      <c r="E23" s="10">
        <v>647</v>
      </c>
      <c r="F23" s="10">
        <v>661</v>
      </c>
      <c r="G23" s="10">
        <v>767</v>
      </c>
      <c r="H23" s="10">
        <v>831</v>
      </c>
      <c r="I23" s="10">
        <v>964</v>
      </c>
      <c r="J23" s="9">
        <v>992</v>
      </c>
      <c r="K23" s="11" t="s">
        <v>6</v>
      </c>
      <c r="L23" s="25" t="s">
        <v>18</v>
      </c>
      <c r="M23" s="17">
        <v>571</v>
      </c>
      <c r="N23" s="14">
        <f>SUM(M23/M25)</f>
        <v>0.10251346499102335</v>
      </c>
    </row>
    <row r="24" spans="1:15" s="2" customFormat="1" ht="16.5" customHeight="1" thickBot="1">
      <c r="A24" s="18" t="s">
        <v>43</v>
      </c>
      <c r="B24" s="19" t="s">
        <v>5</v>
      </c>
      <c r="C24" s="10">
        <v>538</v>
      </c>
      <c r="D24" s="10">
        <v>538</v>
      </c>
      <c r="E24" s="10">
        <v>541</v>
      </c>
      <c r="F24" s="10">
        <v>562</v>
      </c>
      <c r="G24" s="10">
        <v>572</v>
      </c>
      <c r="H24" s="10">
        <v>610</v>
      </c>
      <c r="I24" s="10">
        <v>709</v>
      </c>
      <c r="J24" s="10" t="s">
        <v>21</v>
      </c>
      <c r="L24" s="13" t="s">
        <v>17</v>
      </c>
      <c r="M24" s="17">
        <f>(C20+C28+C29)</f>
        <v>943</v>
      </c>
      <c r="N24" s="14">
        <f>SUM(M24/M25)</f>
        <v>0.16929982046678635</v>
      </c>
      <c r="O24" s="2">
        <v>1</v>
      </c>
    </row>
    <row r="25" spans="1:15" s="2" customFormat="1" ht="16.5" customHeight="1" thickBot="1">
      <c r="A25" s="18" t="s">
        <v>42</v>
      </c>
      <c r="B25" s="19" t="s">
        <v>5</v>
      </c>
      <c r="C25" s="10">
        <v>501</v>
      </c>
      <c r="D25" s="10">
        <v>501</v>
      </c>
      <c r="E25" s="10">
        <v>504</v>
      </c>
      <c r="F25" s="10">
        <v>508</v>
      </c>
      <c r="G25" s="10">
        <v>588</v>
      </c>
      <c r="H25" s="10">
        <v>604</v>
      </c>
      <c r="I25" s="10" t="s">
        <v>21</v>
      </c>
      <c r="M25" s="24">
        <v>5570</v>
      </c>
    </row>
    <row r="26" spans="1:15" s="2" customFormat="1" ht="16.5" customHeight="1" thickBot="1">
      <c r="A26" s="18" t="s">
        <v>49</v>
      </c>
      <c r="B26" s="22" t="s">
        <v>16</v>
      </c>
      <c r="C26" s="10">
        <v>401</v>
      </c>
      <c r="D26" s="10">
        <v>401</v>
      </c>
      <c r="E26" s="10">
        <v>428</v>
      </c>
      <c r="F26" s="10">
        <v>484</v>
      </c>
      <c r="G26" s="10">
        <v>505</v>
      </c>
      <c r="H26" s="10" t="s">
        <v>21</v>
      </c>
    </row>
    <row r="27" spans="1:15" s="2" customFormat="1" ht="16.5" customHeight="1" thickBot="1">
      <c r="A27" s="18" t="s">
        <v>46</v>
      </c>
      <c r="B27" s="27" t="s">
        <v>3</v>
      </c>
      <c r="C27" s="10">
        <v>258</v>
      </c>
      <c r="D27" s="10">
        <v>258</v>
      </c>
      <c r="E27" s="10" t="s">
        <v>21</v>
      </c>
    </row>
    <row r="28" spans="1:15" s="2" customFormat="1" ht="16.5" customHeight="1" thickBot="1">
      <c r="A28" s="18" t="s">
        <v>48</v>
      </c>
      <c r="B28" s="23" t="s">
        <v>14</v>
      </c>
      <c r="C28" s="10">
        <v>258</v>
      </c>
      <c r="D28" s="10">
        <v>260</v>
      </c>
      <c r="E28" s="10">
        <v>280</v>
      </c>
      <c r="F28" s="10" t="s">
        <v>21</v>
      </c>
    </row>
    <row r="29" spans="1:15" s="2" customFormat="1" ht="16.5" customHeight="1" thickBot="1">
      <c r="A29" s="18" t="s">
        <v>38</v>
      </c>
      <c r="B29" s="23" t="s">
        <v>39</v>
      </c>
      <c r="C29" s="10">
        <v>11</v>
      </c>
      <c r="D29" s="10" t="s">
        <v>21</v>
      </c>
      <c r="G29" s="17"/>
    </row>
    <row r="30" spans="1:15" s="2" customFormat="1" ht="11.25" customHeight="1">
      <c r="A30" s="28"/>
      <c r="B30" s="29"/>
      <c r="C30" s="44"/>
      <c r="D30" s="44"/>
      <c r="E30" s="44"/>
      <c r="F30" s="17"/>
      <c r="G30" s="17"/>
      <c r="H30" s="17"/>
      <c r="I30" s="17"/>
      <c r="J30" s="17"/>
      <c r="K30" s="17"/>
      <c r="L30" s="17"/>
      <c r="M30" s="17"/>
      <c r="N30" s="43"/>
    </row>
    <row r="31" spans="1:15" s="2" customFormat="1" ht="17.45" customHeight="1">
      <c r="A31" s="1" t="s">
        <v>51</v>
      </c>
    </row>
    <row r="32" spans="1:15" s="2" customFormat="1" ht="8.25" customHeight="1" thickBot="1">
      <c r="A32" s="1"/>
    </row>
    <row r="33" spans="1:15" s="2" customFormat="1" ht="17.45" customHeight="1" thickBot="1">
      <c r="A33" s="4" t="s">
        <v>0</v>
      </c>
      <c r="B33" s="5" t="s">
        <v>1</v>
      </c>
      <c r="C33" s="5" t="s">
        <v>2</v>
      </c>
      <c r="D33" s="5">
        <v>2</v>
      </c>
      <c r="E33" s="5">
        <v>3</v>
      </c>
      <c r="F33" s="5">
        <v>4</v>
      </c>
      <c r="G33" s="5">
        <v>5</v>
      </c>
      <c r="H33" s="5">
        <v>6</v>
      </c>
      <c r="I33" s="5"/>
      <c r="J33" s="13" t="s">
        <v>9</v>
      </c>
      <c r="K33" s="14">
        <f>(5685/9045)</f>
        <v>0.62852404643449422</v>
      </c>
    </row>
    <row r="34" spans="1:15" s="2" customFormat="1" ht="17.45" customHeight="1" thickBot="1">
      <c r="A34" s="7" t="s">
        <v>54</v>
      </c>
      <c r="B34" s="8" t="s">
        <v>3</v>
      </c>
      <c r="C34" s="9">
        <v>1179</v>
      </c>
      <c r="D34" s="10"/>
      <c r="E34" s="10"/>
      <c r="F34" s="10"/>
      <c r="G34" s="10"/>
      <c r="H34" s="10"/>
      <c r="I34" s="11" t="s">
        <v>4</v>
      </c>
      <c r="K34" s="13" t="s">
        <v>11</v>
      </c>
      <c r="L34" s="13" t="s">
        <v>12</v>
      </c>
      <c r="M34" s="13" t="s">
        <v>13</v>
      </c>
    </row>
    <row r="35" spans="1:15" s="2" customFormat="1" ht="17.45" customHeight="1" thickBot="1">
      <c r="A35" s="7" t="s">
        <v>55</v>
      </c>
      <c r="B35" s="8" t="s">
        <v>3</v>
      </c>
      <c r="C35" s="9">
        <v>1162</v>
      </c>
      <c r="D35" s="10"/>
      <c r="E35" s="10"/>
      <c r="F35" s="10"/>
      <c r="G35" s="10"/>
      <c r="H35" s="10"/>
      <c r="I35" s="11" t="s">
        <v>8</v>
      </c>
      <c r="J35" s="16" t="s">
        <v>5</v>
      </c>
      <c r="K35" s="17">
        <f>(C36+C37+C38)</f>
        <v>2290</v>
      </c>
      <c r="L35" s="14">
        <f>SUM(K35/K39)</f>
        <v>0.40754582665954797</v>
      </c>
      <c r="M35" s="2">
        <v>1</v>
      </c>
    </row>
    <row r="36" spans="1:15" s="2" customFormat="1" ht="17.45" customHeight="1" thickBot="1">
      <c r="A36" s="18" t="s">
        <v>52</v>
      </c>
      <c r="B36" s="19" t="s">
        <v>5</v>
      </c>
      <c r="C36" s="10">
        <v>792</v>
      </c>
      <c r="D36" s="10">
        <v>801</v>
      </c>
      <c r="E36" s="10">
        <v>817</v>
      </c>
      <c r="F36" s="10">
        <v>831</v>
      </c>
      <c r="G36" s="10">
        <v>839</v>
      </c>
      <c r="H36" s="10">
        <v>957</v>
      </c>
      <c r="I36" s="11"/>
      <c r="J36" s="20" t="s">
        <v>3</v>
      </c>
      <c r="K36" s="17">
        <f>(C34+C35)</f>
        <v>2341</v>
      </c>
      <c r="L36" s="14">
        <f>SUM(K36/K39)</f>
        <v>0.41662217476419294</v>
      </c>
      <c r="M36" s="2">
        <v>2</v>
      </c>
    </row>
    <row r="37" spans="1:15" s="2" customFormat="1" ht="17.45" customHeight="1" thickBot="1">
      <c r="A37" s="7" t="s">
        <v>53</v>
      </c>
      <c r="B37" s="12" t="s">
        <v>5</v>
      </c>
      <c r="C37" s="10">
        <v>789</v>
      </c>
      <c r="D37" s="10">
        <v>801</v>
      </c>
      <c r="E37" s="10">
        <v>840</v>
      </c>
      <c r="F37" s="10">
        <v>875</v>
      </c>
      <c r="G37" s="10">
        <v>886</v>
      </c>
      <c r="H37" s="9">
        <v>1148</v>
      </c>
      <c r="I37" s="11" t="s">
        <v>7</v>
      </c>
      <c r="J37" s="25" t="s">
        <v>18</v>
      </c>
      <c r="K37" s="17">
        <v>148</v>
      </c>
      <c r="L37" s="14">
        <f>SUM(K37/K39)</f>
        <v>2.6339206264459868E-2</v>
      </c>
    </row>
    <row r="38" spans="1:15" s="2" customFormat="1" ht="17.45" customHeight="1" thickBot="1">
      <c r="A38" s="18" t="s">
        <v>56</v>
      </c>
      <c r="B38" s="19" t="s">
        <v>5</v>
      </c>
      <c r="C38" s="10">
        <v>709</v>
      </c>
      <c r="D38" s="10">
        <v>716</v>
      </c>
      <c r="E38" s="10">
        <v>728</v>
      </c>
      <c r="F38" s="10">
        <v>745</v>
      </c>
      <c r="G38" s="10">
        <v>753</v>
      </c>
      <c r="H38" s="10" t="s">
        <v>21</v>
      </c>
      <c r="J38" s="13" t="s">
        <v>17</v>
      </c>
      <c r="K38" s="17">
        <f>(C39+C42+C43+C40)</f>
        <v>840</v>
      </c>
      <c r="L38" s="14">
        <f>SUM(K38/K39)</f>
        <v>0.14949279231179927</v>
      </c>
      <c r="M38" s="2">
        <v>1</v>
      </c>
    </row>
    <row r="39" spans="1:15" s="2" customFormat="1" ht="17.45" customHeight="1" thickBot="1">
      <c r="A39" s="7" t="s">
        <v>57</v>
      </c>
      <c r="B39" s="15" t="s">
        <v>14</v>
      </c>
      <c r="C39" s="10">
        <v>586</v>
      </c>
      <c r="D39" s="10">
        <v>598</v>
      </c>
      <c r="E39" s="10">
        <v>677</v>
      </c>
      <c r="F39" s="10">
        <v>770</v>
      </c>
      <c r="G39" s="10">
        <v>781</v>
      </c>
      <c r="H39" s="9">
        <v>1025</v>
      </c>
      <c r="I39" s="11" t="s">
        <v>6</v>
      </c>
      <c r="K39" s="24">
        <v>5619</v>
      </c>
    </row>
    <row r="40" spans="1:15" s="2" customFormat="1" ht="17.45" customHeight="1" thickBot="1">
      <c r="A40" s="18" t="s">
        <v>60</v>
      </c>
      <c r="B40" s="23" t="s">
        <v>14</v>
      </c>
      <c r="C40" s="10">
        <v>165</v>
      </c>
      <c r="D40" s="10">
        <v>171</v>
      </c>
      <c r="E40" s="10">
        <v>208</v>
      </c>
      <c r="F40" s="10" t="s">
        <v>21</v>
      </c>
      <c r="K40" s="24"/>
    </row>
    <row r="41" spans="1:15" s="2" customFormat="1" ht="17.45" customHeight="1" thickBot="1">
      <c r="A41" s="18" t="s">
        <v>59</v>
      </c>
      <c r="B41" s="26" t="s">
        <v>18</v>
      </c>
      <c r="C41" s="10">
        <v>148</v>
      </c>
      <c r="D41" s="10">
        <v>154</v>
      </c>
      <c r="E41" s="10" t="s">
        <v>21</v>
      </c>
    </row>
    <row r="42" spans="1:15" s="2" customFormat="1" ht="17.45" customHeight="1" thickBot="1">
      <c r="A42" s="18" t="s">
        <v>58</v>
      </c>
      <c r="B42" s="23" t="s">
        <v>14</v>
      </c>
      <c r="C42" s="10">
        <v>80</v>
      </c>
      <c r="D42" s="10">
        <v>83</v>
      </c>
      <c r="E42" s="10" t="s">
        <v>21</v>
      </c>
      <c r="K42" s="24"/>
    </row>
    <row r="43" spans="1:15" s="2" customFormat="1" ht="17.45" customHeight="1" thickBot="1">
      <c r="A43" s="18" t="s">
        <v>38</v>
      </c>
      <c r="B43" s="23" t="s">
        <v>39</v>
      </c>
      <c r="C43" s="10">
        <v>9</v>
      </c>
      <c r="D43" s="10">
        <v>9</v>
      </c>
      <c r="E43" s="10" t="s">
        <v>21</v>
      </c>
      <c r="G43" s="17"/>
      <c r="J43" s="13"/>
      <c r="L43" s="14"/>
    </row>
    <row r="45" spans="1:15" s="2" customFormat="1" ht="17.45" customHeight="1">
      <c r="A45" s="1" t="s">
        <v>61</v>
      </c>
    </row>
    <row r="46" spans="1:15" s="2" customFormat="1" ht="10.5" customHeight="1" thickBot="1">
      <c r="A46" s="1"/>
    </row>
    <row r="47" spans="1:15" s="2" customFormat="1" ht="16.5" customHeight="1" thickBot="1">
      <c r="A47" s="4" t="s">
        <v>0</v>
      </c>
      <c r="B47" s="5" t="s">
        <v>1</v>
      </c>
      <c r="C47" s="5" t="s">
        <v>2</v>
      </c>
      <c r="D47" s="5">
        <v>2</v>
      </c>
      <c r="E47" s="5">
        <v>3</v>
      </c>
      <c r="F47" s="5">
        <v>4</v>
      </c>
      <c r="G47" s="5">
        <v>5</v>
      </c>
      <c r="H47" s="5">
        <v>6</v>
      </c>
      <c r="I47" s="5">
        <v>7</v>
      </c>
      <c r="J47" s="5">
        <v>8</v>
      </c>
      <c r="K47" s="6"/>
      <c r="L47" s="13" t="s">
        <v>9</v>
      </c>
      <c r="M47" s="14">
        <f>(6107/9255)</f>
        <v>0.65985953538627773</v>
      </c>
    </row>
    <row r="48" spans="1:15" s="2" customFormat="1" ht="16.5" customHeight="1" thickBot="1">
      <c r="A48" s="7" t="s">
        <v>62</v>
      </c>
      <c r="B48" s="12" t="s">
        <v>5</v>
      </c>
      <c r="C48" s="10">
        <v>928</v>
      </c>
      <c r="D48" s="10">
        <v>944</v>
      </c>
      <c r="E48" s="10">
        <v>983</v>
      </c>
      <c r="F48" s="10">
        <v>987</v>
      </c>
      <c r="G48" s="10">
        <v>1011</v>
      </c>
      <c r="H48" s="10">
        <v>1156</v>
      </c>
      <c r="I48" s="9">
        <v>1263</v>
      </c>
      <c r="J48" s="10"/>
      <c r="K48" s="11" t="s">
        <v>8</v>
      </c>
      <c r="M48" s="13" t="s">
        <v>11</v>
      </c>
      <c r="N48" s="13" t="s">
        <v>12</v>
      </c>
      <c r="O48" s="13" t="s">
        <v>13</v>
      </c>
    </row>
    <row r="49" spans="1:18" s="2" customFormat="1" ht="16.5" customHeight="1" thickBot="1">
      <c r="A49" s="7" t="s">
        <v>65</v>
      </c>
      <c r="B49" s="8" t="s">
        <v>3</v>
      </c>
      <c r="C49" s="10">
        <v>836</v>
      </c>
      <c r="D49" s="10">
        <v>849</v>
      </c>
      <c r="E49" s="10">
        <v>855</v>
      </c>
      <c r="F49" s="10">
        <v>974</v>
      </c>
      <c r="G49" s="10">
        <v>1107</v>
      </c>
      <c r="H49" s="10">
        <v>1178</v>
      </c>
      <c r="I49" s="9">
        <v>1488</v>
      </c>
      <c r="J49" s="9"/>
      <c r="K49" s="11" t="s">
        <v>4</v>
      </c>
      <c r="L49" s="16" t="s">
        <v>5</v>
      </c>
      <c r="M49" s="17">
        <f>(C48+C50+C53+C57)</f>
        <v>2466</v>
      </c>
      <c r="N49" s="14">
        <f>SUM(M49/M54)</f>
        <v>0.40848103362597316</v>
      </c>
      <c r="O49" s="2">
        <v>2</v>
      </c>
    </row>
    <row r="50" spans="1:18" s="2" customFormat="1" ht="16.5" customHeight="1" thickBot="1">
      <c r="A50" s="7" t="s">
        <v>63</v>
      </c>
      <c r="B50" s="12" t="s">
        <v>5</v>
      </c>
      <c r="C50" s="10">
        <v>766</v>
      </c>
      <c r="D50" s="10">
        <v>776</v>
      </c>
      <c r="E50" s="10">
        <v>836</v>
      </c>
      <c r="F50" s="10">
        <v>848</v>
      </c>
      <c r="G50" s="10">
        <v>941</v>
      </c>
      <c r="H50" s="10">
        <v>1006</v>
      </c>
      <c r="I50" s="10">
        <v>1063</v>
      </c>
      <c r="J50" s="9">
        <v>1083</v>
      </c>
      <c r="K50" s="11" t="s">
        <v>6</v>
      </c>
      <c r="L50" s="20" t="s">
        <v>3</v>
      </c>
      <c r="M50" s="17">
        <f>(C49+C55+C56)</f>
        <v>1674</v>
      </c>
      <c r="N50" s="14">
        <f>SUM(M50/M54)</f>
        <v>0.27729004472420077</v>
      </c>
      <c r="O50" s="2">
        <v>1</v>
      </c>
    </row>
    <row r="51" spans="1:18" s="2" customFormat="1" ht="16.5" customHeight="1" thickBot="1">
      <c r="A51" s="7" t="s">
        <v>71</v>
      </c>
      <c r="B51" s="42" t="s">
        <v>16</v>
      </c>
      <c r="C51" s="10">
        <v>706</v>
      </c>
      <c r="D51" s="10">
        <v>741</v>
      </c>
      <c r="E51" s="10">
        <v>751</v>
      </c>
      <c r="F51" s="10">
        <v>764</v>
      </c>
      <c r="G51" s="10">
        <v>796</v>
      </c>
      <c r="H51" s="10">
        <v>923</v>
      </c>
      <c r="I51" s="10">
        <v>1064</v>
      </c>
      <c r="J51" s="9">
        <v>1185</v>
      </c>
      <c r="K51" s="11" t="s">
        <v>7</v>
      </c>
      <c r="L51" s="21" t="s">
        <v>16</v>
      </c>
      <c r="M51" s="17">
        <v>706</v>
      </c>
      <c r="N51" s="14">
        <f>SUM(M51/M54)</f>
        <v>0.11694550273314561</v>
      </c>
      <c r="O51" s="2">
        <v>1</v>
      </c>
    </row>
    <row r="52" spans="1:18" s="2" customFormat="1" ht="16.5" customHeight="1" thickBot="1">
      <c r="A52" s="18" t="s">
        <v>70</v>
      </c>
      <c r="B52" s="23" t="s">
        <v>14</v>
      </c>
      <c r="C52" s="10">
        <v>523</v>
      </c>
      <c r="D52" s="10">
        <v>549</v>
      </c>
      <c r="E52" s="10">
        <v>585</v>
      </c>
      <c r="F52" s="10">
        <v>590</v>
      </c>
      <c r="G52" s="10">
        <v>622</v>
      </c>
      <c r="H52" s="10" t="s">
        <v>21</v>
      </c>
      <c r="L52" s="25" t="s">
        <v>18</v>
      </c>
      <c r="M52" s="17">
        <v>166</v>
      </c>
      <c r="N52" s="14">
        <f>SUM(M52/M54)</f>
        <v>2.7497101209209871E-2</v>
      </c>
    </row>
    <row r="53" spans="1:18" s="2" customFormat="1" ht="16.5" customHeight="1" thickBot="1">
      <c r="A53" s="18" t="s">
        <v>64</v>
      </c>
      <c r="B53" s="19" t="s">
        <v>5</v>
      </c>
      <c r="C53" s="10">
        <v>516</v>
      </c>
      <c r="D53" s="10">
        <v>522</v>
      </c>
      <c r="E53" s="10">
        <v>560</v>
      </c>
      <c r="F53" s="10">
        <v>607</v>
      </c>
      <c r="G53" s="10">
        <v>774</v>
      </c>
      <c r="H53" s="10">
        <v>789</v>
      </c>
      <c r="I53" s="10">
        <v>799</v>
      </c>
      <c r="J53" s="10">
        <v>809</v>
      </c>
      <c r="K53" s="11"/>
      <c r="L53" s="13" t="s">
        <v>17</v>
      </c>
      <c r="M53" s="17">
        <f>(C52+C54+C59)</f>
        <v>1025</v>
      </c>
      <c r="N53" s="14">
        <f>SUM(M53/M54)</f>
        <v>0.1697863177074706</v>
      </c>
    </row>
    <row r="54" spans="1:18" s="2" customFormat="1" ht="16.5" customHeight="1" thickBot="1">
      <c r="A54" s="18" t="s">
        <v>69</v>
      </c>
      <c r="B54" s="23" t="s">
        <v>14</v>
      </c>
      <c r="C54" s="10">
        <v>488</v>
      </c>
      <c r="D54" s="10">
        <v>500</v>
      </c>
      <c r="E54" s="10">
        <v>515</v>
      </c>
      <c r="F54" s="10">
        <v>579</v>
      </c>
      <c r="G54" s="10" t="s">
        <v>21</v>
      </c>
      <c r="M54" s="24">
        <v>6037</v>
      </c>
    </row>
    <row r="55" spans="1:18" s="2" customFormat="1" ht="16.5" customHeight="1" thickBot="1">
      <c r="A55" s="18" t="s">
        <v>67</v>
      </c>
      <c r="B55" s="27" t="s">
        <v>3</v>
      </c>
      <c r="C55" s="10">
        <v>432</v>
      </c>
      <c r="D55" s="10">
        <v>452</v>
      </c>
      <c r="E55" s="10">
        <v>485</v>
      </c>
      <c r="F55" s="10">
        <v>601</v>
      </c>
      <c r="G55" s="10">
        <v>649</v>
      </c>
      <c r="H55" s="10">
        <v>780</v>
      </c>
      <c r="I55" s="10" t="s">
        <v>21</v>
      </c>
      <c r="J55" s="43"/>
    </row>
    <row r="56" spans="1:18" s="2" customFormat="1" ht="16.5" customHeight="1" thickBot="1">
      <c r="A56" s="18" t="s">
        <v>66</v>
      </c>
      <c r="B56" s="27" t="s">
        <v>3</v>
      </c>
      <c r="C56" s="10">
        <v>406</v>
      </c>
      <c r="D56" s="10">
        <v>410</v>
      </c>
      <c r="E56" s="10">
        <v>426</v>
      </c>
      <c r="F56" s="10" t="s">
        <v>21</v>
      </c>
      <c r="H56" s="24"/>
      <c r="I56" s="45"/>
      <c r="J56" s="45"/>
      <c r="K56"/>
    </row>
    <row r="57" spans="1:18" s="2" customFormat="1" ht="16.5" customHeight="1" thickBot="1">
      <c r="A57" s="18" t="s">
        <v>68</v>
      </c>
      <c r="B57" s="19" t="s">
        <v>5</v>
      </c>
      <c r="C57" s="10">
        <v>256</v>
      </c>
      <c r="D57" s="10">
        <v>264</v>
      </c>
      <c r="E57" s="10" t="s">
        <v>21</v>
      </c>
      <c r="G57" s="17"/>
      <c r="H57" s="17"/>
      <c r="I57" s="17"/>
      <c r="J57" s="17"/>
    </row>
    <row r="58" spans="1:18" s="2" customFormat="1" ht="16.5" customHeight="1" thickBot="1">
      <c r="A58" s="18" t="s">
        <v>72</v>
      </c>
      <c r="B58" s="26" t="s">
        <v>18</v>
      </c>
      <c r="C58" s="10">
        <v>166</v>
      </c>
      <c r="D58" s="10" t="s">
        <v>21</v>
      </c>
      <c r="F58" s="17"/>
      <c r="G58" s="17"/>
      <c r="H58" s="17"/>
      <c r="I58" s="17"/>
      <c r="J58" s="43"/>
    </row>
    <row r="59" spans="1:18" s="2" customFormat="1" ht="16.5" customHeight="1" thickBot="1">
      <c r="A59" s="18" t="s">
        <v>38</v>
      </c>
      <c r="B59" s="23" t="s">
        <v>39</v>
      </c>
      <c r="C59" s="10">
        <v>14</v>
      </c>
      <c r="D59" s="10" t="s">
        <v>21</v>
      </c>
      <c r="F59" s="17"/>
      <c r="G59" s="17"/>
      <c r="H59" s="24"/>
      <c r="I59" s="45"/>
      <c r="J59" s="45"/>
      <c r="K59"/>
    </row>
    <row r="61" spans="1:18" s="2" customFormat="1" ht="17.45" customHeight="1">
      <c r="A61" s="1" t="s">
        <v>73</v>
      </c>
    </row>
    <row r="62" spans="1:18" s="2" customFormat="1" ht="10.5" customHeight="1" thickBot="1">
      <c r="A62" s="1"/>
    </row>
    <row r="63" spans="1:18" s="2" customFormat="1" ht="16.5" customHeight="1" thickBot="1">
      <c r="A63" s="4" t="s">
        <v>0</v>
      </c>
      <c r="B63" s="5" t="s">
        <v>1</v>
      </c>
      <c r="C63" s="5" t="s">
        <v>2</v>
      </c>
      <c r="D63" s="5">
        <v>2</v>
      </c>
      <c r="E63" s="5">
        <v>3</v>
      </c>
      <c r="F63" s="5">
        <v>4</v>
      </c>
      <c r="G63" s="5">
        <v>5</v>
      </c>
      <c r="H63" s="5">
        <v>6</v>
      </c>
      <c r="I63" s="5">
        <v>7</v>
      </c>
      <c r="J63" s="5">
        <v>8</v>
      </c>
      <c r="K63" s="5">
        <v>9</v>
      </c>
      <c r="L63" s="5">
        <v>10</v>
      </c>
      <c r="M63" s="5">
        <v>11</v>
      </c>
      <c r="N63" s="6"/>
      <c r="O63" s="13" t="s">
        <v>9</v>
      </c>
      <c r="P63" s="14">
        <f>(8428/15512)</f>
        <v>0.54332129963898912</v>
      </c>
    </row>
    <row r="64" spans="1:18" s="2" customFormat="1" ht="16.5" customHeight="1" thickBot="1">
      <c r="A64" s="7" t="s">
        <v>76</v>
      </c>
      <c r="B64" s="8" t="s">
        <v>3</v>
      </c>
      <c r="C64" s="9">
        <v>1483</v>
      </c>
      <c r="D64" s="10"/>
      <c r="E64" s="10"/>
      <c r="F64" s="10"/>
      <c r="G64" s="10"/>
      <c r="H64" s="9"/>
      <c r="I64" s="9"/>
      <c r="J64" s="9"/>
      <c r="K64" s="9"/>
      <c r="L64" s="9"/>
      <c r="M64" s="9"/>
      <c r="N64" s="11" t="s">
        <v>4</v>
      </c>
      <c r="P64" s="13" t="s">
        <v>11</v>
      </c>
      <c r="Q64" s="13" t="s">
        <v>12</v>
      </c>
      <c r="R64" s="13" t="s">
        <v>13</v>
      </c>
    </row>
    <row r="65" spans="1:18" s="2" customFormat="1" ht="16.5" customHeight="1" thickBot="1">
      <c r="A65" s="7" t="s">
        <v>84</v>
      </c>
      <c r="B65" s="30" t="s">
        <v>18</v>
      </c>
      <c r="C65" s="9">
        <v>1455</v>
      </c>
      <c r="D65" s="10"/>
      <c r="E65" s="10"/>
      <c r="F65" s="9"/>
      <c r="G65" s="10"/>
      <c r="H65" s="9"/>
      <c r="I65" s="9"/>
      <c r="J65" s="9"/>
      <c r="K65" s="9"/>
      <c r="L65" s="9"/>
      <c r="M65" s="9"/>
      <c r="N65" s="11" t="s">
        <v>8</v>
      </c>
      <c r="O65" s="16" t="s">
        <v>5</v>
      </c>
      <c r="P65" s="17">
        <f>(C66+C69+C75+C77)</f>
        <v>1747</v>
      </c>
      <c r="Q65" s="14">
        <f>SUM(P65/P70)</f>
        <v>0.20962323014158868</v>
      </c>
      <c r="R65" s="2">
        <v>2</v>
      </c>
    </row>
    <row r="66" spans="1:18" s="2" customFormat="1" ht="16.5" customHeight="1" thickBot="1">
      <c r="A66" s="7" t="s">
        <v>75</v>
      </c>
      <c r="B66" s="12" t="s">
        <v>5</v>
      </c>
      <c r="C66" s="10">
        <v>663</v>
      </c>
      <c r="D66" s="10">
        <v>683</v>
      </c>
      <c r="E66" s="10">
        <v>712</v>
      </c>
      <c r="F66" s="10">
        <v>756</v>
      </c>
      <c r="G66" s="10">
        <v>773</v>
      </c>
      <c r="H66" s="10">
        <v>896</v>
      </c>
      <c r="I66" s="10">
        <v>922</v>
      </c>
      <c r="J66" s="10">
        <v>1005</v>
      </c>
      <c r="K66" s="9">
        <v>1067</v>
      </c>
      <c r="L66" s="10"/>
      <c r="M66" s="10"/>
      <c r="N66" s="11" t="s">
        <v>6</v>
      </c>
      <c r="O66" s="20" t="s">
        <v>3</v>
      </c>
      <c r="P66" s="17">
        <f>(C64+C68+C70+C71+C74)</f>
        <v>3421</v>
      </c>
      <c r="Q66" s="14">
        <f>SUM(P66/P70)</f>
        <v>0.41048716102711785</v>
      </c>
      <c r="R66" s="2">
        <v>3</v>
      </c>
    </row>
    <row r="67" spans="1:18" s="2" customFormat="1" ht="16.5" customHeight="1" thickBot="1">
      <c r="A67" s="7" t="s">
        <v>81</v>
      </c>
      <c r="B67" s="15" t="s">
        <v>14</v>
      </c>
      <c r="C67" s="10">
        <v>649</v>
      </c>
      <c r="D67" s="10">
        <v>662</v>
      </c>
      <c r="E67" s="10">
        <v>711</v>
      </c>
      <c r="F67" s="10">
        <v>720</v>
      </c>
      <c r="G67" s="10">
        <v>733</v>
      </c>
      <c r="H67" s="10">
        <v>750</v>
      </c>
      <c r="I67" s="10">
        <v>835</v>
      </c>
      <c r="J67" s="10">
        <v>891</v>
      </c>
      <c r="K67" s="10">
        <v>934</v>
      </c>
      <c r="L67" s="10">
        <v>942</v>
      </c>
      <c r="M67" s="9">
        <v>946</v>
      </c>
      <c r="N67" s="11" t="s">
        <v>15</v>
      </c>
      <c r="O67" s="21" t="s">
        <v>16</v>
      </c>
      <c r="P67" s="17">
        <v>427</v>
      </c>
      <c r="Q67" s="14">
        <f>SUM(P67/P70)</f>
        <v>5.1235901127909766E-2</v>
      </c>
    </row>
    <row r="68" spans="1:18" s="2" customFormat="1" ht="16.5" customHeight="1" thickBot="1">
      <c r="A68" s="7" t="s">
        <v>78</v>
      </c>
      <c r="B68" s="8" t="s">
        <v>3</v>
      </c>
      <c r="C68" s="10">
        <v>648</v>
      </c>
      <c r="D68" s="10">
        <v>706</v>
      </c>
      <c r="E68" s="10">
        <v>756</v>
      </c>
      <c r="F68" s="10">
        <v>769</v>
      </c>
      <c r="G68" s="10">
        <v>785</v>
      </c>
      <c r="H68" s="10">
        <v>831</v>
      </c>
      <c r="I68" s="10">
        <v>898</v>
      </c>
      <c r="J68" s="10">
        <v>976</v>
      </c>
      <c r="K68" s="9">
        <v>1129</v>
      </c>
      <c r="L68" s="9"/>
      <c r="M68" s="9"/>
      <c r="N68" s="11" t="s">
        <v>7</v>
      </c>
      <c r="O68" s="25" t="s">
        <v>18</v>
      </c>
      <c r="P68" s="17">
        <v>1455</v>
      </c>
      <c r="Q68" s="14">
        <f>SUM(P68/P70)</f>
        <v>0.1745860331173506</v>
      </c>
      <c r="R68" s="2">
        <v>1</v>
      </c>
    </row>
    <row r="69" spans="1:18" s="2" customFormat="1" ht="16.5" customHeight="1" thickBot="1">
      <c r="A69" s="7" t="s">
        <v>74</v>
      </c>
      <c r="B69" s="12" t="s">
        <v>5</v>
      </c>
      <c r="C69" s="10">
        <v>571</v>
      </c>
      <c r="D69" s="10">
        <v>599</v>
      </c>
      <c r="E69" s="10">
        <v>620</v>
      </c>
      <c r="F69" s="10">
        <v>639</v>
      </c>
      <c r="G69" s="10">
        <v>653</v>
      </c>
      <c r="H69" s="10">
        <v>785</v>
      </c>
      <c r="I69" s="10">
        <v>814</v>
      </c>
      <c r="J69" s="10">
        <v>860</v>
      </c>
      <c r="K69" s="10">
        <v>901</v>
      </c>
      <c r="L69" s="10">
        <v>914</v>
      </c>
      <c r="M69" s="9">
        <v>921</v>
      </c>
      <c r="N69" s="11" t="s">
        <v>19</v>
      </c>
      <c r="O69" s="13" t="s">
        <v>17</v>
      </c>
      <c r="P69" s="17">
        <f>(C67+C73+C76+C78+C79)</f>
        <v>1284</v>
      </c>
      <c r="Q69" s="14">
        <f>SUM(P69/P70)</f>
        <v>0.15406767458603313</v>
      </c>
      <c r="R69" s="2">
        <v>1</v>
      </c>
    </row>
    <row r="70" spans="1:18" s="2" customFormat="1" ht="16.5" customHeight="1" thickBot="1">
      <c r="A70" s="7" t="s">
        <v>77</v>
      </c>
      <c r="B70" s="8" t="s">
        <v>3</v>
      </c>
      <c r="C70" s="10">
        <v>442</v>
      </c>
      <c r="D70" s="10">
        <v>509</v>
      </c>
      <c r="E70" s="10">
        <v>540</v>
      </c>
      <c r="F70" s="10">
        <v>551</v>
      </c>
      <c r="G70" s="10">
        <v>566</v>
      </c>
      <c r="H70" s="10">
        <v>587</v>
      </c>
      <c r="I70" s="10">
        <v>647</v>
      </c>
      <c r="J70" s="10">
        <v>756</v>
      </c>
      <c r="K70" s="10">
        <v>906</v>
      </c>
      <c r="L70" s="10">
        <v>946</v>
      </c>
      <c r="M70" s="9">
        <v>953</v>
      </c>
      <c r="N70" s="11" t="s">
        <v>10</v>
      </c>
      <c r="P70" s="24">
        <v>8334</v>
      </c>
    </row>
    <row r="71" spans="1:18" s="2" customFormat="1" ht="16.5" customHeight="1" thickBot="1">
      <c r="A71" s="18" t="s">
        <v>79</v>
      </c>
      <c r="B71" s="27" t="s">
        <v>3</v>
      </c>
      <c r="C71" s="10">
        <v>435</v>
      </c>
      <c r="D71" s="10">
        <v>527</v>
      </c>
      <c r="E71" s="10">
        <v>562</v>
      </c>
      <c r="F71" s="10">
        <v>571</v>
      </c>
      <c r="G71" s="10">
        <v>589</v>
      </c>
      <c r="H71" s="10">
        <v>615</v>
      </c>
      <c r="I71" s="10">
        <v>676</v>
      </c>
      <c r="J71" s="10">
        <v>740</v>
      </c>
      <c r="K71" s="10">
        <v>877</v>
      </c>
      <c r="L71" s="10">
        <v>903</v>
      </c>
      <c r="M71" s="10">
        <v>910</v>
      </c>
      <c r="N71" s="11"/>
    </row>
    <row r="72" spans="1:18" s="2" customFormat="1" ht="16.5" customHeight="1" thickBot="1">
      <c r="A72" s="18" t="s">
        <v>83</v>
      </c>
      <c r="B72" s="22" t="s">
        <v>16</v>
      </c>
      <c r="C72" s="10">
        <v>427</v>
      </c>
      <c r="D72" s="10">
        <v>441</v>
      </c>
      <c r="E72" s="10">
        <v>492</v>
      </c>
      <c r="F72" s="10">
        <v>501</v>
      </c>
      <c r="G72" s="10">
        <v>522</v>
      </c>
      <c r="H72" s="10">
        <v>533</v>
      </c>
      <c r="I72" s="10" t="s">
        <v>21</v>
      </c>
      <c r="M72" s="17"/>
    </row>
    <row r="73" spans="1:18" s="2" customFormat="1" ht="16.5" customHeight="1" thickBot="1">
      <c r="A73" s="18" t="s">
        <v>82</v>
      </c>
      <c r="B73" s="23" t="s">
        <v>14</v>
      </c>
      <c r="C73" s="10">
        <v>424</v>
      </c>
      <c r="D73" s="10">
        <v>465</v>
      </c>
      <c r="E73" s="10">
        <v>497</v>
      </c>
      <c r="F73" s="10">
        <v>515</v>
      </c>
      <c r="G73" s="10">
        <v>530</v>
      </c>
      <c r="H73" s="10">
        <v>560</v>
      </c>
      <c r="I73" s="10">
        <v>621</v>
      </c>
      <c r="J73" s="10" t="s">
        <v>21</v>
      </c>
    </row>
    <row r="74" spans="1:18" s="2" customFormat="1" ht="16.5" customHeight="1" thickBot="1">
      <c r="A74" s="18" t="s">
        <v>80</v>
      </c>
      <c r="B74" s="27" t="s">
        <v>3</v>
      </c>
      <c r="C74" s="10">
        <v>413</v>
      </c>
      <c r="D74" s="10">
        <v>491</v>
      </c>
      <c r="E74" s="10">
        <v>521</v>
      </c>
      <c r="F74" s="10">
        <v>533</v>
      </c>
      <c r="G74" s="10">
        <v>542</v>
      </c>
      <c r="H74" s="10">
        <v>579</v>
      </c>
      <c r="I74" s="10">
        <v>622</v>
      </c>
      <c r="J74" s="10">
        <v>697</v>
      </c>
      <c r="K74" s="10" t="s">
        <v>21</v>
      </c>
      <c r="L74" s="17"/>
      <c r="M74" s="17"/>
    </row>
    <row r="75" spans="1:18" s="2" customFormat="1" ht="16.5" customHeight="1" thickBot="1">
      <c r="A75" s="18" t="s">
        <v>87</v>
      </c>
      <c r="B75" s="19" t="s">
        <v>5</v>
      </c>
      <c r="C75" s="10">
        <v>397</v>
      </c>
      <c r="D75" s="10">
        <v>413</v>
      </c>
      <c r="E75" s="10">
        <v>453</v>
      </c>
      <c r="F75" s="10">
        <v>481</v>
      </c>
      <c r="G75" s="10">
        <v>493</v>
      </c>
      <c r="H75" s="10" t="s">
        <v>21</v>
      </c>
      <c r="I75" s="17"/>
      <c r="J75" s="17"/>
      <c r="K75" s="17"/>
      <c r="L75" s="17"/>
      <c r="M75" s="17"/>
      <c r="N75" s="43"/>
    </row>
    <row r="76" spans="1:18" s="2" customFormat="1" ht="16.5" customHeight="1" thickBot="1">
      <c r="A76" s="18" t="s">
        <v>86</v>
      </c>
      <c r="B76" s="23" t="s">
        <v>14</v>
      </c>
      <c r="C76" s="10">
        <v>147</v>
      </c>
      <c r="D76" s="10">
        <v>154</v>
      </c>
      <c r="E76" s="10">
        <v>166</v>
      </c>
      <c r="F76" s="10">
        <v>178</v>
      </c>
      <c r="G76" s="10" t="s">
        <v>21</v>
      </c>
      <c r="M76" s="17"/>
    </row>
    <row r="77" spans="1:18" s="2" customFormat="1" ht="16.5" customHeight="1" thickBot="1">
      <c r="A77" s="18" t="s">
        <v>88</v>
      </c>
      <c r="B77" s="19" t="s">
        <v>5</v>
      </c>
      <c r="C77" s="10">
        <v>116</v>
      </c>
      <c r="D77" s="10">
        <v>118</v>
      </c>
      <c r="E77" s="10">
        <v>123</v>
      </c>
      <c r="F77" s="10" t="s">
        <v>21</v>
      </c>
    </row>
    <row r="78" spans="1:18" s="2" customFormat="1" ht="16.5" customHeight="1" thickBot="1">
      <c r="A78" s="18" t="s">
        <v>85</v>
      </c>
      <c r="B78" s="23" t="s">
        <v>14</v>
      </c>
      <c r="C78" s="10">
        <v>58</v>
      </c>
      <c r="D78" s="10">
        <v>63</v>
      </c>
      <c r="E78" s="10">
        <v>89</v>
      </c>
      <c r="F78" s="10" t="s">
        <v>21</v>
      </c>
      <c r="I78" s="17"/>
      <c r="J78" s="17"/>
      <c r="K78" s="17"/>
      <c r="L78" s="17"/>
      <c r="M78" s="17"/>
    </row>
    <row r="79" spans="1:18" s="2" customFormat="1" ht="16.5" customHeight="1" thickBot="1">
      <c r="A79" s="18" t="s">
        <v>38</v>
      </c>
      <c r="B79" s="23" t="s">
        <v>39</v>
      </c>
      <c r="C79" s="10">
        <v>6</v>
      </c>
      <c r="D79" s="10">
        <v>6</v>
      </c>
      <c r="E79" s="10">
        <v>8</v>
      </c>
      <c r="F79" s="10" t="s">
        <v>21</v>
      </c>
      <c r="G79" s="17"/>
      <c r="H79" s="17"/>
      <c r="I79" s="17"/>
      <c r="J79" s="17"/>
      <c r="K79" s="17"/>
      <c r="L79" s="17"/>
      <c r="M79" s="17"/>
      <c r="N79" s="43"/>
    </row>
    <row r="80" spans="1:18" s="2" customFormat="1" ht="11.25" customHeight="1">
      <c r="A80" s="28"/>
      <c r="B80" s="29"/>
      <c r="C80" s="28"/>
      <c r="D80" s="28"/>
      <c r="E80" s="28"/>
      <c r="N80" s="14"/>
    </row>
    <row r="81" spans="1:18" s="31" customFormat="1" ht="15" customHeight="1">
      <c r="B81" s="35" t="s">
        <v>20</v>
      </c>
      <c r="C81" s="37" t="s">
        <v>5</v>
      </c>
      <c r="D81" s="38" t="s">
        <v>3</v>
      </c>
      <c r="E81" s="39" t="s">
        <v>16</v>
      </c>
      <c r="F81" s="40" t="s">
        <v>18</v>
      </c>
      <c r="G81" s="35" t="s">
        <v>17</v>
      </c>
      <c r="P81" s="32"/>
      <c r="Q81" s="33"/>
      <c r="R81" s="34"/>
    </row>
    <row r="82" spans="1:18" s="31" customFormat="1" ht="15" customHeight="1">
      <c r="A82" s="31" t="s">
        <v>11</v>
      </c>
      <c r="B82" s="36">
        <f>SUM(L10+K39+M54+P70+M25)</f>
        <v>34407</v>
      </c>
      <c r="C82" s="33">
        <f>SUM(P65+M49+K35+M20+L5)</f>
        <v>11658</v>
      </c>
      <c r="D82" s="33">
        <f>SUM(P66+M50+K36+M21+L6)</f>
        <v>13174</v>
      </c>
      <c r="E82" s="33">
        <f>(P67+M51+M22+L7)</f>
        <v>2007</v>
      </c>
      <c r="F82" s="33">
        <f>(P68+M52+K37+M23+L8)</f>
        <v>2809</v>
      </c>
      <c r="G82" s="33">
        <f>SUM(P69+M53+K38+M24+L9)</f>
        <v>4331</v>
      </c>
      <c r="P82" s="35"/>
      <c r="Q82" s="36"/>
      <c r="R82" s="34"/>
    </row>
    <row r="83" spans="1:18" s="31" customFormat="1" ht="15" customHeight="1">
      <c r="A83" s="31" t="s">
        <v>12</v>
      </c>
      <c r="B83" s="41">
        <v>1</v>
      </c>
      <c r="C83" s="34">
        <f>SUM(C82/$B$82)</f>
        <v>0.3388264016043247</v>
      </c>
      <c r="D83" s="34">
        <f>SUM(D82/$B$82)</f>
        <v>0.38288720318539832</v>
      </c>
      <c r="E83" s="34">
        <f>SUM(E82/$B$82)</f>
        <v>5.8331153544336906E-2</v>
      </c>
      <c r="F83" s="34">
        <f>SUM(F82/$B$82)</f>
        <v>8.1640363879443137E-2</v>
      </c>
      <c r="G83" s="34">
        <f>SUM(G82/$B$82)</f>
        <v>0.12587554858023076</v>
      </c>
    </row>
    <row r="84" spans="1:18" s="31" customFormat="1" ht="15" customHeight="1">
      <c r="A84" s="31" t="s">
        <v>13</v>
      </c>
      <c r="B84" s="35">
        <v>25</v>
      </c>
      <c r="C84" s="31">
        <v>8</v>
      </c>
      <c r="D84" s="31">
        <v>12</v>
      </c>
      <c r="E84" s="31">
        <v>1</v>
      </c>
      <c r="F84" s="31">
        <v>1</v>
      </c>
      <c r="G84" s="31">
        <v>3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L18"/>
  <sheetViews>
    <sheetView workbookViewId="0">
      <selection activeCell="A21" sqref="A21"/>
    </sheetView>
  </sheetViews>
  <sheetFormatPr defaultRowHeight="12.75"/>
  <cols>
    <col min="1" max="1" width="14.85546875" style="35" customWidth="1"/>
    <col min="2" max="2" width="7.85546875" customWidth="1"/>
    <col min="3" max="3" width="9.28515625" bestFit="1" customWidth="1"/>
    <col min="7" max="7" width="9.28515625" bestFit="1" customWidth="1"/>
    <col min="10" max="10" width="9.140625" style="52"/>
  </cols>
  <sheetData>
    <row r="1" spans="1:12" s="35" customFormat="1">
      <c r="A1" s="35" t="s">
        <v>23</v>
      </c>
      <c r="B1" s="35" t="s">
        <v>13</v>
      </c>
      <c r="C1" s="37" t="s">
        <v>5</v>
      </c>
      <c r="D1" s="38" t="s">
        <v>3</v>
      </c>
      <c r="E1" s="39" t="s">
        <v>16</v>
      </c>
      <c r="F1" s="40" t="s">
        <v>18</v>
      </c>
      <c r="G1" s="35" t="s">
        <v>17</v>
      </c>
      <c r="H1" s="46" t="s">
        <v>22</v>
      </c>
      <c r="I1" s="49" t="s">
        <v>26</v>
      </c>
      <c r="J1" s="50" t="s">
        <v>27</v>
      </c>
      <c r="K1" s="47" t="s">
        <v>24</v>
      </c>
      <c r="L1" s="48" t="s">
        <v>25</v>
      </c>
    </row>
    <row r="3" spans="1:12">
      <c r="A3" s="35">
        <v>1925</v>
      </c>
      <c r="C3" s="51" t="s">
        <v>21</v>
      </c>
      <c r="D3" s="51" t="s">
        <v>21</v>
      </c>
      <c r="E3" s="51" t="s">
        <v>21</v>
      </c>
      <c r="F3" s="51" t="s">
        <v>21</v>
      </c>
      <c r="G3" s="51" t="s">
        <v>21</v>
      </c>
      <c r="H3" s="51" t="s">
        <v>21</v>
      </c>
      <c r="I3" s="51" t="s">
        <v>21</v>
      </c>
      <c r="J3" s="51" t="s">
        <v>21</v>
      </c>
      <c r="K3" s="51" t="s">
        <v>21</v>
      </c>
      <c r="L3" s="51" t="s">
        <v>21</v>
      </c>
    </row>
    <row r="4" spans="1:12">
      <c r="A4" s="35">
        <v>1928</v>
      </c>
      <c r="C4" s="51" t="s">
        <v>21</v>
      </c>
      <c r="D4" s="51" t="s">
        <v>21</v>
      </c>
      <c r="E4" s="51" t="s">
        <v>21</v>
      </c>
      <c r="F4" s="51" t="s">
        <v>21</v>
      </c>
      <c r="G4" s="51" t="s">
        <v>21</v>
      </c>
      <c r="H4" s="51" t="s">
        <v>21</v>
      </c>
      <c r="I4" s="51" t="s">
        <v>21</v>
      </c>
      <c r="J4" s="51" t="s">
        <v>21</v>
      </c>
      <c r="K4" s="51" t="s">
        <v>21</v>
      </c>
      <c r="L4" s="51" t="s">
        <v>21</v>
      </c>
    </row>
    <row r="5" spans="1:12">
      <c r="A5" s="35">
        <v>1934</v>
      </c>
      <c r="C5" s="51" t="s">
        <v>21</v>
      </c>
      <c r="D5" s="51" t="s">
        <v>21</v>
      </c>
      <c r="E5" s="51" t="s">
        <v>21</v>
      </c>
      <c r="F5" s="51" t="s">
        <v>21</v>
      </c>
      <c r="G5" s="51" t="s">
        <v>21</v>
      </c>
      <c r="H5" s="51" t="s">
        <v>21</v>
      </c>
      <c r="I5" s="51" t="s">
        <v>21</v>
      </c>
      <c r="J5" s="51" t="s">
        <v>21</v>
      </c>
      <c r="K5" s="51" t="s">
        <v>21</v>
      </c>
      <c r="L5" s="51" t="s">
        <v>21</v>
      </c>
    </row>
    <row r="6" spans="1:12">
      <c r="A6" s="35">
        <v>1942</v>
      </c>
      <c r="B6">
        <v>25</v>
      </c>
      <c r="C6" s="51" t="s">
        <v>21</v>
      </c>
      <c r="D6" s="51" t="s">
        <v>21</v>
      </c>
      <c r="E6" s="51" t="s">
        <v>21</v>
      </c>
      <c r="F6" s="51" t="s">
        <v>21</v>
      </c>
      <c r="G6" s="51" t="s">
        <v>21</v>
      </c>
      <c r="H6" s="51" t="s">
        <v>21</v>
      </c>
      <c r="I6" s="51" t="s">
        <v>21</v>
      </c>
      <c r="J6" s="51" t="s">
        <v>21</v>
      </c>
      <c r="K6" s="51" t="s">
        <v>21</v>
      </c>
      <c r="L6" s="51" t="s">
        <v>21</v>
      </c>
    </row>
    <row r="7" spans="1:12">
      <c r="A7" s="35">
        <v>1945</v>
      </c>
      <c r="B7">
        <v>25</v>
      </c>
      <c r="C7" s="51" t="s">
        <v>21</v>
      </c>
      <c r="D7" s="51" t="s">
        <v>21</v>
      </c>
      <c r="E7" s="51" t="s">
        <v>21</v>
      </c>
      <c r="F7" s="51" t="s">
        <v>21</v>
      </c>
      <c r="G7" s="51" t="s">
        <v>21</v>
      </c>
      <c r="H7" s="51" t="s">
        <v>21</v>
      </c>
      <c r="I7" s="51" t="s">
        <v>21</v>
      </c>
      <c r="J7" s="51" t="s">
        <v>21</v>
      </c>
      <c r="K7" s="51" t="s">
        <v>21</v>
      </c>
      <c r="L7" s="51" t="s">
        <v>21</v>
      </c>
    </row>
    <row r="8" spans="1:12">
      <c r="A8" s="35">
        <v>1950</v>
      </c>
      <c r="B8">
        <v>25</v>
      </c>
      <c r="C8" s="51" t="s">
        <v>21</v>
      </c>
      <c r="D8" s="51" t="s">
        <v>21</v>
      </c>
      <c r="E8" s="51" t="s">
        <v>21</v>
      </c>
      <c r="F8" s="51" t="s">
        <v>21</v>
      </c>
      <c r="G8" s="51" t="s">
        <v>21</v>
      </c>
      <c r="H8" s="51" t="s">
        <v>21</v>
      </c>
      <c r="I8" s="51" t="s">
        <v>21</v>
      </c>
      <c r="J8" s="51" t="s">
        <v>21</v>
      </c>
      <c r="K8" s="51" t="s">
        <v>21</v>
      </c>
      <c r="L8" s="51" t="s">
        <v>21</v>
      </c>
    </row>
    <row r="9" spans="1:12">
      <c r="A9" s="35">
        <v>1955</v>
      </c>
      <c r="B9">
        <v>25</v>
      </c>
      <c r="C9" s="51" t="s">
        <v>21</v>
      </c>
      <c r="D9" s="51" t="s">
        <v>21</v>
      </c>
      <c r="E9" s="51" t="s">
        <v>21</v>
      </c>
      <c r="F9" s="51" t="s">
        <v>21</v>
      </c>
      <c r="G9" s="51" t="s">
        <v>21</v>
      </c>
      <c r="H9" s="51" t="s">
        <v>21</v>
      </c>
      <c r="I9" s="51" t="s">
        <v>21</v>
      </c>
      <c r="J9" s="51" t="s">
        <v>21</v>
      </c>
      <c r="K9" s="51" t="s">
        <v>21</v>
      </c>
      <c r="L9" s="51" t="s">
        <v>21</v>
      </c>
    </row>
    <row r="10" spans="1:12">
      <c r="A10" s="35">
        <v>1960</v>
      </c>
      <c r="B10">
        <v>25</v>
      </c>
      <c r="C10" s="51">
        <v>0.3281</v>
      </c>
      <c r="D10" s="51">
        <v>0.4451</v>
      </c>
      <c r="E10" s="51">
        <v>0.14380000000000001</v>
      </c>
      <c r="F10" s="51">
        <v>5.0700000000000002E-2</v>
      </c>
      <c r="G10" s="51">
        <v>3.2399999999999998E-2</v>
      </c>
      <c r="H10" s="51" t="s">
        <v>21</v>
      </c>
      <c r="I10" s="51" t="s">
        <v>21</v>
      </c>
      <c r="J10" s="51" t="s">
        <v>21</v>
      </c>
      <c r="K10" s="51" t="s">
        <v>21</v>
      </c>
      <c r="L10" s="51" t="s">
        <v>21</v>
      </c>
    </row>
    <row r="11" spans="1:12">
      <c r="A11" s="35">
        <v>1967</v>
      </c>
      <c r="B11">
        <v>25</v>
      </c>
      <c r="C11" s="51">
        <v>0.40039999999999998</v>
      </c>
      <c r="D11" s="51">
        <v>0.47170000000000001</v>
      </c>
      <c r="E11" s="51">
        <v>0.1183</v>
      </c>
      <c r="F11" s="51">
        <v>1.01E-2</v>
      </c>
      <c r="G11" s="51" t="s">
        <v>21</v>
      </c>
      <c r="H11" s="51" t="s">
        <v>21</v>
      </c>
      <c r="I11" s="51" t="s">
        <v>21</v>
      </c>
      <c r="J11" s="51" t="s">
        <v>21</v>
      </c>
      <c r="K11" s="51" t="s">
        <v>21</v>
      </c>
      <c r="L11" s="51" t="s">
        <v>21</v>
      </c>
    </row>
    <row r="12" spans="1:12">
      <c r="A12" s="35">
        <v>1974</v>
      </c>
      <c r="B12">
        <v>25</v>
      </c>
      <c r="C12" s="51">
        <v>0.48949999999999999</v>
      </c>
      <c r="D12" s="51">
        <v>0.41880000000000001</v>
      </c>
      <c r="E12" s="51">
        <v>5.9499999999999997E-2</v>
      </c>
      <c r="F12" s="51" t="s">
        <v>21</v>
      </c>
      <c r="G12" s="51">
        <v>7.0000000000000001E-3</v>
      </c>
      <c r="H12" s="51" t="s">
        <v>21</v>
      </c>
      <c r="I12" s="51" t="s">
        <v>21</v>
      </c>
      <c r="J12" s="51" t="s">
        <v>21</v>
      </c>
      <c r="K12" s="51" t="s">
        <v>21</v>
      </c>
      <c r="L12" s="51" t="s">
        <v>21</v>
      </c>
    </row>
    <row r="13" spans="1:12">
      <c r="A13" s="35">
        <v>1979</v>
      </c>
      <c r="B13">
        <v>25</v>
      </c>
      <c r="C13" s="51">
        <v>0.46529999999999999</v>
      </c>
      <c r="D13" s="51">
        <v>0.4551</v>
      </c>
      <c r="E13" s="51">
        <v>6.3700000000000007E-2</v>
      </c>
      <c r="F13" s="51" t="s">
        <v>21</v>
      </c>
      <c r="G13" s="51">
        <v>1.5900000000000001E-2</v>
      </c>
      <c r="H13" s="51" t="s">
        <v>21</v>
      </c>
      <c r="I13" s="51" t="s">
        <v>21</v>
      </c>
      <c r="J13" s="51" t="s">
        <v>21</v>
      </c>
      <c r="K13" s="51" t="s">
        <v>21</v>
      </c>
      <c r="L13" s="51" t="s">
        <v>21</v>
      </c>
    </row>
    <row r="14" spans="1:12">
      <c r="A14" s="35">
        <v>1985</v>
      </c>
      <c r="B14">
        <v>25</v>
      </c>
      <c r="C14" s="51">
        <v>0.50329999999999997</v>
      </c>
      <c r="D14" s="51">
        <v>0.3574</v>
      </c>
      <c r="E14" s="51">
        <v>6.0699999999999997E-2</v>
      </c>
      <c r="F14" s="51" t="s">
        <v>21</v>
      </c>
      <c r="G14" s="51">
        <v>7.8600000000000003E-2</v>
      </c>
      <c r="H14" s="51" t="s">
        <v>21</v>
      </c>
      <c r="I14" s="51" t="s">
        <v>21</v>
      </c>
      <c r="J14" s="51" t="s">
        <v>21</v>
      </c>
      <c r="K14" s="51" t="s">
        <v>21</v>
      </c>
      <c r="L14" s="51" t="s">
        <v>21</v>
      </c>
    </row>
    <row r="15" spans="1:12">
      <c r="A15" s="35">
        <v>1991</v>
      </c>
      <c r="B15">
        <v>25</v>
      </c>
      <c r="C15" s="51">
        <v>0.49330000000000002</v>
      </c>
      <c r="D15" s="51">
        <v>0.3407</v>
      </c>
      <c r="E15" s="51">
        <v>7.1999999999999995E-2</v>
      </c>
      <c r="F15" s="51" t="s">
        <v>21</v>
      </c>
      <c r="G15" s="51">
        <v>5.3400000000000003E-2</v>
      </c>
      <c r="H15" s="51" t="s">
        <v>21</v>
      </c>
      <c r="I15" s="51">
        <v>4.07E-2</v>
      </c>
      <c r="J15" s="51" t="s">
        <v>21</v>
      </c>
      <c r="K15" s="51" t="s">
        <v>21</v>
      </c>
      <c r="L15" s="51" t="s">
        <v>21</v>
      </c>
    </row>
    <row r="16" spans="1:12">
      <c r="A16" s="35">
        <v>1999</v>
      </c>
      <c r="B16">
        <v>25</v>
      </c>
      <c r="C16" s="51">
        <v>0.51200000000000001</v>
      </c>
      <c r="D16" s="51">
        <v>0.32979999999999998</v>
      </c>
      <c r="E16" s="51">
        <v>4.24E-2</v>
      </c>
      <c r="F16" s="51">
        <v>1.66E-2</v>
      </c>
      <c r="G16" s="51">
        <v>9.9199999999999997E-2</v>
      </c>
      <c r="H16" s="51" t="s">
        <v>21</v>
      </c>
      <c r="I16" s="51" t="s">
        <v>21</v>
      </c>
      <c r="J16" s="51" t="s">
        <v>21</v>
      </c>
      <c r="K16" s="51" t="s">
        <v>21</v>
      </c>
      <c r="L16" s="51" t="s">
        <v>21</v>
      </c>
    </row>
    <row r="17" spans="1:12">
      <c r="A17" s="35">
        <v>2004</v>
      </c>
      <c r="B17">
        <v>25</v>
      </c>
      <c r="C17" s="52">
        <v>0.37780000000000002</v>
      </c>
      <c r="D17" s="51">
        <v>0.3392</v>
      </c>
      <c r="E17" s="51">
        <v>4.0899999999999999E-2</v>
      </c>
      <c r="F17" s="51">
        <v>3.7499999999999999E-2</v>
      </c>
      <c r="G17" s="51">
        <v>9.6699999999999994E-2</v>
      </c>
      <c r="H17" s="51">
        <v>7.1999999999999998E-3</v>
      </c>
      <c r="I17" s="51">
        <v>0.10059999999999999</v>
      </c>
      <c r="J17" s="51" t="s">
        <v>21</v>
      </c>
      <c r="K17" s="51" t="s">
        <v>21</v>
      </c>
      <c r="L17" s="51" t="s">
        <v>21</v>
      </c>
    </row>
    <row r="18" spans="1:12">
      <c r="A18" s="35">
        <v>2009</v>
      </c>
      <c r="B18">
        <v>25</v>
      </c>
      <c r="C18" s="51">
        <v>0.33879999999999999</v>
      </c>
      <c r="D18" s="51">
        <v>0.38290000000000002</v>
      </c>
      <c r="E18" s="51">
        <v>5.8299999999999998E-2</v>
      </c>
      <c r="F18" s="51">
        <v>8.1600000000000006E-2</v>
      </c>
      <c r="G18" s="51">
        <v>0.12590000000000001</v>
      </c>
      <c r="H18" s="51" t="s">
        <v>21</v>
      </c>
      <c r="I18" s="51" t="s">
        <v>21</v>
      </c>
      <c r="J18" s="51" t="s">
        <v>21</v>
      </c>
      <c r="K18" s="51" t="s">
        <v>21</v>
      </c>
      <c r="L18" s="51" t="s">
        <v>21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1960</vt:lpstr>
      <vt:lpstr>1967</vt:lpstr>
      <vt:lpstr>1974</vt:lpstr>
      <vt:lpstr>1979</vt:lpstr>
      <vt:lpstr>1985</vt:lpstr>
      <vt:lpstr>1991</vt:lpstr>
      <vt:lpstr>1999</vt:lpstr>
      <vt:lpstr>2004</vt:lpstr>
      <vt:lpstr>2009</vt:lpstr>
      <vt:lpstr>Party%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alankie</cp:lastModifiedBy>
  <dcterms:created xsi:type="dcterms:W3CDTF">2009-07-03T17:42:02Z</dcterms:created>
  <dcterms:modified xsi:type="dcterms:W3CDTF">2011-12-13T11:44:15Z</dcterms:modified>
</cp:coreProperties>
</file>