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90" windowWidth="18615" windowHeight="7875" activeTab="10"/>
  </bookViews>
  <sheets>
    <sheet name="1955" sheetId="13" r:id="rId1"/>
    <sheet name="1960" sheetId="12" r:id="rId2"/>
    <sheet name="1967" sheetId="11" r:id="rId3"/>
    <sheet name="1974" sheetId="10" r:id="rId4"/>
    <sheet name="1979" sheetId="9" r:id="rId5"/>
    <sheet name="1985" sheetId="8" r:id="rId6"/>
    <sheet name="1991" sheetId="7" r:id="rId7"/>
    <sheet name="1999" sheetId="6" r:id="rId8"/>
    <sheet name="2004" sheetId="5" r:id="rId9"/>
    <sheet name="2009" sheetId="1" r:id="rId10"/>
    <sheet name="Party%" sheetId="4" r:id="rId11"/>
  </sheets>
  <calcPr calcId="125725"/>
</workbook>
</file>

<file path=xl/calcChain.xml><?xml version="1.0" encoding="utf-8"?>
<calcChain xmlns="http://schemas.openxmlformats.org/spreadsheetml/2006/main">
  <c r="D76" i="13"/>
  <c r="C76"/>
  <c r="M5"/>
  <c r="M6"/>
  <c r="M7"/>
  <c r="N9"/>
  <c r="M3"/>
  <c r="B78"/>
  <c r="G79"/>
  <c r="V61"/>
  <c r="V60"/>
  <c r="V59"/>
  <c r="U58"/>
  <c r="U57"/>
  <c r="U56"/>
  <c r="U54"/>
  <c r="Q40"/>
  <c r="H78"/>
  <c r="H79"/>
  <c r="R39"/>
  <c r="R38"/>
  <c r="R37"/>
  <c r="Q36"/>
  <c r="R36"/>
  <c r="Q35"/>
  <c r="R35"/>
  <c r="Q33"/>
  <c r="N22"/>
  <c r="F78"/>
  <c r="F79"/>
  <c r="N21"/>
  <c r="O21"/>
  <c r="N20"/>
  <c r="O20"/>
  <c r="N19"/>
  <c r="O19"/>
  <c r="N17"/>
  <c r="N8"/>
  <c r="N7"/>
  <c r="N6"/>
  <c r="N5"/>
  <c r="I72" i="12"/>
  <c r="G72"/>
  <c r="O56"/>
  <c r="O57"/>
  <c r="O58"/>
  <c r="O54"/>
  <c r="P59"/>
  <c r="P60"/>
  <c r="Q35"/>
  <c r="Q36"/>
  <c r="Q40"/>
  <c r="R38"/>
  <c r="Q33"/>
  <c r="N19"/>
  <c r="N20"/>
  <c r="N21"/>
  <c r="N22"/>
  <c r="N17"/>
  <c r="L5"/>
  <c r="L6"/>
  <c r="L7"/>
  <c r="M8"/>
  <c r="C78" i="13"/>
  <c r="C79"/>
  <c r="D78"/>
  <c r="D79"/>
  <c r="E78"/>
  <c r="E79"/>
  <c r="O22"/>
  <c r="R40"/>
  <c r="V56"/>
  <c r="V57"/>
  <c r="V58"/>
  <c r="L3" i="12"/>
  <c r="B72"/>
  <c r="R40"/>
  <c r="R39"/>
  <c r="R37"/>
  <c r="R36"/>
  <c r="R35"/>
  <c r="O22"/>
  <c r="O21"/>
  <c r="O20"/>
  <c r="O19"/>
  <c r="M7"/>
  <c r="M6"/>
  <c r="M5"/>
  <c r="G77" i="11"/>
  <c r="S36"/>
  <c r="S38"/>
  <c r="S39"/>
  <c r="S40"/>
  <c r="S41"/>
  <c r="O19"/>
  <c r="O20"/>
  <c r="O21"/>
  <c r="O22"/>
  <c r="O17"/>
  <c r="R60"/>
  <c r="R61"/>
  <c r="R62"/>
  <c r="R63"/>
  <c r="R58"/>
  <c r="K3"/>
  <c r="K5"/>
  <c r="K6"/>
  <c r="K7"/>
  <c r="B77"/>
  <c r="F78"/>
  <c r="S63"/>
  <c r="T42"/>
  <c r="T41"/>
  <c r="T40"/>
  <c r="T39"/>
  <c r="T38"/>
  <c r="P22"/>
  <c r="P21"/>
  <c r="P20"/>
  <c r="P19"/>
  <c r="L7"/>
  <c r="L6"/>
  <c r="L5"/>
  <c r="M83" i="10"/>
  <c r="N83"/>
  <c r="O83"/>
  <c r="G83"/>
  <c r="H83"/>
  <c r="I83"/>
  <c r="J83"/>
  <c r="K83"/>
  <c r="L83"/>
  <c r="E83"/>
  <c r="F83"/>
  <c r="C83"/>
  <c r="D83"/>
  <c r="W44"/>
  <c r="X44"/>
  <c r="O6" i="9"/>
  <c r="O7"/>
  <c r="H85" i="10"/>
  <c r="W38"/>
  <c r="W40"/>
  <c r="W41"/>
  <c r="W42"/>
  <c r="W43"/>
  <c r="Q20"/>
  <c r="Q21"/>
  <c r="Q22"/>
  <c r="Q18"/>
  <c r="M5"/>
  <c r="M6"/>
  <c r="M7"/>
  <c r="M3"/>
  <c r="R66"/>
  <c r="R67"/>
  <c r="R68"/>
  <c r="R64"/>
  <c r="B85"/>
  <c r="G86"/>
  <c r="S69"/>
  <c r="X45"/>
  <c r="F86"/>
  <c r="X42"/>
  <c r="X41"/>
  <c r="X40"/>
  <c r="R23"/>
  <c r="R22"/>
  <c r="R21"/>
  <c r="R20"/>
  <c r="N7"/>
  <c r="N6"/>
  <c r="N5"/>
  <c r="G82" i="9"/>
  <c r="N21"/>
  <c r="N22"/>
  <c r="N23"/>
  <c r="N19"/>
  <c r="S39"/>
  <c r="S40"/>
  <c r="S41"/>
  <c r="S42"/>
  <c r="F82"/>
  <c r="T43"/>
  <c r="S37"/>
  <c r="B82"/>
  <c r="U61"/>
  <c r="U62"/>
  <c r="U63"/>
  <c r="U59"/>
  <c r="O5"/>
  <c r="O3"/>
  <c r="G83"/>
  <c r="V63"/>
  <c r="T42"/>
  <c r="T40"/>
  <c r="T39"/>
  <c r="O24"/>
  <c r="O23"/>
  <c r="O22"/>
  <c r="O21"/>
  <c r="P7"/>
  <c r="P6"/>
  <c r="P5"/>
  <c r="F76" i="8"/>
  <c r="N31"/>
  <c r="N32"/>
  <c r="N33"/>
  <c r="N29"/>
  <c r="N48"/>
  <c r="N49"/>
  <c r="N50"/>
  <c r="N46"/>
  <c r="M65"/>
  <c r="M66"/>
  <c r="M69"/>
  <c r="G76"/>
  <c r="M63"/>
  <c r="K19"/>
  <c r="K20"/>
  <c r="K17"/>
  <c r="L5"/>
  <c r="L6"/>
  <c r="L3"/>
  <c r="B76"/>
  <c r="N68"/>
  <c r="N67"/>
  <c r="O51"/>
  <c r="O50"/>
  <c r="O49"/>
  <c r="O48"/>
  <c r="O32"/>
  <c r="O31"/>
  <c r="L22"/>
  <c r="L21"/>
  <c r="L20"/>
  <c r="L19"/>
  <c r="M7"/>
  <c r="M6"/>
  <c r="M5"/>
  <c r="H73" i="7"/>
  <c r="E73"/>
  <c r="F73"/>
  <c r="G73"/>
  <c r="L18"/>
  <c r="L20"/>
  <c r="L21"/>
  <c r="M23"/>
  <c r="L31"/>
  <c r="L33"/>
  <c r="L34"/>
  <c r="L35"/>
  <c r="L36"/>
  <c r="M48"/>
  <c r="M49"/>
  <c r="M46"/>
  <c r="L63"/>
  <c r="L64"/>
  <c r="L67"/>
  <c r="L61"/>
  <c r="N5"/>
  <c r="N6"/>
  <c r="N7"/>
  <c r="N3"/>
  <c r="O8"/>
  <c r="B73"/>
  <c r="G74"/>
  <c r="M67"/>
  <c r="M66"/>
  <c r="N51"/>
  <c r="N50"/>
  <c r="N49"/>
  <c r="N48"/>
  <c r="H74"/>
  <c r="M35"/>
  <c r="M34"/>
  <c r="M33"/>
  <c r="M22"/>
  <c r="M21"/>
  <c r="M20"/>
  <c r="O7"/>
  <c r="O6"/>
  <c r="O5"/>
  <c r="F71" i="6"/>
  <c r="G70"/>
  <c r="N58"/>
  <c r="N59"/>
  <c r="N60"/>
  <c r="E70"/>
  <c r="N56"/>
  <c r="M42"/>
  <c r="M43"/>
  <c r="M40"/>
  <c r="N47"/>
  <c r="M26"/>
  <c r="M27"/>
  <c r="M28"/>
  <c r="M30"/>
  <c r="I70"/>
  <c r="I71"/>
  <c r="M24"/>
  <c r="G17"/>
  <c r="G18"/>
  <c r="G15"/>
  <c r="H19"/>
  <c r="K5"/>
  <c r="K6"/>
  <c r="K3"/>
  <c r="B70"/>
  <c r="H71"/>
  <c r="O61"/>
  <c r="N46"/>
  <c r="N45"/>
  <c r="N44"/>
  <c r="N43"/>
  <c r="N42"/>
  <c r="N30"/>
  <c r="N29"/>
  <c r="N28"/>
  <c r="N27"/>
  <c r="N26"/>
  <c r="H18"/>
  <c r="H17"/>
  <c r="L7"/>
  <c r="L6"/>
  <c r="L5"/>
  <c r="E72" i="5"/>
  <c r="I72"/>
  <c r="G72"/>
  <c r="F72"/>
  <c r="S52"/>
  <c r="S54"/>
  <c r="S55"/>
  <c r="S60"/>
  <c r="S56"/>
  <c r="T58"/>
  <c r="N38"/>
  <c r="N39"/>
  <c r="N36"/>
  <c r="L26"/>
  <c r="L24"/>
  <c r="L25"/>
  <c r="L22"/>
  <c r="F17"/>
  <c r="F16"/>
  <c r="F14"/>
  <c r="K5"/>
  <c r="K6"/>
  <c r="K3"/>
  <c r="B72"/>
  <c r="T59"/>
  <c r="H73"/>
  <c r="T57"/>
  <c r="O42"/>
  <c r="O41"/>
  <c r="O40"/>
  <c r="O39"/>
  <c r="O38"/>
  <c r="M28"/>
  <c r="M27"/>
  <c r="M26"/>
  <c r="M25"/>
  <c r="M24"/>
  <c r="G17"/>
  <c r="G16"/>
  <c r="L7"/>
  <c r="L6"/>
  <c r="L5"/>
  <c r="H74" i="1"/>
  <c r="G74"/>
  <c r="F74"/>
  <c r="E74"/>
  <c r="D74"/>
  <c r="C74"/>
  <c r="B74"/>
  <c r="N60"/>
  <c r="N61"/>
  <c r="N65"/>
  <c r="N62"/>
  <c r="N58"/>
  <c r="F73" i="12"/>
  <c r="H73"/>
  <c r="G73"/>
  <c r="I73"/>
  <c r="C72"/>
  <c r="C73"/>
  <c r="D72"/>
  <c r="D73"/>
  <c r="E72"/>
  <c r="E73"/>
  <c r="P56"/>
  <c r="P57"/>
  <c r="P58"/>
  <c r="P61"/>
  <c r="G78" i="11"/>
  <c r="C77"/>
  <c r="C78"/>
  <c r="D77"/>
  <c r="D78"/>
  <c r="E77"/>
  <c r="E78"/>
  <c r="S60"/>
  <c r="S61"/>
  <c r="S62"/>
  <c r="G77" i="8"/>
  <c r="H86" i="10"/>
  <c r="C85"/>
  <c r="C86"/>
  <c r="D85"/>
  <c r="D86"/>
  <c r="E85"/>
  <c r="E86"/>
  <c r="X43"/>
  <c r="S66"/>
  <c r="S67"/>
  <c r="S68"/>
  <c r="E82" i="9"/>
  <c r="D82"/>
  <c r="C82"/>
  <c r="F83"/>
  <c r="E83"/>
  <c r="C83"/>
  <c r="D83"/>
  <c r="T41"/>
  <c r="V61"/>
  <c r="V62"/>
  <c r="V64"/>
  <c r="F77" i="8"/>
  <c r="E76"/>
  <c r="E77"/>
  <c r="C76"/>
  <c r="C77"/>
  <c r="D76"/>
  <c r="D77"/>
  <c r="O33"/>
  <c r="O34"/>
  <c r="N65"/>
  <c r="N66"/>
  <c r="N69"/>
  <c r="E74" i="7"/>
  <c r="C73"/>
  <c r="C74"/>
  <c r="D73"/>
  <c r="D74"/>
  <c r="M36"/>
  <c r="M63"/>
  <c r="M64"/>
  <c r="M65"/>
  <c r="F74"/>
  <c r="G71" i="6"/>
  <c r="E71"/>
  <c r="C70"/>
  <c r="C71"/>
  <c r="D70"/>
  <c r="D71"/>
  <c r="O58"/>
  <c r="O59"/>
  <c r="O60"/>
  <c r="O62"/>
  <c r="F73" i="5"/>
  <c r="G73"/>
  <c r="E73"/>
  <c r="C72"/>
  <c r="C73"/>
  <c r="D72"/>
  <c r="D73"/>
  <c r="I73"/>
  <c r="T54"/>
  <c r="T55"/>
  <c r="T56"/>
  <c r="T60"/>
  <c r="O44" i="1"/>
  <c r="O45"/>
  <c r="O42"/>
  <c r="M29"/>
  <c r="M30"/>
  <c r="M31"/>
  <c r="M34"/>
  <c r="M27"/>
  <c r="H18"/>
  <c r="H19"/>
  <c r="H21"/>
  <c r="H16"/>
  <c r="K9"/>
  <c r="K6"/>
  <c r="K5"/>
  <c r="K3"/>
  <c r="O65"/>
  <c r="O64"/>
  <c r="O63"/>
  <c r="O62"/>
  <c r="O61"/>
  <c r="O60"/>
  <c r="P48"/>
  <c r="P47"/>
  <c r="P46"/>
  <c r="P45"/>
  <c r="P44"/>
  <c r="N32"/>
  <c r="N33"/>
  <c r="E75"/>
  <c r="C75"/>
  <c r="D75"/>
  <c r="H75"/>
  <c r="F75"/>
  <c r="L8"/>
  <c r="G75"/>
  <c r="N34"/>
  <c r="N31"/>
  <c r="N30"/>
  <c r="N29"/>
  <c r="I21"/>
  <c r="I20"/>
  <c r="I19"/>
  <c r="I18"/>
  <c r="L7"/>
  <c r="L5"/>
  <c r="L6"/>
  <c r="L9"/>
</calcChain>
</file>

<file path=xl/sharedStrings.xml><?xml version="1.0" encoding="utf-8"?>
<sst xmlns="http://schemas.openxmlformats.org/spreadsheetml/2006/main" count="2363" uniqueCount="432">
  <si>
    <t>Candidate</t>
  </si>
  <si>
    <t>Party</t>
  </si>
  <si>
    <t>Count 1</t>
  </si>
  <si>
    <t>FG</t>
  </si>
  <si>
    <t>1st</t>
  </si>
  <si>
    <t>FF</t>
  </si>
  <si>
    <t>4th</t>
  </si>
  <si>
    <t>3rd</t>
  </si>
  <si>
    <t>2nd</t>
  </si>
  <si>
    <t>Turnout</t>
  </si>
  <si>
    <t>5th</t>
  </si>
  <si>
    <t>Votes</t>
  </si>
  <si>
    <t>Share</t>
  </si>
  <si>
    <t>Seats</t>
  </si>
  <si>
    <t>Ind</t>
  </si>
  <si>
    <t>6th</t>
  </si>
  <si>
    <t>Lab</t>
  </si>
  <si>
    <t>Oth</t>
  </si>
  <si>
    <t>SF</t>
  </si>
  <si>
    <t>7th</t>
  </si>
  <si>
    <t>Total</t>
  </si>
  <si>
    <t>-</t>
  </si>
  <si>
    <t>GP</t>
  </si>
  <si>
    <t>Year</t>
  </si>
  <si>
    <t>CnaT</t>
  </si>
  <si>
    <t>CnaP</t>
  </si>
  <si>
    <t>PD</t>
  </si>
  <si>
    <t>WP</t>
  </si>
  <si>
    <t>2009 (5 June) - Ballyragget (5 seats) Total Electorate: 13,162 Total Poll: 8,870 Valid Poll: 8,716 Quota: 1,453</t>
  </si>
  <si>
    <t>Pat Millea*</t>
  </si>
  <si>
    <t>Bríd Mooney-Doyle</t>
  </si>
  <si>
    <t>John Brennan*</t>
  </si>
  <si>
    <t>Mary Hilda Cavanagh*</t>
  </si>
  <si>
    <t>Catherine Connery*</t>
  </si>
  <si>
    <t>Martin Carroll</t>
  </si>
  <si>
    <t>Gerard Ferris</t>
  </si>
  <si>
    <t>Maurice Shortall*</t>
  </si>
  <si>
    <t>Ray Quinlan</t>
  </si>
  <si>
    <t>Callan (4 seats) Total Electorate: 10,435 Total Poll: 6,706 Valid Poll: 6,614 Quota: 1,323</t>
  </si>
  <si>
    <t>Matt Doran*</t>
  </si>
  <si>
    <t>Patrick Crowley</t>
  </si>
  <si>
    <t>Billy Ireland*</t>
  </si>
  <si>
    <t>Joe Brennan</t>
  </si>
  <si>
    <t>Tom Maher*</t>
  </si>
  <si>
    <t>Brian Harris</t>
  </si>
  <si>
    <t>John Eardly</t>
  </si>
  <si>
    <t>Thomastown (4 seats) Total Electorate: 11,284 Total Poll: 7,687 Valid Poll: 7,584 Quota: 1,517</t>
  </si>
  <si>
    <t>Sean Treacy</t>
  </si>
  <si>
    <t>Thomas Brennan*</t>
  </si>
  <si>
    <t>Michael O'Brien*</t>
  </si>
  <si>
    <t>Pat O'Neill*</t>
  </si>
  <si>
    <t>Willie Barron</t>
  </si>
  <si>
    <t>Joey O'Hanrahan</t>
  </si>
  <si>
    <t>Duncan Russell</t>
  </si>
  <si>
    <t>Dixie Doyle*</t>
  </si>
  <si>
    <t>Joan Murphy</t>
  </si>
  <si>
    <t>Ann Phelan*</t>
  </si>
  <si>
    <t>Jamie Roche</t>
  </si>
  <si>
    <t>Piltown (6 seats) Total Electorate: 16,342 Total Poll: 10,458 Valid Poll: 10,347 Quota: 1,479</t>
  </si>
  <si>
    <t>Eamon Aylward</t>
  </si>
  <si>
    <t>Cora Long*</t>
  </si>
  <si>
    <t>Fidelis Doherty</t>
  </si>
  <si>
    <t>Pat Dunphy*</t>
  </si>
  <si>
    <t>Anne-Maria Irish</t>
  </si>
  <si>
    <t>Fintan Byrne</t>
  </si>
  <si>
    <t>Robert Duggan</t>
  </si>
  <si>
    <t>Pat Walsh*</t>
  </si>
  <si>
    <t>Paddy Gaule</t>
  </si>
  <si>
    <t>Ann Blackmore</t>
  </si>
  <si>
    <t>Tomás Breathnach*</t>
  </si>
  <si>
    <t>Peadar de Bluit</t>
  </si>
  <si>
    <t>Kilkenny (7 seats) Total Electorate: 17,724 Total Poll: 10,861 Valid Poll: 10,692 Quota: 1,337</t>
  </si>
  <si>
    <t>John Coonan*</t>
  </si>
  <si>
    <t>Andrew McGuinness</t>
  </si>
  <si>
    <t>Pat Fitzpatrick*</t>
  </si>
  <si>
    <t>Sean Butler</t>
  </si>
  <si>
    <t>Martin Brett*</t>
  </si>
  <si>
    <t>Paul Cuddihy*</t>
  </si>
  <si>
    <t>Betty Manning</t>
  </si>
  <si>
    <t>Seán Ó hArgáin</t>
  </si>
  <si>
    <t>Malcolm Noonan*</t>
  </si>
  <si>
    <t>Frank Kavanagh</t>
  </si>
  <si>
    <t>Eugene McGuinness</t>
  </si>
  <si>
    <t>Marie Fitzpatrick*</t>
  </si>
  <si>
    <t>Kathleen Funchion</t>
  </si>
  <si>
    <t>2004 (11 June) - Ballyragget (5 seats) Total Electorate: 12,093 Total Poll: 8,089 Valid Poll: 7,927 Quota: 1,322</t>
  </si>
  <si>
    <t>Maurice Shortall</t>
  </si>
  <si>
    <t>Martin Carroll*</t>
  </si>
  <si>
    <t>Sean Doherty</t>
  </si>
  <si>
    <t>Callan (3 seats) Total Electorate: 8,464 Total Poll: 5,219 Valid Poll: 5,042 Quota: 1,261</t>
  </si>
  <si>
    <t>Eamon Walsh</t>
  </si>
  <si>
    <t>Thomastown (5 seats) Total Electorate: 12,083 Total Poll: 7,735 Valid Poll: 7,573 Quota: 1,263</t>
  </si>
  <si>
    <t>Pat O'Neill</t>
  </si>
  <si>
    <t>Ann Phelan</t>
  </si>
  <si>
    <t>Michael O'Brien</t>
  </si>
  <si>
    <t>Andy Cotterell*</t>
  </si>
  <si>
    <t>John Meaney</t>
  </si>
  <si>
    <t>Joan Murphy*</t>
  </si>
  <si>
    <t>Judith Ashton</t>
  </si>
  <si>
    <t>Piltown (6 seats) Total Electorate: 14,187 Total Poll: 9,099 Valid Poll: 8,874 Quota: 1,268</t>
  </si>
  <si>
    <t>Tomás Breathnach</t>
  </si>
  <si>
    <t>Bobby Aylward*</t>
  </si>
  <si>
    <t>Dick Dowling*</t>
  </si>
  <si>
    <t>Catherine Phelan-Holden*</t>
  </si>
  <si>
    <t>John O'Dwyer</t>
  </si>
  <si>
    <t>Pat Walsh</t>
  </si>
  <si>
    <t>Margaret Haberlin</t>
  </si>
  <si>
    <t>Ann Blackmore*</t>
  </si>
  <si>
    <t>John Fitzgerald</t>
  </si>
  <si>
    <t>Kevin Dunphy</t>
  </si>
  <si>
    <t>Kilkenny (7 seats) Total Electorate: 19,198 Total Poll: 11,086 Valid Poll: 10,903 Quota: 1,363</t>
  </si>
  <si>
    <t>Michael Lanigan*</t>
  </si>
  <si>
    <t>Malcolm Noonan</t>
  </si>
  <si>
    <t>Pat Crotty</t>
  </si>
  <si>
    <t>Joe Cody*</t>
  </si>
  <si>
    <t>Tom Kiernan</t>
  </si>
  <si>
    <t>Marie Fitzpatrick</t>
  </si>
  <si>
    <t>Jimmy Leahy</t>
  </si>
  <si>
    <t>Tony Patterson</t>
  </si>
  <si>
    <t>Coleman Loughnane</t>
  </si>
  <si>
    <t>Breda Raggett</t>
  </si>
  <si>
    <t>Paddy Hogan</t>
  </si>
  <si>
    <t>Teresa Mullen*</t>
  </si>
  <si>
    <t>1999 (11 June) - Ballyragget (5 seats) Total Electorate: 10,997 Total Poll: 6,547 Valid Poll: 6,442 Quota: 1,074</t>
  </si>
  <si>
    <t>Brigid Murphy*</t>
  </si>
  <si>
    <t>Sean Warren</t>
  </si>
  <si>
    <t>Catherine Connery</t>
  </si>
  <si>
    <t>Callan (3 seats) Total Electorate: 7,426 Total Poll: 4,239 Valid Poll: 4,178 Quota: 1,045</t>
  </si>
  <si>
    <t>James Brett*</t>
  </si>
  <si>
    <t>Liam Aylward</t>
  </si>
  <si>
    <t>Philip Brennan</t>
  </si>
  <si>
    <t>Phyllida Clarke</t>
  </si>
  <si>
    <t>Thomastown (5 seats) Total Electorate: 10,825 Total Poll: 6,212 Valid Poll: 6,117 Quota: 1,020</t>
  </si>
  <si>
    <t>Thomas Brennan</t>
  </si>
  <si>
    <t>Dixie Doyle</t>
  </si>
  <si>
    <t>Kevin Fennelly*</t>
  </si>
  <si>
    <t>Thomas Prendergast</t>
  </si>
  <si>
    <t>Kevin Knox</t>
  </si>
  <si>
    <t>Paddy Daly</t>
  </si>
  <si>
    <t>Denis Coady</t>
  </si>
  <si>
    <t>Piltown (6 seats) Total Electorate: 12,251 Total Poll: 6,692 Valid Poll: 6,580 Quota: 941</t>
  </si>
  <si>
    <t>Pat Dunphy</t>
  </si>
  <si>
    <t>John Paul Phelan</t>
  </si>
  <si>
    <t>Richard Fitzgerald</t>
  </si>
  <si>
    <t>Davy Walsh</t>
  </si>
  <si>
    <t>Cora Long</t>
  </si>
  <si>
    <t>Tommy Knox</t>
  </si>
  <si>
    <t>Peter McDonald</t>
  </si>
  <si>
    <t>Afra Cronin</t>
  </si>
  <si>
    <t>Kilkenny (7 seats) Total Electorate: 17,083 Total Poll: 8,777 Valid Poll: 8,643 Quota: 1,081</t>
  </si>
  <si>
    <t>John Coonan</t>
  </si>
  <si>
    <t>John McGuinness*</t>
  </si>
  <si>
    <t>Teresa Mullen</t>
  </si>
  <si>
    <t>Phil Hogan*</t>
  </si>
  <si>
    <t>John Murphy</t>
  </si>
  <si>
    <t>Michael Lanigan</t>
  </si>
  <si>
    <t>Paul Cuddihy</t>
  </si>
  <si>
    <t>1991 (27 June) - Ballyragget (5 seats) Total Electorate: 9,780 Total Poll: 6,996 Valid Poll: 6,918 Quota: 1,154</t>
  </si>
  <si>
    <t>John Brennan</t>
  </si>
  <si>
    <t>Dick Brennan*</t>
  </si>
  <si>
    <t>John Murphy*</t>
  </si>
  <si>
    <t>Martin Fitzpatrick</t>
  </si>
  <si>
    <t>Kathleen Conroy</t>
  </si>
  <si>
    <t>Patricia Owens</t>
  </si>
  <si>
    <t>Shem O'Donnell</t>
  </si>
  <si>
    <t>John Bergin</t>
  </si>
  <si>
    <t>Michael Wilson</t>
  </si>
  <si>
    <t>Brid Phelan</t>
  </si>
  <si>
    <t>Kilkenny (4 seats) Total Electorate: 8,088 Total Poll: 4,687 Valid Poll: 4,648 Quota: 930</t>
  </si>
  <si>
    <t>Michael McGuinness</t>
  </si>
  <si>
    <t>Seamus Pattison*</t>
  </si>
  <si>
    <t>Kieran Crotty*</t>
  </si>
  <si>
    <t>Evelyn White</t>
  </si>
  <si>
    <t>Carmel Boyd</t>
  </si>
  <si>
    <t>John Bolger*</t>
  </si>
  <si>
    <t>Michael McGrath</t>
  </si>
  <si>
    <t>Joe Butler</t>
  </si>
  <si>
    <t>Piltown (7 seats) Total Electorate: 12,979 Total Poll: 8,171 Valid Poll: 8,065 Quota: 1,009</t>
  </si>
  <si>
    <t>Liam Aylward*</t>
  </si>
  <si>
    <t>Joe Walsh</t>
  </si>
  <si>
    <t>Dick Dunphy*</t>
  </si>
  <si>
    <t>John Maher*</t>
  </si>
  <si>
    <t>Martin Kennedy*</t>
  </si>
  <si>
    <t>Marguerite Drea</t>
  </si>
  <si>
    <t>Albert Byrne</t>
  </si>
  <si>
    <t>Catherine Kearns</t>
  </si>
  <si>
    <t>Kevin Fennelly</t>
  </si>
  <si>
    <t>Michael Fenlon*</t>
  </si>
  <si>
    <t>Tom Maher</t>
  </si>
  <si>
    <t>John Bolger</t>
  </si>
  <si>
    <t>Donal McDonald</t>
  </si>
  <si>
    <t>Breda Somers*</t>
  </si>
  <si>
    <t>Thomastown (6 seats) Total Electorate: 11,771 Total Poll: 7,616 Valid Poll: 7,520 Quota: 1,075</t>
  </si>
  <si>
    <t>Tullaroan (4 seats) Total Electorate: 8,832 Total Poll: 5,267 Valid Poll: 5,218 Quota: 1,044</t>
  </si>
  <si>
    <t>John McGuinness</t>
  </si>
  <si>
    <t>Joe Rice</t>
  </si>
  <si>
    <t>Margaret Tynan*</t>
  </si>
  <si>
    <t>Martin Gibbons</t>
  </si>
  <si>
    <t>1985 (20 June) - Ballyragget (5 seats) Total Electorate: 9,852 Total Poll: 7,036 Valid Poll: 6,938 Quota: 1,157</t>
  </si>
  <si>
    <t>Dick Brennan</t>
  </si>
  <si>
    <t>Kieran Brennan</t>
  </si>
  <si>
    <t>Charles Brennan</t>
  </si>
  <si>
    <t>Thomas Coogan</t>
  </si>
  <si>
    <t>Pat Millea</t>
  </si>
  <si>
    <t>Margaret Tynan</t>
  </si>
  <si>
    <t>Luke Boyle</t>
  </si>
  <si>
    <t>Bobby Byrne</t>
  </si>
  <si>
    <t>Tullaroan (4 seats) Total Electorate: 7,523 Total Poll: 4,584 Valid Poll: 4,540 Quota: 909</t>
  </si>
  <si>
    <t>Kilkenny (4 seats) Total Electorate: 8,160 Total Poll: 5,212 Valid Poll: 5,065 Quota: 1,014</t>
  </si>
  <si>
    <t>Tom Crotty</t>
  </si>
  <si>
    <t>Geraldine Maher</t>
  </si>
  <si>
    <t>Noel O'Farrell</t>
  </si>
  <si>
    <t>Ken Coogan</t>
  </si>
  <si>
    <t>John Dalton</t>
  </si>
  <si>
    <t>Piltown (7 seats) Total Electorate: 12,414 Total Poll: 8,707 Valid Poll: 8,588 Quota: 1,074</t>
  </si>
  <si>
    <t>Dick Dowling</t>
  </si>
  <si>
    <t>Andy Cotterell</t>
  </si>
  <si>
    <t>John Maher</t>
  </si>
  <si>
    <t>Dick Dunphy</t>
  </si>
  <si>
    <t>John Mahon</t>
  </si>
  <si>
    <t>Dermot Kavanagh</t>
  </si>
  <si>
    <t>Eamonn Meade</t>
  </si>
  <si>
    <t>Mick Wall</t>
  </si>
  <si>
    <t>Sean Walsh</t>
  </si>
  <si>
    <t>Thomas Walsh</t>
  </si>
  <si>
    <t>Joe Cummins</t>
  </si>
  <si>
    <t>Thomastown (6 seats) Total Electorate: 11,440 Total Poll: 7,867 Valid Poll: 7,755 Quota: 1,108</t>
  </si>
  <si>
    <t>James Brett</t>
  </si>
  <si>
    <t>Michael Fenlon</t>
  </si>
  <si>
    <t>Breda Somers</t>
  </si>
  <si>
    <t>Philip Brennan*</t>
  </si>
  <si>
    <t>John Fennelly</t>
  </si>
  <si>
    <t>Tom Quinn</t>
  </si>
  <si>
    <t>Joe Doyle</t>
  </si>
  <si>
    <t>Frank Prendergast</t>
  </si>
  <si>
    <t>Joe Prendergast</t>
  </si>
  <si>
    <t>1979 (7 June) - Ballyragget (5 seats) Total Electorate: 8,165 Total Poll: 6,011 Valid Poll: 5,882 Quota: 981</t>
  </si>
  <si>
    <t>Eddie Brennan</t>
  </si>
  <si>
    <t>Tony Fitzpatrick</t>
  </si>
  <si>
    <t>Seamus Butler</t>
  </si>
  <si>
    <t>Tom O'Shea</t>
  </si>
  <si>
    <t>Martin Fitzpatrick*</t>
  </si>
  <si>
    <t>Thomas Coogan*</t>
  </si>
  <si>
    <t>SFWP</t>
  </si>
  <si>
    <t>Kilkenny (8 seats) Total Electorate: 16,547 Total Poll: 11,553 Valid Poll: 11,377 Quota: 1,265</t>
  </si>
  <si>
    <t>Michael McGuinness*</t>
  </si>
  <si>
    <t>Seamus Callanan</t>
  </si>
  <si>
    <t>Peter Smithwick</t>
  </si>
  <si>
    <t>Thomas Hogan*</t>
  </si>
  <si>
    <t>Thomas Martin</t>
  </si>
  <si>
    <t>Tom Carroll</t>
  </si>
  <si>
    <t>Michael Parsons</t>
  </si>
  <si>
    <t>Eddie Corr</t>
  </si>
  <si>
    <t>Patrick Comerford</t>
  </si>
  <si>
    <t>Moira Dorgan</t>
  </si>
  <si>
    <t>Martin Meaney</t>
  </si>
  <si>
    <t>Breda Gorey-Ragget</t>
  </si>
  <si>
    <t>Thomas Vaughan</t>
  </si>
  <si>
    <t>Piltown (7 seats) Total Electorate: 10,993 Total Poll: 8,194 Valid Poll: 8,020 Quota: 1,003</t>
  </si>
  <si>
    <t>Sean Walsh*</t>
  </si>
  <si>
    <t>Tom Fielding*</t>
  </si>
  <si>
    <t>Martin Knox</t>
  </si>
  <si>
    <t>Michael Frisby</t>
  </si>
  <si>
    <t>Richard O'Gorman</t>
  </si>
  <si>
    <t>Eamonn Holden</t>
  </si>
  <si>
    <t>Mick Wall*</t>
  </si>
  <si>
    <t>William Forristal</t>
  </si>
  <si>
    <t>Paddy Shine</t>
  </si>
  <si>
    <t>Bill Kelly</t>
  </si>
  <si>
    <t>Anne Croke</t>
  </si>
  <si>
    <t>Thomastown (6 seats) Total Electorate: 9,174 Total Poll: 6,321 Valid Poll: 6,186 Quota: 884</t>
  </si>
  <si>
    <t>John Fennelly*</t>
  </si>
  <si>
    <t>Elizabeth Harrington</t>
  </si>
  <si>
    <t>Sean Holden</t>
  </si>
  <si>
    <t>John Doyle</t>
  </si>
  <si>
    <t>Jim Phelan</t>
  </si>
  <si>
    <t>Tommy Mackey</t>
  </si>
  <si>
    <t>Peter O'Hanrahan*</t>
  </si>
  <si>
    <t>OSF</t>
  </si>
  <si>
    <t>Kilkenny (8 seats) Total Electorate: 14,631 Total Poll: 10,420 Valid Poll: 10,140 Quota: 1,127</t>
  </si>
  <si>
    <t>P.J. Henderson*</t>
  </si>
  <si>
    <t>8th</t>
  </si>
  <si>
    <t>1974 (18 June) - Ballyragget (5 seats) Total Electorate: 7,770 Total Poll: 5,723 Valid Poll: 5,617 Quota: 937</t>
  </si>
  <si>
    <t>Mary Hilda Cavanagh</t>
  </si>
  <si>
    <t>William Holmes*</t>
  </si>
  <si>
    <t>Thomastown (6 seats) Total Electorate: 8,523 Total Poll: 5,944 Valid Poll: 5,834 Quota: 834</t>
  </si>
  <si>
    <t>Peter O'Hanrahan</t>
  </si>
  <si>
    <t>Piltown (7 seats) Total Electorate: 10,387 Total Poll: 7,729 Valid Poll: 7,583 Quota: 948</t>
  </si>
  <si>
    <t>William Cotterell*</t>
  </si>
  <si>
    <t>Joe Buckley*</t>
  </si>
  <si>
    <t>William Holmes</t>
  </si>
  <si>
    <t>Martin Gibbons*</t>
  </si>
  <si>
    <t>Desmond Scahill</t>
  </si>
  <si>
    <t>John Walsh*</t>
  </si>
  <si>
    <t>Patrick Donnelly</t>
  </si>
  <si>
    <t>Patrick Dermody</t>
  </si>
  <si>
    <t>Jim O'Keeffe</t>
  </si>
  <si>
    <t>John Hickey</t>
  </si>
  <si>
    <t>Herbert Devoy*</t>
  </si>
  <si>
    <t>Pierce Ryan</t>
  </si>
  <si>
    <t>Michael Lawlor</t>
  </si>
  <si>
    <t>Patrick J. Teehan*</t>
  </si>
  <si>
    <t>William O'Shea</t>
  </si>
  <si>
    <t>Tom Walsh*</t>
  </si>
  <si>
    <t>Gerry O'Donoghue*</t>
  </si>
  <si>
    <t>William J. Cleere*</t>
  </si>
  <si>
    <t>Leslie Rothwell</t>
  </si>
  <si>
    <t>James Kelly</t>
  </si>
  <si>
    <t>George Bassett</t>
  </si>
  <si>
    <t>James Rellis</t>
  </si>
  <si>
    <t>Nuala Prendergast</t>
  </si>
  <si>
    <t>Patrick O'Keeffe</t>
  </si>
  <si>
    <t>Patrick Cullen</t>
  </si>
  <si>
    <t>Patrick Murphy</t>
  </si>
  <si>
    <t>Pat Galavan</t>
  </si>
  <si>
    <t>Thomas Maher</t>
  </si>
  <si>
    <t>Thomas Waldron*</t>
  </si>
  <si>
    <t>Matthew Byrne*</t>
  </si>
  <si>
    <t>Philip Cahill</t>
  </si>
  <si>
    <t>John Cuddihy</t>
  </si>
  <si>
    <t>Thomas Hogan</t>
  </si>
  <si>
    <t>Edward Ryan</t>
  </si>
  <si>
    <t>John Comerford</t>
  </si>
  <si>
    <t>Richard Bolger</t>
  </si>
  <si>
    <t>Thomas Grant</t>
  </si>
  <si>
    <t>William J. Cleere</t>
  </si>
  <si>
    <t>John Walsh</t>
  </si>
  <si>
    <t>Kieran Carroll</t>
  </si>
  <si>
    <t>Sheila McCarthy</t>
  </si>
  <si>
    <t>John Donnelly</t>
  </si>
  <si>
    <t>Patrick Dowling</t>
  </si>
  <si>
    <t>Sean Quirke</t>
  </si>
  <si>
    <t>Nicholas Boran</t>
  </si>
  <si>
    <t>1967 (29 June) - Ballyragget (5 seats) Total Electorate: 7,025 Total Poll:  Valid Poll: 5,200 Quota: 867</t>
  </si>
  <si>
    <t>Kieran Crotty</t>
  </si>
  <si>
    <t>Seamus Pattison</t>
  </si>
  <si>
    <t>Thomas Waldron</t>
  </si>
  <si>
    <t>Matthew Byrne</t>
  </si>
  <si>
    <t>P.J. Henderson</t>
  </si>
  <si>
    <t>Kilkenny (8 seats) Total Electorate: 12,702 Total Poll: 9,524 Valid Poll: 9,329 Quota: 1,037</t>
  </si>
  <si>
    <t>Ind Rep</t>
  </si>
  <si>
    <t>Richard Gaul</t>
  </si>
  <si>
    <t>John A. Maher</t>
  </si>
  <si>
    <t>Patrick Gleeson</t>
  </si>
  <si>
    <t>John O'Neill</t>
  </si>
  <si>
    <t>Padraig J. O'Grady</t>
  </si>
  <si>
    <t>Thomastown (6 seats) Total Electorate: 7,577 Total Poll:  Valid Poll: 5,714 Quota: 817</t>
  </si>
  <si>
    <t>Patrick J. Teehan</t>
  </si>
  <si>
    <t>Herbert Devoy</t>
  </si>
  <si>
    <t>Michael L. Hayden</t>
  </si>
  <si>
    <t>Michael Barry</t>
  </si>
  <si>
    <t>Robert Prendergast</t>
  </si>
  <si>
    <t>Francis O'Brien</t>
  </si>
  <si>
    <t>Thomas O'Brien</t>
  </si>
  <si>
    <t>Ind FF</t>
  </si>
  <si>
    <t>John Roughan</t>
  </si>
  <si>
    <t>Thomas Kelly</t>
  </si>
  <si>
    <t>Joseph Parsons</t>
  </si>
  <si>
    <t>John Malone</t>
  </si>
  <si>
    <t>Francis Murray</t>
  </si>
  <si>
    <t>Tom Fielding</t>
  </si>
  <si>
    <t>Tom Walsh</t>
  </si>
  <si>
    <t>Gerry O'Donoghue</t>
  </si>
  <si>
    <t>William Cotterell</t>
  </si>
  <si>
    <t>Piltown (7 seats) Total Electorate: 9,163 Total Poll: 7,010 Valid Poll: 6,902 Quota: 863</t>
  </si>
  <si>
    <t>Robert Aylward</t>
  </si>
  <si>
    <t>Robert Aylward*</t>
  </si>
  <si>
    <t>Robert Dempsey</t>
  </si>
  <si>
    <t>James Ryan</t>
  </si>
  <si>
    <t>Richard Aylward</t>
  </si>
  <si>
    <t>James Holden</t>
  </si>
  <si>
    <t>Michael Fitzgerald</t>
  </si>
  <si>
    <t>Michael Kinsella</t>
  </si>
  <si>
    <t>Laurence Millett</t>
  </si>
  <si>
    <t>Richard Walsh</t>
  </si>
  <si>
    <t>Michael Jordan</t>
  </si>
  <si>
    <t>Patrick Galavan</t>
  </si>
  <si>
    <t>1960 (23 June) - Ballyragget (5 seats) Total Electorate: 7,458 Total Poll:  Valid Poll: 4,821 Quota: 804</t>
  </si>
  <si>
    <t>Far</t>
  </si>
  <si>
    <t>Richard Beehan</t>
  </si>
  <si>
    <t>David Brennan</t>
  </si>
  <si>
    <t>Edward Mahon</t>
  </si>
  <si>
    <t>Michael Grady</t>
  </si>
  <si>
    <t>Philip O'Shea</t>
  </si>
  <si>
    <t>Thomas McKenna</t>
  </si>
  <si>
    <t>Thomastown (6 seats) Total Electorate: 7,810 Total Poll: 5,581 Valid Poll: 5,328 Quota: 762</t>
  </si>
  <si>
    <t>Patrick Mullins</t>
  </si>
  <si>
    <t>John O'Brien</t>
  </si>
  <si>
    <t>Ernest Brennan</t>
  </si>
  <si>
    <t>Laurence O'Neill</t>
  </si>
  <si>
    <t>Piltown (7 seats) Total Electorate: 9,252 Total Poll:  Valid Poll: 6,113 Quota: 765</t>
  </si>
  <si>
    <t>Thomas Reid</t>
  </si>
  <si>
    <t>Anthony Roche</t>
  </si>
  <si>
    <t>Nicholas Carroll</t>
  </si>
  <si>
    <t>Michael Walsh</t>
  </si>
  <si>
    <t>John Dwyer</t>
  </si>
  <si>
    <t>James Hartley</t>
  </si>
  <si>
    <t>Michael Waters</t>
  </si>
  <si>
    <t>Kilkenny (8 seats) Total Electorate: 12,195 Total Poll: 8,429 Valid Poll: 8,129 Quota: 904</t>
  </si>
  <si>
    <t>Patrick J. Crotty</t>
  </si>
  <si>
    <t>James P. Pattison</t>
  </si>
  <si>
    <t>Martin Medlar</t>
  </si>
  <si>
    <t>Jim Gibbons</t>
  </si>
  <si>
    <t>Patrick Power</t>
  </si>
  <si>
    <t>Patrick Delahunty</t>
  </si>
  <si>
    <t>James Bryan</t>
  </si>
  <si>
    <t>Seamus Monahan</t>
  </si>
  <si>
    <t>Eamonn Meade*</t>
  </si>
  <si>
    <t>1960 (23 June) - Ballyragget (5 seats) Total Electorate: 8,077 Total Poll:  Valid Poll: 5,105 Quota: 851</t>
  </si>
  <si>
    <t>James Coogan</t>
  </si>
  <si>
    <t>James Dunne</t>
  </si>
  <si>
    <t>James Gannon</t>
  </si>
  <si>
    <t>Cornelius Ryan</t>
  </si>
  <si>
    <t>Edward Costigan</t>
  </si>
  <si>
    <t>Piltown (7 seats) Total Electorate: 9,965 Total Poll:  Valid Poll: 6,113 Quota: 765</t>
  </si>
  <si>
    <t>Thomastown (6 seats) Total Electorate: 8,246 Total Poll: 5,581 Valid Poll: 5,328 Quota: 762</t>
  </si>
  <si>
    <t>Ind Lab</t>
  </si>
  <si>
    <t>Ten Ass</t>
  </si>
  <si>
    <t>Daniel Hogan</t>
  </si>
  <si>
    <t>Liam O'Shea</t>
  </si>
  <si>
    <t>Simon Walton</t>
  </si>
  <si>
    <t>Patrick Foley</t>
  </si>
  <si>
    <t>Ind F.</t>
  </si>
  <si>
    <t>John Hayes</t>
  </si>
  <si>
    <t>Charles Smyth</t>
  </si>
  <si>
    <t>Patrick Leahy</t>
  </si>
  <si>
    <t>Kevin Egan</t>
  </si>
  <si>
    <t>Patrick Nagle</t>
  </si>
  <si>
    <t>William Ryan</t>
  </si>
  <si>
    <t>John Leahy</t>
  </si>
  <si>
    <t>Patrick Walsh</t>
  </si>
  <si>
    <t>Kilkenny (8 seats) Total Electorate: 12,636 Total Poll:  Valid Poll: 8,580 Quota: 954</t>
  </si>
</sst>
</file>

<file path=xl/styles.xml><?xml version="1.0" encoding="utf-8"?>
<styleSheet xmlns="http://schemas.openxmlformats.org/spreadsheetml/2006/main">
  <fonts count="46">
    <font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Arial"/>
      <family val="2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1"/>
      <color indexed="12"/>
      <name val="Times New Roman"/>
      <family val="1"/>
    </font>
    <font>
      <b/>
      <sz val="11"/>
      <color indexed="17"/>
      <name val="Times New Roman"/>
      <family val="1"/>
    </font>
    <font>
      <b/>
      <sz val="11"/>
      <name val="Arial"/>
      <family val="2"/>
    </font>
    <font>
      <b/>
      <sz val="11"/>
      <color indexed="8"/>
      <name val="Times New Roman"/>
      <family val="1"/>
    </font>
    <font>
      <b/>
      <sz val="11"/>
      <color indexed="17"/>
      <name val="Arial"/>
      <family val="2"/>
    </font>
    <font>
      <sz val="11"/>
      <color indexed="17"/>
      <name val="Times New Roman"/>
      <family val="1"/>
    </font>
    <font>
      <b/>
      <sz val="11"/>
      <color indexed="12"/>
      <name val="Arial"/>
      <family val="2"/>
    </font>
    <font>
      <b/>
      <sz val="11"/>
      <color indexed="10"/>
      <name val="Arial"/>
      <family val="2"/>
    </font>
    <font>
      <sz val="11"/>
      <color indexed="10"/>
      <name val="Times New Roman"/>
      <family val="1"/>
    </font>
    <font>
      <sz val="11"/>
      <color indexed="8"/>
      <name val="Times New Roman"/>
      <family val="1"/>
    </font>
    <font>
      <b/>
      <sz val="11"/>
      <color indexed="50"/>
      <name val="Arial"/>
      <family val="2"/>
    </font>
    <font>
      <sz val="11"/>
      <color indexed="50"/>
      <name val="Times New Roman"/>
      <family val="1"/>
    </font>
    <font>
      <sz val="11"/>
      <color indexed="12"/>
      <name val="Times New Roman"/>
      <family val="1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17"/>
      <name val="Arial"/>
      <family val="2"/>
    </font>
    <font>
      <b/>
      <sz val="10"/>
      <color indexed="12"/>
      <name val="Arial"/>
      <family val="2"/>
    </font>
    <font>
      <b/>
      <sz val="10"/>
      <color indexed="10"/>
      <name val="Arial"/>
      <family val="2"/>
    </font>
    <font>
      <b/>
      <sz val="10"/>
      <color indexed="50"/>
      <name val="Arial"/>
      <family val="2"/>
    </font>
    <font>
      <b/>
      <sz val="11"/>
      <color indexed="10"/>
      <name val="Times New Roman"/>
      <family val="1"/>
    </font>
    <font>
      <sz val="11"/>
      <color indexed="19"/>
      <name val="Times New Roman"/>
      <family val="1"/>
    </font>
    <font>
      <b/>
      <sz val="11"/>
      <color indexed="19"/>
      <name val="Arial"/>
      <family val="2"/>
    </font>
    <font>
      <b/>
      <sz val="10"/>
      <color indexed="19"/>
      <name val="Arial"/>
      <family val="2"/>
    </font>
    <font>
      <b/>
      <sz val="10"/>
      <color indexed="60"/>
      <name val="Arial"/>
      <family val="2"/>
    </font>
    <font>
      <b/>
      <sz val="10"/>
      <color indexed="40"/>
      <name val="Arial"/>
      <family val="2"/>
    </font>
    <font>
      <b/>
      <sz val="10"/>
      <color indexed="51"/>
      <name val="Arial"/>
      <family val="2"/>
    </font>
    <font>
      <b/>
      <sz val="11"/>
      <color indexed="19"/>
      <name val="Times New Roman"/>
      <family val="1"/>
    </font>
    <font>
      <b/>
      <sz val="11"/>
      <color indexed="52"/>
      <name val="Arial"/>
      <family val="2"/>
    </font>
    <font>
      <sz val="11"/>
      <color indexed="52"/>
      <name val="Times New Roman"/>
      <family val="1"/>
    </font>
    <font>
      <b/>
      <sz val="10"/>
      <color indexed="52"/>
      <name val="Arial"/>
      <family val="2"/>
    </font>
    <font>
      <b/>
      <sz val="11"/>
      <color indexed="16"/>
      <name val="Arial"/>
      <family val="2"/>
    </font>
    <font>
      <sz val="11"/>
      <color indexed="16"/>
      <name val="Times New Roman"/>
      <family val="1"/>
    </font>
    <font>
      <b/>
      <sz val="10"/>
      <color indexed="16"/>
      <name val="Arial"/>
      <family val="2"/>
    </font>
    <font>
      <sz val="11"/>
      <color indexed="19"/>
      <name val="Arial"/>
      <family val="2"/>
    </font>
    <font>
      <sz val="11"/>
      <color indexed="10"/>
      <name val="Arial"/>
      <family val="2"/>
    </font>
    <font>
      <b/>
      <sz val="11"/>
      <color indexed="16"/>
      <name val="Times New Roman"/>
      <family val="1"/>
    </font>
    <font>
      <b/>
      <sz val="11"/>
      <color indexed="60"/>
      <name val="Arial"/>
      <family val="2"/>
    </font>
    <font>
      <sz val="11"/>
      <color indexed="49"/>
      <name val="Times New Roman"/>
      <family val="1"/>
    </font>
    <font>
      <b/>
      <sz val="11"/>
      <color indexed="49"/>
      <name val="Arial"/>
      <family val="2"/>
    </font>
    <font>
      <b/>
      <sz val="10"/>
      <color indexed="49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68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3" fontId="2" fillId="0" borderId="4" xfId="0" applyNumberFormat="1" applyFont="1" applyBorder="1" applyAlignment="1">
      <alignment vertical="top" wrapText="1"/>
    </xf>
    <xf numFmtId="3" fontId="4" fillId="0" borderId="4" xfId="0" applyNumberFormat="1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8" fillId="0" borderId="0" xfId="0" applyFont="1"/>
    <xf numFmtId="10" fontId="3" fillId="0" borderId="0" xfId="1" applyNumberFormat="1" applyFont="1"/>
    <xf numFmtId="0" fontId="9" fillId="0" borderId="4" xfId="0" applyFont="1" applyBorder="1" applyAlignment="1">
      <alignment vertical="top" wrapText="1"/>
    </xf>
    <xf numFmtId="0" fontId="10" fillId="0" borderId="0" xfId="0" applyFont="1"/>
    <xf numFmtId="3" fontId="3" fillId="0" borderId="0" xfId="0" applyNumberFormat="1" applyFont="1"/>
    <xf numFmtId="0" fontId="4" fillId="0" borderId="3" xfId="0" applyFont="1" applyBorder="1" applyAlignment="1">
      <alignment vertical="top" wrapText="1"/>
    </xf>
    <xf numFmtId="0" fontId="11" fillId="0" borderId="4" xfId="0" applyFont="1" applyBorder="1" applyAlignment="1">
      <alignment vertical="top" wrapText="1"/>
    </xf>
    <xf numFmtId="0" fontId="12" fillId="0" borderId="0" xfId="0" applyFont="1"/>
    <xf numFmtId="0" fontId="13" fillId="0" borderId="0" xfId="0" applyFont="1"/>
    <xf numFmtId="0" fontId="14" fillId="0" borderId="4" xfId="0" applyFont="1" applyBorder="1" applyAlignment="1">
      <alignment vertical="top" wrapText="1"/>
    </xf>
    <xf numFmtId="0" fontId="15" fillId="0" borderId="4" xfId="0" applyFont="1" applyBorder="1" applyAlignment="1">
      <alignment vertical="top" wrapText="1"/>
    </xf>
    <xf numFmtId="3" fontId="8" fillId="0" borderId="0" xfId="0" applyNumberFormat="1" applyFont="1"/>
    <xf numFmtId="0" fontId="16" fillId="0" borderId="0" xfId="0" applyFont="1"/>
    <xf numFmtId="0" fontId="17" fillId="0" borderId="4" xfId="0" applyFont="1" applyBorder="1" applyAlignment="1">
      <alignment vertical="top" wrapText="1"/>
    </xf>
    <xf numFmtId="0" fontId="18" fillId="0" borderId="4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18" fillId="0" borderId="0" xfId="0" applyFont="1" applyBorder="1" applyAlignment="1">
      <alignment vertical="top" wrapText="1"/>
    </xf>
    <xf numFmtId="0" fontId="0" fillId="0" borderId="0" xfId="0" applyFont="1"/>
    <xf numFmtId="0" fontId="19" fillId="0" borderId="0" xfId="0" applyFont="1"/>
    <xf numFmtId="3" fontId="0" fillId="0" borderId="0" xfId="0" applyNumberFormat="1" applyFont="1"/>
    <xf numFmtId="10" fontId="0" fillId="0" borderId="0" xfId="1" applyNumberFormat="1" applyFont="1"/>
    <xf numFmtId="0" fontId="20" fillId="0" borderId="0" xfId="0" applyFont="1"/>
    <xf numFmtId="3" fontId="20" fillId="0" borderId="0" xfId="0" applyNumberFormat="1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10" fontId="20" fillId="0" borderId="0" xfId="1" applyNumberFormat="1" applyFont="1"/>
    <xf numFmtId="0" fontId="25" fillId="0" borderId="4" xfId="0" applyFont="1" applyBorder="1" applyAlignment="1">
      <alignment vertical="top" wrapText="1"/>
    </xf>
    <xf numFmtId="3" fontId="3" fillId="0" borderId="0" xfId="1" applyNumberFormat="1" applyFont="1"/>
    <xf numFmtId="3" fontId="4" fillId="0" borderId="0" xfId="0" applyNumberFormat="1" applyFont="1" applyBorder="1" applyAlignment="1">
      <alignment vertical="top" wrapText="1"/>
    </xf>
    <xf numFmtId="3" fontId="0" fillId="0" borderId="0" xfId="0" applyNumberFormat="1"/>
    <xf numFmtId="0" fontId="26" fillId="0" borderId="4" xfId="0" applyFont="1" applyBorder="1" applyAlignment="1">
      <alignment vertical="top" wrapText="1"/>
    </xf>
    <xf numFmtId="0" fontId="27" fillId="0" borderId="0" xfId="0" applyFont="1"/>
    <xf numFmtId="0" fontId="28" fillId="0" borderId="0" xfId="0" applyFont="1"/>
    <xf numFmtId="0" fontId="29" fillId="0" borderId="0" xfId="0" applyFont="1"/>
    <xf numFmtId="0" fontId="30" fillId="0" borderId="0" xfId="0" applyFont="1"/>
    <xf numFmtId="0" fontId="31" fillId="0" borderId="0" xfId="0" applyFont="1"/>
    <xf numFmtId="10" fontId="29" fillId="0" borderId="0" xfId="0" applyNumberFormat="1" applyFont="1"/>
    <xf numFmtId="10" fontId="1" fillId="0" borderId="0" xfId="0" applyNumberFormat="1" applyFont="1"/>
    <xf numFmtId="10" fontId="0" fillId="0" borderId="0" xfId="0" applyNumberFormat="1"/>
    <xf numFmtId="0" fontId="32" fillId="0" borderId="4" xfId="0" applyFont="1" applyBorder="1" applyAlignment="1">
      <alignment vertical="top" wrapText="1"/>
    </xf>
    <xf numFmtId="0" fontId="33" fillId="0" borderId="0" xfId="0" applyFont="1"/>
    <xf numFmtId="0" fontId="34" fillId="0" borderId="4" xfId="0" applyFont="1" applyBorder="1" applyAlignment="1">
      <alignment vertical="top" wrapText="1"/>
    </xf>
    <xf numFmtId="0" fontId="35" fillId="0" borderId="0" xfId="0" applyFont="1"/>
    <xf numFmtId="0" fontId="36" fillId="0" borderId="0" xfId="0" applyFont="1"/>
    <xf numFmtId="0" fontId="37" fillId="0" borderId="4" xfId="0" applyFont="1" applyBorder="1" applyAlignment="1">
      <alignment vertical="top" wrapText="1"/>
    </xf>
    <xf numFmtId="0" fontId="38" fillId="0" borderId="0" xfId="0" applyFont="1"/>
    <xf numFmtId="0" fontId="39" fillId="0" borderId="0" xfId="0" applyFont="1"/>
    <xf numFmtId="0" fontId="40" fillId="0" borderId="0" xfId="0" applyFont="1"/>
    <xf numFmtId="0" fontId="41" fillId="0" borderId="4" xfId="0" applyFont="1" applyBorder="1" applyAlignment="1">
      <alignment vertical="top" wrapText="1"/>
    </xf>
    <xf numFmtId="0" fontId="42" fillId="0" borderId="0" xfId="0" applyFont="1"/>
    <xf numFmtId="0" fontId="43" fillId="0" borderId="4" xfId="0" applyFont="1" applyBorder="1" applyAlignment="1">
      <alignment vertical="top" wrapText="1"/>
    </xf>
    <xf numFmtId="0" fontId="44" fillId="0" borderId="0" xfId="0" applyFont="1"/>
    <xf numFmtId="0" fontId="45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80"/>
  <sheetViews>
    <sheetView workbookViewId="0">
      <selection activeCell="G61" sqref="G61"/>
    </sheetView>
  </sheetViews>
  <sheetFormatPr defaultRowHeight="12.75"/>
  <cols>
    <col min="1" max="1" width="26.42578125" customWidth="1"/>
    <col min="2" max="2" width="8.42578125" customWidth="1"/>
    <col min="3" max="3" width="9.7109375" customWidth="1"/>
    <col min="4" max="18" width="8.7109375" customWidth="1"/>
  </cols>
  <sheetData>
    <row r="1" spans="1:15" s="2" customFormat="1" ht="16.5" customHeight="1">
      <c r="A1" s="1" t="s">
        <v>408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6"/>
      <c r="L3" s="13" t="s">
        <v>9</v>
      </c>
      <c r="M3" s="14">
        <f>(5105/8077)</f>
        <v>0.63204159960381334</v>
      </c>
    </row>
    <row r="4" spans="1:15" s="2" customFormat="1" ht="16.5" customHeight="1" thickBot="1">
      <c r="A4" s="7" t="s">
        <v>326</v>
      </c>
      <c r="B4" s="12" t="s">
        <v>5</v>
      </c>
      <c r="C4" s="9">
        <v>955</v>
      </c>
      <c r="D4" s="10"/>
      <c r="E4" s="10"/>
      <c r="F4" s="10"/>
      <c r="G4" s="10"/>
      <c r="H4" s="10"/>
      <c r="I4" s="10"/>
      <c r="J4" s="10"/>
      <c r="K4" s="11" t="s">
        <v>4</v>
      </c>
      <c r="M4" s="13" t="s">
        <v>11</v>
      </c>
      <c r="N4" s="13" t="s">
        <v>12</v>
      </c>
      <c r="O4" s="13" t="s">
        <v>13</v>
      </c>
    </row>
    <row r="5" spans="1:15" s="2" customFormat="1" ht="16.5" customHeight="1" thickBot="1">
      <c r="A5" s="7" t="s">
        <v>329</v>
      </c>
      <c r="B5" s="12" t="s">
        <v>5</v>
      </c>
      <c r="C5" s="10">
        <v>682</v>
      </c>
      <c r="D5" s="10">
        <v>719</v>
      </c>
      <c r="E5" s="10">
        <v>728</v>
      </c>
      <c r="F5" s="10">
        <v>773</v>
      </c>
      <c r="G5" s="10">
        <v>784</v>
      </c>
      <c r="H5" s="10">
        <v>800</v>
      </c>
      <c r="I5" s="9">
        <v>1186</v>
      </c>
      <c r="J5" s="10"/>
      <c r="K5" s="11" t="s">
        <v>7</v>
      </c>
      <c r="L5" s="16" t="s">
        <v>5</v>
      </c>
      <c r="M5" s="17">
        <f>(C4+C5+C8+C9)</f>
        <v>2677</v>
      </c>
      <c r="N5" s="14">
        <f>SUM(M5/M10)</f>
        <v>0.52438785504407448</v>
      </c>
      <c r="O5" s="2">
        <v>3</v>
      </c>
    </row>
    <row r="6" spans="1:15" s="2" customFormat="1" ht="16.5" customHeight="1" thickBot="1">
      <c r="A6" s="7" t="s">
        <v>411</v>
      </c>
      <c r="B6" s="63" t="s">
        <v>378</v>
      </c>
      <c r="C6" s="10">
        <v>607</v>
      </c>
      <c r="D6" s="10">
        <v>616</v>
      </c>
      <c r="E6" s="10">
        <v>619</v>
      </c>
      <c r="F6" s="10">
        <v>702</v>
      </c>
      <c r="G6" s="10">
        <v>712</v>
      </c>
      <c r="H6" s="10">
        <v>722</v>
      </c>
      <c r="I6" s="10">
        <v>754</v>
      </c>
      <c r="J6" s="9">
        <v>765</v>
      </c>
      <c r="K6" s="11" t="s">
        <v>10</v>
      </c>
      <c r="L6" s="20" t="s">
        <v>3</v>
      </c>
      <c r="M6" s="17">
        <f>(C10+C12)</f>
        <v>765</v>
      </c>
      <c r="N6" s="14">
        <f>SUM(M6/M10)</f>
        <v>0.14985308521057786</v>
      </c>
    </row>
    <row r="7" spans="1:15" s="2" customFormat="1" ht="16.5" customHeight="1" thickBot="1">
      <c r="A7" s="7" t="s">
        <v>381</v>
      </c>
      <c r="B7" s="41" t="s">
        <v>16</v>
      </c>
      <c r="C7" s="10">
        <v>582</v>
      </c>
      <c r="D7" s="10">
        <v>585</v>
      </c>
      <c r="E7" s="10">
        <v>616</v>
      </c>
      <c r="F7" s="10">
        <v>624</v>
      </c>
      <c r="G7" s="9">
        <v>932</v>
      </c>
      <c r="H7" s="10"/>
      <c r="I7" s="10"/>
      <c r="J7" s="10"/>
      <c r="K7" s="11" t="s">
        <v>8</v>
      </c>
      <c r="L7" s="21" t="s">
        <v>16</v>
      </c>
      <c r="M7" s="17">
        <f>(C7+C11)</f>
        <v>961</v>
      </c>
      <c r="N7" s="14">
        <f>SUM(M7/M10)</f>
        <v>0.18824681684622918</v>
      </c>
      <c r="O7" s="2">
        <v>1</v>
      </c>
    </row>
    <row r="8" spans="1:15" s="2" customFormat="1" ht="16.5" customHeight="1" thickBot="1">
      <c r="A8" s="7" t="s">
        <v>154</v>
      </c>
      <c r="B8" s="12" t="s">
        <v>5</v>
      </c>
      <c r="C8" s="10">
        <v>568</v>
      </c>
      <c r="D8" s="10">
        <v>571</v>
      </c>
      <c r="E8" s="10">
        <v>609</v>
      </c>
      <c r="F8" s="10">
        <v>616</v>
      </c>
      <c r="G8" s="10">
        <v>623</v>
      </c>
      <c r="H8" s="10">
        <v>644</v>
      </c>
      <c r="I8" s="10">
        <v>667</v>
      </c>
      <c r="J8" s="9">
        <v>880</v>
      </c>
      <c r="K8" s="11" t="s">
        <v>6</v>
      </c>
      <c r="L8" s="64" t="s">
        <v>378</v>
      </c>
      <c r="M8" s="17">
        <v>607</v>
      </c>
      <c r="N8" s="14">
        <f>SUM(M8/M10)</f>
        <v>0.11890303623898139</v>
      </c>
      <c r="O8" s="2">
        <v>1</v>
      </c>
    </row>
    <row r="9" spans="1:15" s="2" customFormat="1" ht="16.5" customHeight="1" thickBot="1">
      <c r="A9" s="18" t="s">
        <v>410</v>
      </c>
      <c r="B9" s="19" t="s">
        <v>5</v>
      </c>
      <c r="C9" s="10">
        <v>472</v>
      </c>
      <c r="D9" s="10">
        <v>486</v>
      </c>
      <c r="E9" s="10">
        <v>493</v>
      </c>
      <c r="F9" s="10">
        <v>531</v>
      </c>
      <c r="G9" s="10">
        <v>543</v>
      </c>
      <c r="H9" s="10">
        <v>549</v>
      </c>
      <c r="I9" s="10" t="s">
        <v>21</v>
      </c>
      <c r="L9" s="13" t="s">
        <v>17</v>
      </c>
      <c r="M9" s="17">
        <v>95</v>
      </c>
      <c r="N9" s="14">
        <f>SUM(M9/M10)</f>
        <v>1.8609206660137122E-2</v>
      </c>
    </row>
    <row r="10" spans="1:15" s="2" customFormat="1" ht="16.5" customHeight="1" thickBot="1">
      <c r="A10" s="18" t="s">
        <v>409</v>
      </c>
      <c r="B10" s="27" t="s">
        <v>3</v>
      </c>
      <c r="C10" s="10">
        <v>448</v>
      </c>
      <c r="D10" s="10">
        <v>452</v>
      </c>
      <c r="E10" s="10">
        <v>456</v>
      </c>
      <c r="F10" s="10">
        <v>554</v>
      </c>
      <c r="G10" s="10">
        <v>617</v>
      </c>
      <c r="H10" s="10">
        <v>631</v>
      </c>
      <c r="I10" s="10">
        <v>641</v>
      </c>
      <c r="J10" s="10"/>
      <c r="K10" s="11"/>
      <c r="L10" s="13"/>
      <c r="M10" s="24">
        <v>5105</v>
      </c>
      <c r="N10" s="14"/>
    </row>
    <row r="11" spans="1:15" s="2" customFormat="1" ht="16.5" customHeight="1" thickBot="1">
      <c r="A11" s="18" t="s">
        <v>332</v>
      </c>
      <c r="B11" s="22" t="s">
        <v>16</v>
      </c>
      <c r="C11" s="10">
        <v>379</v>
      </c>
      <c r="D11" s="10">
        <v>389</v>
      </c>
      <c r="E11" s="10">
        <v>399</v>
      </c>
      <c r="F11" s="10">
        <v>416</v>
      </c>
      <c r="G11" s="10" t="s">
        <v>21</v>
      </c>
    </row>
    <row r="12" spans="1:15" s="2" customFormat="1" ht="16.5" customHeight="1" thickBot="1">
      <c r="A12" s="18" t="s">
        <v>412</v>
      </c>
      <c r="B12" s="27" t="s">
        <v>3</v>
      </c>
      <c r="C12" s="10">
        <v>317</v>
      </c>
      <c r="D12" s="10">
        <v>324</v>
      </c>
      <c r="E12" s="10">
        <v>326</v>
      </c>
      <c r="F12" s="10" t="s">
        <v>21</v>
      </c>
    </row>
    <row r="13" spans="1:15" s="2" customFormat="1" ht="16.5" customHeight="1" thickBot="1">
      <c r="A13" s="18" t="s">
        <v>413</v>
      </c>
      <c r="B13" s="23" t="s">
        <v>14</v>
      </c>
      <c r="C13" s="10">
        <v>95</v>
      </c>
      <c r="D13" s="10" t="s">
        <v>21</v>
      </c>
    </row>
    <row r="14" spans="1:15" s="2" customFormat="1" ht="10.5" customHeight="1">
      <c r="A14" s="1"/>
      <c r="C14" s="17"/>
      <c r="D14" s="17"/>
      <c r="E14" s="17"/>
      <c r="F14" s="17"/>
      <c r="G14" s="17"/>
      <c r="H14" s="17"/>
      <c r="I14" s="17"/>
      <c r="J14" s="17"/>
    </row>
    <row r="15" spans="1:15" s="2" customFormat="1" ht="17.45" customHeight="1">
      <c r="A15" s="1" t="s">
        <v>415</v>
      </c>
    </row>
    <row r="16" spans="1:15" s="2" customFormat="1" ht="10.5" customHeight="1" thickBot="1">
      <c r="A16" s="1"/>
    </row>
    <row r="17" spans="1:16" s="2" customFormat="1" ht="16.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>
        <v>5</v>
      </c>
      <c r="H17" s="5">
        <v>6</v>
      </c>
      <c r="I17" s="5">
        <v>7</v>
      </c>
      <c r="J17" s="5">
        <v>8</v>
      </c>
      <c r="K17" s="5">
        <v>9</v>
      </c>
      <c r="L17" s="6"/>
      <c r="M17" s="13" t="s">
        <v>9</v>
      </c>
      <c r="N17" s="14">
        <f>(5581/7810)</f>
        <v>0.71459667093469914</v>
      </c>
    </row>
    <row r="18" spans="1:16" s="2" customFormat="1" ht="16.5" customHeight="1" thickBot="1">
      <c r="A18" s="18" t="s">
        <v>386</v>
      </c>
      <c r="B18" s="27" t="s">
        <v>3</v>
      </c>
      <c r="C18" s="10"/>
      <c r="D18" s="10"/>
      <c r="E18" s="10"/>
      <c r="F18" s="10"/>
      <c r="G18" s="10"/>
      <c r="H18" s="10"/>
      <c r="I18" s="10"/>
      <c r="J18" s="10"/>
      <c r="K18" s="10"/>
      <c r="L18" s="11"/>
      <c r="N18" s="13" t="s">
        <v>11</v>
      </c>
      <c r="O18" s="13" t="s">
        <v>12</v>
      </c>
      <c r="P18" s="13" t="s">
        <v>13</v>
      </c>
    </row>
    <row r="19" spans="1:16" s="2" customFormat="1" ht="16.5" customHeight="1" thickBot="1">
      <c r="A19" s="18" t="s">
        <v>347</v>
      </c>
      <c r="B19" s="19" t="s">
        <v>5</v>
      </c>
      <c r="C19" s="10"/>
      <c r="D19" s="10"/>
      <c r="E19" s="10"/>
      <c r="F19" s="10"/>
      <c r="G19" s="10"/>
      <c r="H19" s="10"/>
      <c r="I19" s="10"/>
      <c r="J19" s="10"/>
      <c r="K19" s="10"/>
      <c r="L19" s="11"/>
      <c r="M19" s="16" t="s">
        <v>5</v>
      </c>
      <c r="N19" s="17">
        <f>(C19+C23+C22+C28)</f>
        <v>0</v>
      </c>
      <c r="O19" s="14">
        <f>SUM(N19/N23)</f>
        <v>0</v>
      </c>
      <c r="P19" s="2">
        <v>2</v>
      </c>
    </row>
    <row r="20" spans="1:16" s="2" customFormat="1" ht="16.5" customHeight="1" thickBot="1">
      <c r="A20" s="18" t="s">
        <v>348</v>
      </c>
      <c r="B20" s="22" t="s">
        <v>16</v>
      </c>
      <c r="C20" s="10"/>
      <c r="D20" s="10"/>
      <c r="E20" s="10"/>
      <c r="F20" s="10"/>
      <c r="G20" s="10"/>
      <c r="H20" s="10"/>
      <c r="I20" s="10"/>
      <c r="J20" s="10"/>
      <c r="K20" s="10"/>
      <c r="L20" s="11"/>
      <c r="M20" s="20" t="s">
        <v>3</v>
      </c>
      <c r="N20" s="17">
        <f>(C18+C21+C25+C26)</f>
        <v>0</v>
      </c>
      <c r="O20" s="14">
        <f>SUM(N20/N23)</f>
        <v>0</v>
      </c>
      <c r="P20" s="2">
        <v>3</v>
      </c>
    </row>
    <row r="21" spans="1:16" s="2" customFormat="1" ht="16.5" customHeight="1" thickBot="1">
      <c r="A21" s="18" t="s">
        <v>352</v>
      </c>
      <c r="B21" s="27" t="s">
        <v>3</v>
      </c>
      <c r="C21" s="10"/>
      <c r="D21" s="10"/>
      <c r="E21" s="10"/>
      <c r="F21" s="10"/>
      <c r="G21" s="10"/>
      <c r="H21" s="10"/>
      <c r="I21" s="10"/>
      <c r="J21" s="10"/>
      <c r="K21" s="10"/>
      <c r="L21" s="11"/>
      <c r="M21" s="21" t="s">
        <v>16</v>
      </c>
      <c r="N21" s="17">
        <f>(C20+C24)</f>
        <v>0</v>
      </c>
      <c r="O21" s="14">
        <f>SUM(N21/N23)</f>
        <v>0</v>
      </c>
      <c r="P21" s="2">
        <v>1</v>
      </c>
    </row>
    <row r="22" spans="1:16" s="2" customFormat="1" ht="16.5" customHeight="1" thickBot="1">
      <c r="A22" s="18" t="s">
        <v>231</v>
      </c>
      <c r="B22" s="19" t="s">
        <v>5</v>
      </c>
      <c r="C22" s="10"/>
      <c r="D22" s="10"/>
      <c r="E22" s="10"/>
      <c r="F22" s="10"/>
      <c r="G22" s="10"/>
      <c r="H22" s="10"/>
      <c r="I22" s="10"/>
      <c r="J22" s="10"/>
      <c r="K22" s="10"/>
      <c r="L22" s="11"/>
      <c r="M22" s="64" t="s">
        <v>378</v>
      </c>
      <c r="N22" s="17">
        <f>(C27+C29)</f>
        <v>0</v>
      </c>
      <c r="O22" s="14">
        <f>SUM(N22/N23)</f>
        <v>0</v>
      </c>
    </row>
    <row r="23" spans="1:16" s="2" customFormat="1" ht="16.5" customHeight="1" thickBot="1">
      <c r="A23" s="18" t="s">
        <v>349</v>
      </c>
      <c r="B23" s="19" t="s">
        <v>5</v>
      </c>
      <c r="C23" s="10"/>
      <c r="D23" s="10"/>
      <c r="E23" s="10"/>
      <c r="F23" s="10"/>
      <c r="G23" s="10"/>
      <c r="H23" s="10"/>
      <c r="I23" s="10"/>
      <c r="J23" s="10"/>
      <c r="K23" s="10"/>
      <c r="L23" s="11"/>
      <c r="N23" s="24">
        <v>5328</v>
      </c>
    </row>
    <row r="24" spans="1:16" s="2" customFormat="1" ht="16.5" customHeight="1" thickBot="1">
      <c r="A24" s="18" t="s">
        <v>353</v>
      </c>
      <c r="B24" s="22" t="s">
        <v>16</v>
      </c>
      <c r="C24" s="10"/>
      <c r="D24" s="10"/>
      <c r="E24" s="10"/>
      <c r="F24" s="10"/>
      <c r="G24" s="10"/>
      <c r="H24" s="10"/>
      <c r="I24" s="10"/>
      <c r="J24" s="10"/>
      <c r="K24" s="10"/>
    </row>
    <row r="25" spans="1:16" s="2" customFormat="1" ht="16.5" customHeight="1" thickBot="1">
      <c r="A25" s="18" t="s">
        <v>357</v>
      </c>
      <c r="B25" s="27" t="s">
        <v>3</v>
      </c>
      <c r="C25" s="10"/>
      <c r="D25" s="10"/>
      <c r="E25" s="10"/>
      <c r="F25" s="10"/>
      <c r="G25" s="10"/>
      <c r="H25" s="10"/>
      <c r="I25" s="10"/>
      <c r="J25" s="10"/>
      <c r="K25" s="10"/>
      <c r="L25" s="11"/>
    </row>
    <row r="26" spans="1:16" s="2" customFormat="1" ht="16.5" customHeight="1" thickBot="1">
      <c r="A26" s="18" t="s">
        <v>351</v>
      </c>
      <c r="B26" s="27" t="s">
        <v>3</v>
      </c>
      <c r="C26" s="10"/>
      <c r="D26" s="10"/>
      <c r="E26" s="10"/>
      <c r="F26" s="10"/>
      <c r="G26" s="10"/>
      <c r="H26" s="10"/>
      <c r="I26" s="10"/>
      <c r="J26" s="10"/>
    </row>
    <row r="27" spans="1:16" s="2" customFormat="1" ht="16.5" customHeight="1" thickBot="1">
      <c r="A27" s="18" t="s">
        <v>389</v>
      </c>
      <c r="B27" s="59" t="s">
        <v>378</v>
      </c>
      <c r="C27" s="10"/>
      <c r="D27" s="10"/>
      <c r="E27" s="10"/>
      <c r="F27" s="10"/>
      <c r="G27" s="10"/>
      <c r="H27" s="10"/>
      <c r="I27" s="10"/>
    </row>
    <row r="28" spans="1:16" s="2" customFormat="1" ht="16.5" customHeight="1" thickBot="1">
      <c r="A28" s="18" t="s">
        <v>387</v>
      </c>
      <c r="B28" s="19" t="s">
        <v>5</v>
      </c>
      <c r="C28" s="10"/>
      <c r="D28" s="10"/>
      <c r="E28" s="10"/>
      <c r="F28" s="10"/>
      <c r="G28" s="10"/>
      <c r="H28" s="10"/>
      <c r="J28" s="30"/>
    </row>
    <row r="29" spans="1:16" s="2" customFormat="1" ht="16.5" customHeight="1" thickBot="1">
      <c r="A29" s="18" t="s">
        <v>388</v>
      </c>
      <c r="B29" s="59" t="s">
        <v>378</v>
      </c>
      <c r="C29" s="10"/>
      <c r="D29" s="10"/>
      <c r="E29" s="10"/>
      <c r="F29" s="10"/>
      <c r="H29" s="17"/>
      <c r="I29" s="17"/>
      <c r="K29" s="17"/>
    </row>
    <row r="30" spans="1:16">
      <c r="C30" s="44"/>
    </row>
    <row r="31" spans="1:16" s="2" customFormat="1" ht="17.45" customHeight="1">
      <c r="A31" s="1" t="s">
        <v>414</v>
      </c>
    </row>
    <row r="32" spans="1:16" s="2" customFormat="1" ht="10.5" customHeight="1" thickBot="1">
      <c r="A32" s="1"/>
    </row>
    <row r="33" spans="1:19" s="2" customFormat="1" ht="16.5" customHeight="1" thickBot="1">
      <c r="A33" s="4" t="s">
        <v>0</v>
      </c>
      <c r="B33" s="5" t="s">
        <v>1</v>
      </c>
      <c r="C33" s="5" t="s">
        <v>2</v>
      </c>
      <c r="D33" s="5">
        <v>2</v>
      </c>
      <c r="E33" s="5">
        <v>3</v>
      </c>
      <c r="F33" s="5">
        <v>4</v>
      </c>
      <c r="G33" s="5">
        <v>5</v>
      </c>
      <c r="H33" s="5">
        <v>6</v>
      </c>
      <c r="I33" s="5">
        <v>7</v>
      </c>
      <c r="J33" s="5">
        <v>8</v>
      </c>
      <c r="K33" s="5">
        <v>9</v>
      </c>
      <c r="L33" s="5">
        <v>10</v>
      </c>
      <c r="M33" s="5">
        <v>11</v>
      </c>
      <c r="N33" s="5">
        <v>12</v>
      </c>
      <c r="O33" s="6"/>
      <c r="P33" s="13" t="s">
        <v>9</v>
      </c>
      <c r="Q33" s="14">
        <f>(6113/9252)</f>
        <v>0.66072200605274534</v>
      </c>
    </row>
    <row r="34" spans="1:19" s="2" customFormat="1" ht="16.5" customHeight="1" thickBot="1">
      <c r="A34" s="18" t="s">
        <v>365</v>
      </c>
      <c r="B34" s="19" t="s">
        <v>5</v>
      </c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1"/>
      <c r="Q34" s="13" t="s">
        <v>11</v>
      </c>
      <c r="R34" s="13" t="s">
        <v>12</v>
      </c>
      <c r="S34" s="13" t="s">
        <v>13</v>
      </c>
    </row>
    <row r="35" spans="1:19" s="2" customFormat="1" ht="16.5" customHeight="1" thickBot="1">
      <c r="A35" s="18" t="s">
        <v>394</v>
      </c>
      <c r="B35" s="19" t="s">
        <v>5</v>
      </c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1"/>
      <c r="P35" s="16" t="s">
        <v>5</v>
      </c>
      <c r="Q35" s="17">
        <f>(C34+C35+C39+C42+C48+C49)</f>
        <v>0</v>
      </c>
      <c r="R35" s="14">
        <f>SUM(Q35/Q41)</f>
        <v>0</v>
      </c>
      <c r="S35" s="2">
        <v>4</v>
      </c>
    </row>
    <row r="36" spans="1:19" s="2" customFormat="1" ht="16.5" customHeight="1" thickBot="1">
      <c r="A36" s="18" t="s">
        <v>360</v>
      </c>
      <c r="B36" s="27" t="s">
        <v>3</v>
      </c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1"/>
      <c r="P36" s="20" t="s">
        <v>3</v>
      </c>
      <c r="Q36" s="17">
        <f>(C36+C38+C40+C44+C45)</f>
        <v>0</v>
      </c>
      <c r="R36" s="14">
        <f>SUM(Q36/Q41)</f>
        <v>0</v>
      </c>
      <c r="S36" s="2">
        <v>2</v>
      </c>
    </row>
    <row r="37" spans="1:19" s="2" customFormat="1" ht="16.5" customHeight="1" thickBot="1">
      <c r="A37" s="18" t="s">
        <v>325</v>
      </c>
      <c r="B37" s="23" t="s">
        <v>14</v>
      </c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1"/>
      <c r="P37" s="21" t="s">
        <v>16</v>
      </c>
      <c r="Q37" s="17">
        <v>204</v>
      </c>
      <c r="R37" s="14">
        <f>SUM(Q37/Q41)</f>
        <v>3.3371503353508913E-2</v>
      </c>
    </row>
    <row r="38" spans="1:19" s="2" customFormat="1" ht="16.5" customHeight="1" thickBot="1">
      <c r="A38" s="18" t="s">
        <v>363</v>
      </c>
      <c r="B38" s="27" t="s">
        <v>3</v>
      </c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1"/>
      <c r="P38" s="64" t="s">
        <v>378</v>
      </c>
      <c r="Q38" s="17">
        <v>341</v>
      </c>
      <c r="R38" s="14">
        <f>SUM(Q38/Q41)</f>
        <v>5.5782758056600684E-2</v>
      </c>
    </row>
    <row r="39" spans="1:19" s="2" customFormat="1" ht="16.5" customHeight="1" thickBot="1">
      <c r="A39" s="18" t="s">
        <v>361</v>
      </c>
      <c r="B39" s="19" t="s">
        <v>5</v>
      </c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1"/>
      <c r="P39" s="25" t="s">
        <v>18</v>
      </c>
      <c r="Q39" s="17">
        <v>236</v>
      </c>
      <c r="R39" s="14">
        <f>SUM(Q39/Q41)</f>
        <v>3.8606248977588742E-2</v>
      </c>
    </row>
    <row r="40" spans="1:19" s="2" customFormat="1" ht="16.5" customHeight="1" thickBot="1">
      <c r="A40" s="18" t="s">
        <v>391</v>
      </c>
      <c r="B40" s="27" t="s">
        <v>3</v>
      </c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1"/>
      <c r="P40" s="13" t="s">
        <v>17</v>
      </c>
      <c r="Q40" s="17">
        <f>(C37+C43+C50)</f>
        <v>0</v>
      </c>
      <c r="R40" s="14">
        <f>SUM(Q40/Q41)</f>
        <v>0</v>
      </c>
      <c r="S40" s="2">
        <v>1</v>
      </c>
    </row>
    <row r="41" spans="1:19" s="2" customFormat="1" ht="16.5" customHeight="1" thickBot="1">
      <c r="A41" s="18" t="s">
        <v>395</v>
      </c>
      <c r="B41" s="59" t="s">
        <v>378</v>
      </c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P41" s="46"/>
      <c r="Q41" s="24">
        <v>6113</v>
      </c>
      <c r="R41" s="14"/>
    </row>
    <row r="42" spans="1:19" s="2" customFormat="1" ht="16.5" customHeight="1" thickBot="1">
      <c r="A42" s="18" t="s">
        <v>368</v>
      </c>
      <c r="B42" s="19" t="s">
        <v>5</v>
      </c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1"/>
    </row>
    <row r="43" spans="1:19" s="2" customFormat="1" ht="16.5" customHeight="1" thickBot="1">
      <c r="A43" s="18" t="s">
        <v>372</v>
      </c>
      <c r="B43" s="23" t="s">
        <v>14</v>
      </c>
      <c r="C43" s="10"/>
      <c r="D43" s="10"/>
      <c r="E43" s="10"/>
      <c r="F43" s="10"/>
      <c r="G43" s="10"/>
      <c r="H43" s="10"/>
      <c r="I43" s="10"/>
      <c r="J43" s="10"/>
      <c r="K43" s="10"/>
      <c r="L43" s="10"/>
    </row>
    <row r="44" spans="1:19" s="2" customFormat="1" ht="16.5" customHeight="1" thickBot="1">
      <c r="A44" s="18" t="s">
        <v>376</v>
      </c>
      <c r="B44" s="27" t="s">
        <v>3</v>
      </c>
      <c r="C44" s="10"/>
      <c r="D44" s="10"/>
      <c r="E44" s="10"/>
      <c r="F44" s="10"/>
      <c r="G44" s="10"/>
      <c r="H44" s="10"/>
      <c r="I44" s="10"/>
      <c r="J44" s="10"/>
      <c r="K44" s="10"/>
    </row>
    <row r="45" spans="1:19" s="2" customFormat="1" ht="16.5" customHeight="1" thickBot="1">
      <c r="A45" s="18" t="s">
        <v>393</v>
      </c>
      <c r="B45" s="27" t="s">
        <v>3</v>
      </c>
      <c r="C45" s="10"/>
      <c r="D45" s="10"/>
      <c r="E45" s="10"/>
      <c r="F45" s="10"/>
      <c r="G45" s="10"/>
      <c r="H45" s="10"/>
      <c r="I45" s="10"/>
      <c r="J45" s="10"/>
    </row>
    <row r="46" spans="1:19" s="2" customFormat="1" ht="16.5" customHeight="1" thickBot="1">
      <c r="A46" s="18" t="s">
        <v>396</v>
      </c>
      <c r="B46" s="26" t="s">
        <v>18</v>
      </c>
      <c r="C46" s="10"/>
      <c r="D46" s="10"/>
      <c r="E46" s="10"/>
      <c r="F46" s="10"/>
      <c r="G46" s="10"/>
      <c r="H46" s="10"/>
      <c r="I46" s="10"/>
    </row>
    <row r="47" spans="1:19" s="2" customFormat="1" ht="16.5" customHeight="1" thickBot="1">
      <c r="A47" s="18" t="s">
        <v>370</v>
      </c>
      <c r="B47" s="22" t="s">
        <v>16</v>
      </c>
      <c r="C47" s="10"/>
      <c r="D47" s="10"/>
      <c r="E47" s="10"/>
      <c r="F47" s="10"/>
      <c r="G47" s="10"/>
    </row>
    <row r="48" spans="1:19" s="2" customFormat="1" ht="16.5" customHeight="1" thickBot="1">
      <c r="A48" s="18" t="s">
        <v>307</v>
      </c>
      <c r="B48" s="19" t="s">
        <v>5</v>
      </c>
      <c r="C48" s="10"/>
      <c r="D48" s="10"/>
      <c r="E48" s="10"/>
      <c r="F48" s="10"/>
      <c r="G48" s="10"/>
      <c r="H48" s="10"/>
    </row>
    <row r="49" spans="1:24" s="2" customFormat="1" ht="16.5" customHeight="1" thickBot="1">
      <c r="A49" s="18" t="s">
        <v>392</v>
      </c>
      <c r="B49" s="19" t="s">
        <v>5</v>
      </c>
      <c r="C49" s="10"/>
      <c r="D49" s="10"/>
      <c r="E49" s="10"/>
      <c r="F49" s="10"/>
    </row>
    <row r="50" spans="1:24" s="2" customFormat="1" ht="16.5" customHeight="1" thickBot="1">
      <c r="A50" s="18" t="s">
        <v>397</v>
      </c>
      <c r="B50" s="23" t="s">
        <v>14</v>
      </c>
      <c r="C50" s="10"/>
      <c r="D50" s="10"/>
      <c r="E50" s="10"/>
      <c r="I50" s="17"/>
      <c r="J50" s="17"/>
      <c r="K50" s="17"/>
      <c r="L50" s="17"/>
    </row>
    <row r="51" spans="1:24" s="2" customFormat="1" ht="11.25" customHeight="1">
      <c r="A51" s="28"/>
      <c r="B51" s="29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</row>
    <row r="52" spans="1:24" s="2" customFormat="1" ht="17.45" customHeight="1">
      <c r="A52" s="1" t="s">
        <v>431</v>
      </c>
    </row>
    <row r="53" spans="1:24" s="2" customFormat="1" ht="8.25" customHeight="1" thickBot="1">
      <c r="A53" s="1"/>
    </row>
    <row r="54" spans="1:24" s="2" customFormat="1" ht="17.45" customHeight="1" thickBot="1">
      <c r="A54" s="4" t="s">
        <v>0</v>
      </c>
      <c r="B54" s="5" t="s">
        <v>1</v>
      </c>
      <c r="C54" s="5" t="s">
        <v>2</v>
      </c>
      <c r="D54" s="5">
        <v>2</v>
      </c>
      <c r="E54" s="5">
        <v>3</v>
      </c>
      <c r="F54" s="5">
        <v>4</v>
      </c>
      <c r="G54" s="5">
        <v>5</v>
      </c>
      <c r="H54" s="5">
        <v>6</v>
      </c>
      <c r="I54" s="5">
        <v>7</v>
      </c>
      <c r="J54" s="5">
        <v>8</v>
      </c>
      <c r="K54" s="5">
        <v>9</v>
      </c>
      <c r="L54" s="5">
        <v>10</v>
      </c>
      <c r="M54" s="5">
        <v>11</v>
      </c>
      <c r="N54" s="5">
        <v>12</v>
      </c>
      <c r="O54" s="5">
        <v>13</v>
      </c>
      <c r="P54" s="5">
        <v>14</v>
      </c>
      <c r="Q54" s="5">
        <v>15</v>
      </c>
      <c r="R54" s="5">
        <v>16</v>
      </c>
      <c r="S54" s="5"/>
      <c r="T54" s="13" t="s">
        <v>9</v>
      </c>
      <c r="U54" s="14">
        <f>(8429/12195)</f>
        <v>0.69118491184911846</v>
      </c>
    </row>
    <row r="55" spans="1:24" s="2" customFormat="1" ht="17.45" customHeight="1" thickBot="1">
      <c r="A55" s="7" t="s">
        <v>399</v>
      </c>
      <c r="B55" s="8" t="s">
        <v>3</v>
      </c>
      <c r="C55" s="9">
        <v>1357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1"/>
      <c r="U55" s="13" t="s">
        <v>11</v>
      </c>
      <c r="V55" s="13" t="s">
        <v>12</v>
      </c>
      <c r="W55" s="13" t="s">
        <v>13</v>
      </c>
      <c r="X55" s="13"/>
    </row>
    <row r="56" spans="1:24" s="2" customFormat="1" ht="17.45" customHeight="1" thickBot="1">
      <c r="A56" s="18" t="s">
        <v>402</v>
      </c>
      <c r="B56" s="19" t="s">
        <v>5</v>
      </c>
      <c r="C56" s="10">
        <v>747</v>
      </c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1"/>
      <c r="T56" s="16" t="s">
        <v>5</v>
      </c>
      <c r="U56" s="17">
        <f>(C56+C58+C57+C59+C66+C67)</f>
        <v>3198</v>
      </c>
      <c r="V56" s="14">
        <f>SUM(U56/U62)</f>
        <v>0.39340632304096446</v>
      </c>
      <c r="W56" s="2">
        <v>4</v>
      </c>
    </row>
    <row r="57" spans="1:24" s="2" customFormat="1" ht="17.45" customHeight="1" thickBot="1">
      <c r="A57" s="18" t="s">
        <v>401</v>
      </c>
      <c r="B57" s="19" t="s">
        <v>5</v>
      </c>
      <c r="C57" s="10">
        <v>673</v>
      </c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1"/>
      <c r="T57" s="20" t="s">
        <v>3</v>
      </c>
      <c r="U57" s="17">
        <f>(C55+C60+C63+C68)</f>
        <v>2571</v>
      </c>
      <c r="V57" s="14">
        <f>SUM(U57/U62)</f>
        <v>0.31627506458358962</v>
      </c>
      <c r="W57" s="2">
        <v>3</v>
      </c>
    </row>
    <row r="58" spans="1:24" s="2" customFormat="1" ht="17.45" customHeight="1" thickBot="1">
      <c r="A58" s="18" t="s">
        <v>169</v>
      </c>
      <c r="B58" s="19" t="s">
        <v>5</v>
      </c>
      <c r="C58" s="10">
        <v>596</v>
      </c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1"/>
      <c r="T58" s="21" t="s">
        <v>16</v>
      </c>
      <c r="U58" s="17">
        <f>(C61+C69)</f>
        <v>788</v>
      </c>
      <c r="V58" s="14">
        <f>SUM(U58/U62)</f>
        <v>9.6936892606716688E-2</v>
      </c>
      <c r="W58" s="2">
        <v>1</v>
      </c>
    </row>
    <row r="59" spans="1:24" s="2" customFormat="1" ht="17.45" customHeight="1" thickBot="1">
      <c r="A59" s="18" t="s">
        <v>400</v>
      </c>
      <c r="B59" s="22" t="s">
        <v>16</v>
      </c>
      <c r="C59" s="10">
        <v>520</v>
      </c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1"/>
      <c r="T59" s="64" t="s">
        <v>378</v>
      </c>
      <c r="U59" s="17">
        <v>437</v>
      </c>
      <c r="V59" s="14">
        <f>SUM(U59/U62)</f>
        <v>5.3758149833927911E-2</v>
      </c>
    </row>
    <row r="60" spans="1:24" s="2" customFormat="1" ht="17.45" customHeight="1" thickBot="1">
      <c r="A60" s="18" t="s">
        <v>419</v>
      </c>
      <c r="B60" s="19" t="s">
        <v>5</v>
      </c>
      <c r="C60" s="10">
        <v>503</v>
      </c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1"/>
      <c r="T60" s="66" t="s">
        <v>25</v>
      </c>
      <c r="U60" s="17">
        <v>422</v>
      </c>
      <c r="V60" s="14">
        <f>SUM(U60/U62)</f>
        <v>5.1912904416287368E-2</v>
      </c>
      <c r="X60" s="14"/>
    </row>
    <row r="61" spans="1:24" s="2" customFormat="1" ht="17.45" customHeight="1" thickBot="1">
      <c r="A61" s="18" t="s">
        <v>406</v>
      </c>
      <c r="B61" s="19" t="s">
        <v>5</v>
      </c>
      <c r="C61" s="10">
        <v>503</v>
      </c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1"/>
      <c r="T61" s="13" t="s">
        <v>17</v>
      </c>
      <c r="U61" s="17">
        <v>500</v>
      </c>
      <c r="V61" s="14">
        <f>SUM(U61/U62)</f>
        <v>6.1508180588018206E-2</v>
      </c>
    </row>
    <row r="62" spans="1:24" s="2" customFormat="1" ht="17.45" customHeight="1" thickBot="1">
      <c r="A62" s="18" t="s">
        <v>320</v>
      </c>
      <c r="B62" s="27" t="s">
        <v>3</v>
      </c>
      <c r="C62" s="10">
        <v>412</v>
      </c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1"/>
      <c r="U62" s="24">
        <v>8129</v>
      </c>
    </row>
    <row r="63" spans="1:24" s="2" customFormat="1" ht="17.45" customHeight="1" thickBot="1">
      <c r="A63" s="18" t="s">
        <v>343</v>
      </c>
      <c r="B63" s="65" t="s">
        <v>25</v>
      </c>
      <c r="C63" s="10">
        <v>405</v>
      </c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1"/>
    </row>
    <row r="64" spans="1:24" s="2" customFormat="1" ht="17.45" customHeight="1" thickBot="1">
      <c r="A64" s="18" t="s">
        <v>423</v>
      </c>
      <c r="B64" s="23" t="s">
        <v>417</v>
      </c>
      <c r="C64" s="10">
        <v>376</v>
      </c>
      <c r="D64" s="10"/>
      <c r="E64" s="10"/>
      <c r="F64" s="10"/>
      <c r="G64" s="10"/>
      <c r="H64" s="10"/>
      <c r="I64" s="10"/>
    </row>
    <row r="65" spans="1:22" s="2" customFormat="1" ht="17.45" customHeight="1" thickBot="1">
      <c r="A65" s="18" t="s">
        <v>421</v>
      </c>
      <c r="B65" s="59" t="s">
        <v>378</v>
      </c>
      <c r="C65" s="10">
        <v>357</v>
      </c>
      <c r="D65" s="10"/>
      <c r="E65" s="10"/>
      <c r="F65" s="10"/>
      <c r="G65" s="10"/>
      <c r="H65" s="10"/>
      <c r="I65" s="10"/>
      <c r="J65" s="10"/>
      <c r="K65" s="10"/>
    </row>
    <row r="66" spans="1:22" s="2" customFormat="1" ht="17.45" customHeight="1" thickBot="1">
      <c r="A66" s="18" t="s">
        <v>420</v>
      </c>
      <c r="B66" s="59" t="s">
        <v>378</v>
      </c>
      <c r="C66" s="10">
        <v>332</v>
      </c>
      <c r="D66" s="10"/>
      <c r="E66" s="10"/>
      <c r="F66" s="10"/>
      <c r="G66" s="10"/>
      <c r="H66" s="10"/>
    </row>
    <row r="67" spans="1:22" s="2" customFormat="1" ht="17.45" customHeight="1" thickBot="1">
      <c r="A67" s="18" t="s">
        <v>418</v>
      </c>
      <c r="B67" s="19" t="s">
        <v>5</v>
      </c>
      <c r="C67" s="10">
        <v>330</v>
      </c>
      <c r="D67" s="10"/>
      <c r="E67" s="10"/>
      <c r="F67" s="10"/>
      <c r="G67" s="10"/>
      <c r="H67" s="10"/>
      <c r="I67" s="10"/>
    </row>
    <row r="68" spans="1:22" s="2" customFormat="1" ht="17.45" customHeight="1" thickBot="1">
      <c r="A68" s="18" t="s">
        <v>322</v>
      </c>
      <c r="B68" s="22" t="s">
        <v>16</v>
      </c>
      <c r="C68" s="10">
        <v>306</v>
      </c>
      <c r="D68" s="10"/>
      <c r="E68" s="10"/>
      <c r="F68" s="10"/>
      <c r="G68" s="10"/>
      <c r="H68" s="10"/>
      <c r="I68" s="10"/>
      <c r="J68" s="10"/>
      <c r="K68" s="10"/>
    </row>
    <row r="69" spans="1:22" s="2" customFormat="1" ht="17.45" customHeight="1" thickBot="1">
      <c r="A69" s="18" t="s">
        <v>428</v>
      </c>
      <c r="B69" s="27" t="s">
        <v>3</v>
      </c>
      <c r="C69" s="10">
        <v>285</v>
      </c>
      <c r="D69" s="10"/>
      <c r="E69" s="10"/>
      <c r="F69" s="10"/>
      <c r="G69" s="10"/>
      <c r="H69" s="10"/>
    </row>
    <row r="70" spans="1:22" s="2" customFormat="1" ht="17.45" customHeight="1" thickBot="1">
      <c r="A70" s="18" t="s">
        <v>429</v>
      </c>
      <c r="B70" s="23" t="s">
        <v>416</v>
      </c>
      <c r="C70" s="10">
        <v>208</v>
      </c>
      <c r="D70" s="10"/>
      <c r="E70" s="10"/>
      <c r="F70" s="10"/>
      <c r="G70" s="10"/>
    </row>
    <row r="71" spans="1:22" s="2" customFormat="1" ht="17.45" customHeight="1" thickBot="1">
      <c r="A71" s="18" t="s">
        <v>425</v>
      </c>
      <c r="B71" s="23" t="s">
        <v>422</v>
      </c>
      <c r="C71" s="10">
        <v>190</v>
      </c>
      <c r="D71" s="10"/>
      <c r="E71" s="10"/>
      <c r="F71" s="10"/>
    </row>
    <row r="72" spans="1:22" s="2" customFormat="1" ht="17.45" customHeight="1" thickBot="1">
      <c r="A72" s="18" t="s">
        <v>424</v>
      </c>
      <c r="B72" s="22" t="s">
        <v>16</v>
      </c>
      <c r="C72" s="10">
        <v>155</v>
      </c>
      <c r="D72" s="10"/>
      <c r="E72" s="10"/>
    </row>
    <row r="73" spans="1:22" s="2" customFormat="1" ht="17.45" customHeight="1" thickBot="1">
      <c r="A73" s="18" t="s">
        <v>430</v>
      </c>
      <c r="B73" s="23" t="s">
        <v>416</v>
      </c>
      <c r="C73" s="10">
        <v>151</v>
      </c>
      <c r="D73" s="10"/>
      <c r="E73" s="10"/>
    </row>
    <row r="74" spans="1:22" s="2" customFormat="1" ht="17.45" customHeight="1" thickBot="1">
      <c r="A74" s="18" t="s">
        <v>427</v>
      </c>
      <c r="B74" s="22" t="s">
        <v>16</v>
      </c>
      <c r="C74" s="10">
        <v>149</v>
      </c>
      <c r="D74" s="10"/>
      <c r="E74" s="10"/>
    </row>
    <row r="75" spans="1:22" s="2" customFormat="1" ht="17.45" customHeight="1" thickBot="1">
      <c r="A75" s="18" t="s">
        <v>426</v>
      </c>
      <c r="B75" s="65" t="s">
        <v>25</v>
      </c>
      <c r="C75" s="10">
        <v>35</v>
      </c>
      <c r="D75" s="10"/>
      <c r="E75" s="10"/>
    </row>
    <row r="76" spans="1:22">
      <c r="C76" s="44">
        <f>SUM(C55:C75)</f>
        <v>8590</v>
      </c>
      <c r="D76" s="44">
        <f>SUM(D55:D75)</f>
        <v>0</v>
      </c>
      <c r="E76" s="44"/>
      <c r="F76" s="44"/>
      <c r="G76" s="44"/>
      <c r="H76" s="44"/>
      <c r="I76" s="44"/>
      <c r="J76" s="44"/>
      <c r="K76" s="44"/>
      <c r="L76" s="44"/>
      <c r="M76" s="44"/>
      <c r="N76" s="44"/>
      <c r="O76" s="44"/>
    </row>
    <row r="77" spans="1:22" s="30" customFormat="1" ht="15" customHeight="1">
      <c r="B77" s="34" t="s">
        <v>20</v>
      </c>
      <c r="C77" s="36" t="s">
        <v>5</v>
      </c>
      <c r="D77" s="37" t="s">
        <v>3</v>
      </c>
      <c r="E77" s="38" t="s">
        <v>16</v>
      </c>
      <c r="F77" s="48" t="s">
        <v>378</v>
      </c>
      <c r="G77" s="67" t="s">
        <v>25</v>
      </c>
      <c r="H77" s="34" t="s">
        <v>17</v>
      </c>
      <c r="T77" s="31"/>
      <c r="U77" s="32"/>
      <c r="V77" s="33"/>
    </row>
    <row r="78" spans="1:22" s="30" customFormat="1" ht="15" customHeight="1">
      <c r="A78" s="30" t="s">
        <v>11</v>
      </c>
      <c r="B78" s="35">
        <f>SUM(M10+N23+Q41+U62)</f>
        <v>24675</v>
      </c>
      <c r="C78" s="32">
        <f>SUM(U56+Q35+N19+M5)</f>
        <v>5875</v>
      </c>
      <c r="D78" s="32">
        <f>SUM(U57+Q36+N20+M6)</f>
        <v>3336</v>
      </c>
      <c r="E78" s="32">
        <f>SUM(U58+Q37+N21+M7)</f>
        <v>1953</v>
      </c>
      <c r="F78" s="32">
        <f>(U59+Q38+N22+M8)</f>
        <v>1385</v>
      </c>
      <c r="G78" s="32">
        <v>422</v>
      </c>
      <c r="H78" s="32">
        <f>(U61+Q40)</f>
        <v>500</v>
      </c>
      <c r="T78" s="34"/>
      <c r="U78" s="35"/>
      <c r="V78" s="33"/>
    </row>
    <row r="79" spans="1:22" s="30" customFormat="1" ht="15" customHeight="1">
      <c r="A79" s="30" t="s">
        <v>12</v>
      </c>
      <c r="B79" s="40">
        <v>1</v>
      </c>
      <c r="C79" s="33">
        <f t="shared" ref="C79:H79" si="0">SUM(C78/$B$78)</f>
        <v>0.23809523809523808</v>
      </c>
      <c r="D79" s="33">
        <f t="shared" si="0"/>
        <v>0.13519756838905775</v>
      </c>
      <c r="E79" s="33">
        <f t="shared" si="0"/>
        <v>7.9148936170212764E-2</v>
      </c>
      <c r="F79" s="33">
        <f t="shared" si="0"/>
        <v>5.6129685916919962E-2</v>
      </c>
      <c r="G79" s="33">
        <f t="shared" si="0"/>
        <v>1.7102330293819655E-2</v>
      </c>
      <c r="H79" s="33">
        <f t="shared" si="0"/>
        <v>2.0263424518743668E-2</v>
      </c>
    </row>
    <row r="80" spans="1:22" s="30" customFormat="1" ht="15" customHeight="1">
      <c r="A80" s="30" t="s">
        <v>13</v>
      </c>
      <c r="B80" s="34">
        <v>26</v>
      </c>
      <c r="C80" s="30">
        <v>13</v>
      </c>
      <c r="D80" s="30">
        <v>9</v>
      </c>
      <c r="E80" s="30">
        <v>3</v>
      </c>
      <c r="F80" s="30">
        <v>0</v>
      </c>
      <c r="G80" s="30">
        <v>0</v>
      </c>
      <c r="H80" s="30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V74"/>
  <sheetViews>
    <sheetView workbookViewId="0">
      <selection activeCell="O1" sqref="O1"/>
    </sheetView>
  </sheetViews>
  <sheetFormatPr defaultRowHeight="12.75"/>
  <cols>
    <col min="1" max="1" width="26.42578125" customWidth="1"/>
    <col min="2" max="2" width="8.42578125" customWidth="1"/>
    <col min="3" max="3" width="9.7109375" customWidth="1"/>
    <col min="4" max="18" width="8.7109375" customWidth="1"/>
  </cols>
  <sheetData>
    <row r="1" spans="1:14" s="2" customFormat="1" ht="16.5" customHeight="1">
      <c r="A1" s="1" t="s">
        <v>377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3" t="s">
        <v>9</v>
      </c>
      <c r="L3" s="14">
        <f>(4821/7458)</f>
        <v>0.64641995172968625</v>
      </c>
    </row>
    <row r="4" spans="1:14" s="2" customFormat="1" ht="16.5" customHeight="1" thickBot="1">
      <c r="A4" s="7" t="s">
        <v>326</v>
      </c>
      <c r="B4" s="12" t="s">
        <v>5</v>
      </c>
      <c r="C4" s="9">
        <v>911</v>
      </c>
      <c r="D4" s="10"/>
      <c r="E4" s="10"/>
      <c r="F4" s="10"/>
      <c r="G4" s="10"/>
      <c r="H4" s="10"/>
      <c r="I4" s="10"/>
      <c r="J4" s="11" t="s">
        <v>4</v>
      </c>
      <c r="L4" s="13" t="s">
        <v>11</v>
      </c>
      <c r="M4" s="13" t="s">
        <v>12</v>
      </c>
      <c r="N4" s="13" t="s">
        <v>13</v>
      </c>
    </row>
    <row r="5" spans="1:14" s="2" customFormat="1" ht="16.5" customHeight="1" thickBot="1">
      <c r="A5" s="7" t="s">
        <v>154</v>
      </c>
      <c r="B5" s="12" t="s">
        <v>5</v>
      </c>
      <c r="C5" s="10">
        <v>774</v>
      </c>
      <c r="D5" s="10">
        <v>787</v>
      </c>
      <c r="E5" s="9">
        <v>815</v>
      </c>
      <c r="F5" s="10"/>
      <c r="G5" s="10"/>
      <c r="H5" s="10"/>
      <c r="I5" s="10"/>
      <c r="J5" s="11" t="s">
        <v>8</v>
      </c>
      <c r="K5" s="16" t="s">
        <v>5</v>
      </c>
      <c r="L5" s="17">
        <f>(C4+C5+C7+C10)</f>
        <v>2708</v>
      </c>
      <c r="M5" s="14">
        <f>SUM(L5/L9)</f>
        <v>0.56170918896494504</v>
      </c>
      <c r="N5" s="2">
        <v>3</v>
      </c>
    </row>
    <row r="6" spans="1:14" s="2" customFormat="1" ht="16.5" customHeight="1" thickBot="1">
      <c r="A6" s="7" t="s">
        <v>327</v>
      </c>
      <c r="B6" s="8" t="s">
        <v>3</v>
      </c>
      <c r="C6" s="10">
        <v>712</v>
      </c>
      <c r="D6" s="10">
        <v>716</v>
      </c>
      <c r="E6" s="10">
        <v>726</v>
      </c>
      <c r="F6" s="10">
        <v>786</v>
      </c>
      <c r="G6" s="9">
        <v>850</v>
      </c>
      <c r="H6" s="10"/>
      <c r="I6" s="10"/>
      <c r="J6" s="11" t="s">
        <v>7</v>
      </c>
      <c r="K6" s="20" t="s">
        <v>3</v>
      </c>
      <c r="L6" s="17">
        <f>(C6+C12)</f>
        <v>898</v>
      </c>
      <c r="M6" s="14">
        <f>SUM(L6/L9)</f>
        <v>0.18626840904376685</v>
      </c>
      <c r="N6" s="2">
        <v>1</v>
      </c>
    </row>
    <row r="7" spans="1:14" s="2" customFormat="1" ht="16.5" customHeight="1" thickBot="1">
      <c r="A7" s="7" t="s">
        <v>329</v>
      </c>
      <c r="B7" s="12" t="s">
        <v>5</v>
      </c>
      <c r="C7" s="10">
        <v>691</v>
      </c>
      <c r="D7" s="10">
        <v>694</v>
      </c>
      <c r="E7" s="10">
        <v>699</v>
      </c>
      <c r="F7" s="10">
        <v>724</v>
      </c>
      <c r="G7" s="9">
        <v>815</v>
      </c>
      <c r="H7" s="10"/>
      <c r="I7" s="10"/>
      <c r="J7" s="11" t="s">
        <v>6</v>
      </c>
      <c r="K7" s="21" t="s">
        <v>16</v>
      </c>
      <c r="L7" s="17">
        <f>(C8+C9+C13)</f>
        <v>948</v>
      </c>
      <c r="M7" s="14">
        <f>SUM(L7/L9)</f>
        <v>0.19663970130678282</v>
      </c>
      <c r="N7" s="2">
        <v>1</v>
      </c>
    </row>
    <row r="8" spans="1:14" s="2" customFormat="1" ht="16.5" customHeight="1" thickBot="1">
      <c r="A8" s="7" t="s">
        <v>381</v>
      </c>
      <c r="B8" s="41" t="s">
        <v>16</v>
      </c>
      <c r="C8" s="10">
        <v>474</v>
      </c>
      <c r="D8" s="10">
        <v>483</v>
      </c>
      <c r="E8" s="10">
        <v>535</v>
      </c>
      <c r="F8" s="10">
        <v>542</v>
      </c>
      <c r="G8" s="10">
        <v>546</v>
      </c>
      <c r="H8" s="10">
        <v>561</v>
      </c>
      <c r="I8" s="9">
        <v>566</v>
      </c>
      <c r="J8" s="11" t="s">
        <v>10</v>
      </c>
      <c r="K8" s="64" t="s">
        <v>378</v>
      </c>
      <c r="L8" s="17">
        <v>267</v>
      </c>
      <c r="M8" s="14">
        <f>SUM(L8/L9)</f>
        <v>5.5382700684505293E-2</v>
      </c>
    </row>
    <row r="9" spans="1:14" s="2" customFormat="1" ht="16.5" customHeight="1" thickBot="1">
      <c r="A9" s="18" t="s">
        <v>379</v>
      </c>
      <c r="B9" s="22" t="s">
        <v>16</v>
      </c>
      <c r="C9" s="10">
        <v>418</v>
      </c>
      <c r="D9" s="10">
        <v>424</v>
      </c>
      <c r="E9" s="10">
        <v>426</v>
      </c>
      <c r="F9" s="10">
        <v>445</v>
      </c>
      <c r="G9" s="10">
        <v>459</v>
      </c>
      <c r="H9" s="10">
        <v>509</v>
      </c>
      <c r="I9" s="10">
        <v>510</v>
      </c>
      <c r="J9" s="11"/>
      <c r="K9" s="13"/>
      <c r="L9" s="24">
        <v>4821</v>
      </c>
      <c r="M9" s="14"/>
    </row>
    <row r="10" spans="1:14" s="2" customFormat="1" ht="16.5" customHeight="1" thickBot="1">
      <c r="A10" s="18" t="s">
        <v>382</v>
      </c>
      <c r="B10" s="19" t="s">
        <v>5</v>
      </c>
      <c r="C10" s="10">
        <v>332</v>
      </c>
      <c r="D10" s="10">
        <v>334</v>
      </c>
      <c r="E10" s="10">
        <v>340</v>
      </c>
      <c r="F10" s="10">
        <v>351</v>
      </c>
      <c r="G10" s="10">
        <v>377</v>
      </c>
      <c r="H10" s="10" t="s">
        <v>21</v>
      </c>
    </row>
    <row r="11" spans="1:14" s="2" customFormat="1" ht="16.5" customHeight="1" thickBot="1">
      <c r="A11" s="18" t="s">
        <v>383</v>
      </c>
      <c r="B11" s="59" t="s">
        <v>378</v>
      </c>
      <c r="C11" s="10">
        <v>267</v>
      </c>
      <c r="D11" s="10">
        <v>268</v>
      </c>
      <c r="E11" s="10">
        <v>271</v>
      </c>
      <c r="F11" s="10">
        <v>294</v>
      </c>
      <c r="G11" s="10" t="s">
        <v>21</v>
      </c>
    </row>
    <row r="12" spans="1:14" s="2" customFormat="1" ht="16.5" customHeight="1" thickBot="1">
      <c r="A12" s="18" t="s">
        <v>380</v>
      </c>
      <c r="B12" s="27" t="s">
        <v>3</v>
      </c>
      <c r="C12" s="10">
        <v>186</v>
      </c>
      <c r="D12" s="10">
        <v>188</v>
      </c>
      <c r="E12" s="10">
        <v>189</v>
      </c>
      <c r="F12" s="10" t="s">
        <v>21</v>
      </c>
    </row>
    <row r="13" spans="1:14" s="2" customFormat="1" ht="16.5" customHeight="1" thickBot="1">
      <c r="A13" s="18" t="s">
        <v>384</v>
      </c>
      <c r="B13" s="22" t="s">
        <v>16</v>
      </c>
      <c r="C13" s="10">
        <v>56</v>
      </c>
      <c r="D13" s="10" t="s">
        <v>21</v>
      </c>
    </row>
    <row r="14" spans="1:14" s="2" customFormat="1" ht="10.5" customHeight="1">
      <c r="A14" s="1"/>
      <c r="C14" s="17"/>
      <c r="D14" s="17"/>
      <c r="E14" s="17"/>
      <c r="F14" s="17"/>
      <c r="G14" s="17"/>
      <c r="H14" s="17"/>
      <c r="I14" s="17"/>
      <c r="J14" s="17"/>
    </row>
    <row r="15" spans="1:14" s="2" customFormat="1" ht="17.45" customHeight="1">
      <c r="A15" s="1" t="s">
        <v>385</v>
      </c>
    </row>
    <row r="16" spans="1:14" s="2" customFormat="1" ht="10.5" customHeight="1" thickBot="1">
      <c r="A16" s="1"/>
    </row>
    <row r="17" spans="1:16" s="2" customFormat="1" ht="16.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>
        <v>5</v>
      </c>
      <c r="H17" s="5">
        <v>6</v>
      </c>
      <c r="I17" s="5">
        <v>7</v>
      </c>
      <c r="J17" s="5">
        <v>8</v>
      </c>
      <c r="K17" s="5">
        <v>9</v>
      </c>
      <c r="L17" s="6"/>
      <c r="M17" s="13" t="s">
        <v>9</v>
      </c>
      <c r="N17" s="14">
        <f>(5581/7810)</f>
        <v>0.71459667093469914</v>
      </c>
    </row>
    <row r="18" spans="1:16" s="2" customFormat="1" ht="16.5" customHeight="1" thickBot="1">
      <c r="A18" s="7" t="s">
        <v>386</v>
      </c>
      <c r="B18" s="8" t="s">
        <v>3</v>
      </c>
      <c r="C18" s="9">
        <v>945</v>
      </c>
      <c r="D18" s="10"/>
      <c r="E18" s="10"/>
      <c r="F18" s="10"/>
      <c r="G18" s="10"/>
      <c r="H18" s="10"/>
      <c r="I18" s="10"/>
      <c r="J18" s="10"/>
      <c r="K18" s="10"/>
      <c r="L18" s="11" t="s">
        <v>4</v>
      </c>
      <c r="N18" s="13" t="s">
        <v>11</v>
      </c>
      <c r="O18" s="13" t="s">
        <v>12</v>
      </c>
      <c r="P18" s="13" t="s">
        <v>13</v>
      </c>
    </row>
    <row r="19" spans="1:16" s="2" customFormat="1" ht="16.5" customHeight="1" thickBot="1">
      <c r="A19" s="7" t="s">
        <v>347</v>
      </c>
      <c r="B19" s="12" t="s">
        <v>5</v>
      </c>
      <c r="C19" s="9">
        <v>809</v>
      </c>
      <c r="D19" s="10"/>
      <c r="E19" s="10"/>
      <c r="F19" s="10"/>
      <c r="G19" s="10"/>
      <c r="H19" s="10"/>
      <c r="I19" s="10"/>
      <c r="J19" s="10"/>
      <c r="K19" s="10"/>
      <c r="L19" s="11" t="s">
        <v>8</v>
      </c>
      <c r="M19" s="16" t="s">
        <v>5</v>
      </c>
      <c r="N19" s="17">
        <f>(C19+C23+C22+C28)</f>
        <v>1849</v>
      </c>
      <c r="O19" s="14">
        <f>SUM(N19/N23)</f>
        <v>0.34703453453453453</v>
      </c>
      <c r="P19" s="2">
        <v>2</v>
      </c>
    </row>
    <row r="20" spans="1:16" s="2" customFormat="1" ht="16.5" customHeight="1" thickBot="1">
      <c r="A20" s="7" t="s">
        <v>348</v>
      </c>
      <c r="B20" s="41" t="s">
        <v>16</v>
      </c>
      <c r="C20" s="10">
        <v>702</v>
      </c>
      <c r="D20" s="10">
        <v>729</v>
      </c>
      <c r="E20" s="10">
        <v>734</v>
      </c>
      <c r="F20" s="9">
        <v>774</v>
      </c>
      <c r="G20" s="10"/>
      <c r="H20" s="10"/>
      <c r="I20" s="10"/>
      <c r="J20" s="10"/>
      <c r="K20" s="10"/>
      <c r="L20" s="11" t="s">
        <v>7</v>
      </c>
      <c r="M20" s="20" t="s">
        <v>3</v>
      </c>
      <c r="N20" s="17">
        <f>(C18+C21+C25+C26)</f>
        <v>2017</v>
      </c>
      <c r="O20" s="14">
        <f>SUM(N20/N23)</f>
        <v>0.37856606606606608</v>
      </c>
      <c r="P20" s="2">
        <v>3</v>
      </c>
    </row>
    <row r="21" spans="1:16" s="2" customFormat="1" ht="16.5" customHeight="1" thickBot="1">
      <c r="A21" s="7" t="s">
        <v>352</v>
      </c>
      <c r="B21" s="8" t="s">
        <v>3</v>
      </c>
      <c r="C21" s="10">
        <v>543</v>
      </c>
      <c r="D21" s="10">
        <v>600</v>
      </c>
      <c r="E21" s="10">
        <v>603</v>
      </c>
      <c r="F21" s="10">
        <v>630</v>
      </c>
      <c r="G21" s="10">
        <v>631</v>
      </c>
      <c r="H21" s="10">
        <v>639</v>
      </c>
      <c r="I21" s="10">
        <v>645</v>
      </c>
      <c r="J21" s="10">
        <v>688</v>
      </c>
      <c r="K21" s="9">
        <v>693</v>
      </c>
      <c r="L21" s="11" t="s">
        <v>6</v>
      </c>
      <c r="M21" s="21" t="s">
        <v>16</v>
      </c>
      <c r="N21" s="17">
        <f>(C20+C24)</f>
        <v>1032</v>
      </c>
      <c r="O21" s="14">
        <f>SUM(N21/N23)</f>
        <v>0.19369369369369369</v>
      </c>
      <c r="P21" s="2">
        <v>1</v>
      </c>
    </row>
    <row r="22" spans="1:16" s="2" customFormat="1" ht="16.5" customHeight="1" thickBot="1">
      <c r="A22" s="7" t="s">
        <v>231</v>
      </c>
      <c r="B22" s="12" t="s">
        <v>5</v>
      </c>
      <c r="C22" s="10">
        <v>453</v>
      </c>
      <c r="D22" s="10">
        <v>480</v>
      </c>
      <c r="E22" s="10">
        <v>497</v>
      </c>
      <c r="F22" s="10">
        <v>545</v>
      </c>
      <c r="G22" s="10">
        <v>552</v>
      </c>
      <c r="H22" s="10">
        <v>590</v>
      </c>
      <c r="I22" s="10">
        <v>605</v>
      </c>
      <c r="J22" s="10">
        <v>625</v>
      </c>
      <c r="K22" s="9">
        <v>633</v>
      </c>
      <c r="L22" s="11" t="s">
        <v>10</v>
      </c>
      <c r="M22" s="64" t="s">
        <v>378</v>
      </c>
      <c r="N22" s="17">
        <f>(C27+C29)</f>
        <v>430</v>
      </c>
      <c r="O22" s="14">
        <f>SUM(N22/N23)</f>
        <v>8.0705705705705705E-2</v>
      </c>
    </row>
    <row r="23" spans="1:16" s="2" customFormat="1" ht="16.5" customHeight="1" thickBot="1">
      <c r="A23" s="18" t="s">
        <v>349</v>
      </c>
      <c r="B23" s="19" t="s">
        <v>5</v>
      </c>
      <c r="C23" s="10">
        <v>360</v>
      </c>
      <c r="D23" s="10">
        <v>361</v>
      </c>
      <c r="E23" s="10">
        <v>365</v>
      </c>
      <c r="F23" s="10">
        <v>370</v>
      </c>
      <c r="G23" s="10">
        <v>371</v>
      </c>
      <c r="H23" s="10">
        <v>425</v>
      </c>
      <c r="I23" s="10">
        <v>465</v>
      </c>
      <c r="J23" s="10">
        <v>478</v>
      </c>
      <c r="K23" s="10">
        <v>547</v>
      </c>
      <c r="L23" s="11"/>
      <c r="N23" s="24">
        <v>5328</v>
      </c>
    </row>
    <row r="24" spans="1:16" s="2" customFormat="1" ht="16.5" customHeight="1" thickBot="1">
      <c r="A24" s="18" t="s">
        <v>353</v>
      </c>
      <c r="B24" s="22" t="s">
        <v>16</v>
      </c>
      <c r="C24" s="10">
        <v>330</v>
      </c>
      <c r="D24" s="10">
        <v>333</v>
      </c>
      <c r="E24" s="10">
        <v>335</v>
      </c>
      <c r="F24" s="10">
        <v>337</v>
      </c>
      <c r="G24" s="10">
        <v>337</v>
      </c>
      <c r="H24" s="10">
        <v>373</v>
      </c>
      <c r="I24" s="10">
        <v>382</v>
      </c>
      <c r="J24" s="10">
        <v>399</v>
      </c>
      <c r="K24" s="10" t="s">
        <v>21</v>
      </c>
    </row>
    <row r="25" spans="1:16" s="2" customFormat="1" ht="16.5" customHeight="1" thickBot="1">
      <c r="A25" s="7" t="s">
        <v>357</v>
      </c>
      <c r="B25" s="8" t="s">
        <v>3</v>
      </c>
      <c r="C25" s="10">
        <v>268</v>
      </c>
      <c r="D25" s="10">
        <v>297</v>
      </c>
      <c r="E25" s="10">
        <v>300</v>
      </c>
      <c r="F25" s="10">
        <v>314</v>
      </c>
      <c r="G25" s="10">
        <v>315</v>
      </c>
      <c r="H25" s="10">
        <v>333</v>
      </c>
      <c r="I25" s="10">
        <v>405</v>
      </c>
      <c r="J25" s="10">
        <v>496</v>
      </c>
      <c r="K25" s="9">
        <v>587</v>
      </c>
      <c r="L25" s="11" t="s">
        <v>15</v>
      </c>
    </row>
    <row r="26" spans="1:16" s="2" customFormat="1" ht="16.5" customHeight="1" thickBot="1">
      <c r="A26" s="18" t="s">
        <v>351</v>
      </c>
      <c r="B26" s="27" t="s">
        <v>3</v>
      </c>
      <c r="C26" s="10">
        <v>261</v>
      </c>
      <c r="D26" s="10">
        <v>269</v>
      </c>
      <c r="E26" s="10">
        <v>271</v>
      </c>
      <c r="F26" s="10">
        <v>286</v>
      </c>
      <c r="G26" s="10">
        <v>287</v>
      </c>
      <c r="H26" s="10">
        <v>293</v>
      </c>
      <c r="I26" s="10"/>
      <c r="J26" s="10" t="s">
        <v>21</v>
      </c>
    </row>
    <row r="27" spans="1:16" s="2" customFormat="1" ht="16.5" customHeight="1" thickBot="1">
      <c r="A27" s="18" t="s">
        <v>389</v>
      </c>
      <c r="B27" s="59" t="s">
        <v>378</v>
      </c>
      <c r="C27" s="10">
        <v>230</v>
      </c>
      <c r="D27" s="10">
        <v>233</v>
      </c>
      <c r="E27" s="10">
        <v>234</v>
      </c>
      <c r="F27" s="10">
        <v>262</v>
      </c>
      <c r="G27" s="10">
        <v>263</v>
      </c>
      <c r="H27" s="10">
        <v>275</v>
      </c>
      <c r="I27" s="10" t="s">
        <v>21</v>
      </c>
    </row>
    <row r="28" spans="1:16" s="2" customFormat="1" ht="16.5" customHeight="1" thickBot="1">
      <c r="A28" s="18" t="s">
        <v>387</v>
      </c>
      <c r="B28" s="19" t="s">
        <v>5</v>
      </c>
      <c r="C28" s="10">
        <v>227</v>
      </c>
      <c r="D28" s="10">
        <v>236</v>
      </c>
      <c r="E28" s="10">
        <v>244</v>
      </c>
      <c r="F28" s="10">
        <v>251</v>
      </c>
      <c r="G28" s="10">
        <v>251</v>
      </c>
      <c r="H28" s="10" t="s">
        <v>21</v>
      </c>
      <c r="J28" s="30"/>
    </row>
    <row r="29" spans="1:16" s="2" customFormat="1" ht="16.5" customHeight="1" thickBot="1">
      <c r="A29" s="18" t="s">
        <v>388</v>
      </c>
      <c r="B29" s="59" t="s">
        <v>378</v>
      </c>
      <c r="C29" s="10">
        <v>200</v>
      </c>
      <c r="D29" s="10">
        <v>219</v>
      </c>
      <c r="E29" s="10">
        <v>221</v>
      </c>
      <c r="F29" s="10" t="s">
        <v>21</v>
      </c>
      <c r="H29" s="17"/>
      <c r="I29" s="17"/>
      <c r="K29" s="17"/>
    </row>
    <row r="30" spans="1:16">
      <c r="C30" s="44"/>
    </row>
    <row r="31" spans="1:16" s="2" customFormat="1" ht="17.45" customHeight="1">
      <c r="A31" s="1" t="s">
        <v>390</v>
      </c>
    </row>
    <row r="32" spans="1:16" s="2" customFormat="1" ht="10.5" customHeight="1" thickBot="1">
      <c r="A32" s="1"/>
    </row>
    <row r="33" spans="1:19" s="2" customFormat="1" ht="16.5" customHeight="1" thickBot="1">
      <c r="A33" s="4" t="s">
        <v>0</v>
      </c>
      <c r="B33" s="5" t="s">
        <v>1</v>
      </c>
      <c r="C33" s="5" t="s">
        <v>2</v>
      </c>
      <c r="D33" s="5">
        <v>2</v>
      </c>
      <c r="E33" s="5">
        <v>3</v>
      </c>
      <c r="F33" s="5">
        <v>4</v>
      </c>
      <c r="G33" s="5">
        <v>5</v>
      </c>
      <c r="H33" s="5">
        <v>6</v>
      </c>
      <c r="I33" s="5">
        <v>7</v>
      </c>
      <c r="J33" s="5">
        <v>8</v>
      </c>
      <c r="K33" s="5">
        <v>9</v>
      </c>
      <c r="L33" s="5">
        <v>10</v>
      </c>
      <c r="M33" s="5">
        <v>11</v>
      </c>
      <c r="N33" s="5">
        <v>12</v>
      </c>
      <c r="O33" s="6"/>
      <c r="P33" s="13" t="s">
        <v>9</v>
      </c>
      <c r="Q33" s="14">
        <f>(6113/9252)</f>
        <v>0.66072200605274534</v>
      </c>
    </row>
    <row r="34" spans="1:19" s="2" customFormat="1" ht="16.5" customHeight="1" thickBot="1">
      <c r="A34" s="7" t="s">
        <v>365</v>
      </c>
      <c r="B34" s="12" t="s">
        <v>5</v>
      </c>
      <c r="C34" s="9">
        <v>969</v>
      </c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1" t="s">
        <v>4</v>
      </c>
      <c r="Q34" s="13" t="s">
        <v>11</v>
      </c>
      <c r="R34" s="13" t="s">
        <v>12</v>
      </c>
      <c r="S34" s="13" t="s">
        <v>13</v>
      </c>
    </row>
    <row r="35" spans="1:19" s="2" customFormat="1" ht="16.5" customHeight="1" thickBot="1">
      <c r="A35" s="7" t="s">
        <v>394</v>
      </c>
      <c r="B35" s="12" t="s">
        <v>5</v>
      </c>
      <c r="C35" s="10">
        <v>515</v>
      </c>
      <c r="D35" s="10">
        <v>550</v>
      </c>
      <c r="E35" s="10">
        <v>550</v>
      </c>
      <c r="F35" s="10">
        <v>558</v>
      </c>
      <c r="G35" s="10">
        <v>565</v>
      </c>
      <c r="H35" s="10">
        <v>592</v>
      </c>
      <c r="I35" s="10">
        <v>606</v>
      </c>
      <c r="J35" s="10">
        <v>613</v>
      </c>
      <c r="K35" s="10">
        <v>616</v>
      </c>
      <c r="L35" s="10">
        <v>643</v>
      </c>
      <c r="M35" s="10">
        <v>668</v>
      </c>
      <c r="N35" s="9">
        <v>670</v>
      </c>
      <c r="O35" s="11" t="s">
        <v>6</v>
      </c>
      <c r="P35" s="16" t="s">
        <v>5</v>
      </c>
      <c r="Q35" s="17">
        <f>(C34+C35+C39+C42+C48+C49)</f>
        <v>2588</v>
      </c>
      <c r="R35" s="14">
        <f>SUM(Q35/Q41)</f>
        <v>0.42336005234745622</v>
      </c>
      <c r="S35" s="2">
        <v>4</v>
      </c>
    </row>
    <row r="36" spans="1:19" s="2" customFormat="1" ht="16.5" customHeight="1" thickBot="1">
      <c r="A36" s="7" t="s">
        <v>360</v>
      </c>
      <c r="B36" s="8" t="s">
        <v>3</v>
      </c>
      <c r="C36" s="10">
        <v>473</v>
      </c>
      <c r="D36" s="10">
        <v>483</v>
      </c>
      <c r="E36" s="10">
        <v>485</v>
      </c>
      <c r="F36" s="10">
        <v>487</v>
      </c>
      <c r="G36" s="10">
        <v>531</v>
      </c>
      <c r="H36" s="10">
        <v>532</v>
      </c>
      <c r="I36" s="10">
        <v>540</v>
      </c>
      <c r="J36" s="10">
        <v>579</v>
      </c>
      <c r="K36" s="10">
        <v>621</v>
      </c>
      <c r="L36" s="10">
        <v>723</v>
      </c>
      <c r="M36" s="9">
        <v>792</v>
      </c>
      <c r="N36" s="10"/>
      <c r="O36" s="11" t="s">
        <v>7</v>
      </c>
      <c r="P36" s="20" t="s">
        <v>3</v>
      </c>
      <c r="Q36" s="17">
        <f>(C36+C38+C40+C44+C45)</f>
        <v>1833</v>
      </c>
      <c r="R36" s="14">
        <f>SUM(Q36/Q41)</f>
        <v>0.29985277277932276</v>
      </c>
      <c r="S36" s="2">
        <v>2</v>
      </c>
    </row>
    <row r="37" spans="1:19" s="2" customFormat="1" ht="16.5" customHeight="1" thickBot="1">
      <c r="A37" s="7" t="s">
        <v>325</v>
      </c>
      <c r="B37" s="15" t="s">
        <v>14</v>
      </c>
      <c r="C37" s="10">
        <v>454</v>
      </c>
      <c r="D37" s="10">
        <v>478</v>
      </c>
      <c r="E37" s="10">
        <v>480</v>
      </c>
      <c r="F37" s="10">
        <v>482</v>
      </c>
      <c r="G37" s="10">
        <v>502</v>
      </c>
      <c r="H37" s="10">
        <v>505</v>
      </c>
      <c r="I37" s="10">
        <v>527</v>
      </c>
      <c r="J37" s="10">
        <v>542</v>
      </c>
      <c r="K37" s="10">
        <v>550</v>
      </c>
      <c r="L37" s="10">
        <v>613</v>
      </c>
      <c r="M37" s="10">
        <v>647</v>
      </c>
      <c r="N37" s="9">
        <v>649</v>
      </c>
      <c r="O37" s="11" t="s">
        <v>10</v>
      </c>
      <c r="P37" s="21" t="s">
        <v>16</v>
      </c>
      <c r="Q37" s="17">
        <v>204</v>
      </c>
      <c r="R37" s="14">
        <f>SUM(Q37/Q41)</f>
        <v>3.3371503353508913E-2</v>
      </c>
    </row>
    <row r="38" spans="1:19" s="2" customFormat="1" ht="16.5" customHeight="1" thickBot="1">
      <c r="A38" s="7" t="s">
        <v>363</v>
      </c>
      <c r="B38" s="8" t="s">
        <v>3</v>
      </c>
      <c r="C38" s="10">
        <v>435</v>
      </c>
      <c r="D38" s="10">
        <v>444</v>
      </c>
      <c r="E38" s="10">
        <v>448</v>
      </c>
      <c r="F38" s="10">
        <v>470</v>
      </c>
      <c r="G38" s="10">
        <v>478</v>
      </c>
      <c r="H38" s="10">
        <v>503</v>
      </c>
      <c r="I38" s="10">
        <v>524</v>
      </c>
      <c r="J38" s="10">
        <v>589</v>
      </c>
      <c r="K38" s="10">
        <v>697</v>
      </c>
      <c r="L38" s="10">
        <v>711</v>
      </c>
      <c r="M38" s="9">
        <v>819</v>
      </c>
      <c r="N38" s="10"/>
      <c r="O38" s="11" t="s">
        <v>8</v>
      </c>
      <c r="P38" s="64" t="s">
        <v>378</v>
      </c>
      <c r="Q38" s="17">
        <v>341</v>
      </c>
      <c r="R38" s="14">
        <f>SUM(Q38/Q41)</f>
        <v>5.5782758056600684E-2</v>
      </c>
    </row>
    <row r="39" spans="1:19" s="2" customFormat="1" ht="16.5" customHeight="1" thickBot="1">
      <c r="A39" s="7" t="s">
        <v>361</v>
      </c>
      <c r="B39" s="12" t="s">
        <v>5</v>
      </c>
      <c r="C39" s="10">
        <v>425</v>
      </c>
      <c r="D39" s="10">
        <v>443</v>
      </c>
      <c r="E39" s="10">
        <v>444</v>
      </c>
      <c r="F39" s="10">
        <v>452</v>
      </c>
      <c r="G39" s="10">
        <v>455</v>
      </c>
      <c r="H39" s="10">
        <v>506</v>
      </c>
      <c r="I39" s="10">
        <v>523</v>
      </c>
      <c r="J39" s="10">
        <v>526</v>
      </c>
      <c r="K39" s="10">
        <v>529</v>
      </c>
      <c r="L39" s="10">
        <v>547</v>
      </c>
      <c r="M39" s="10">
        <v>610</v>
      </c>
      <c r="N39" s="9">
        <v>615</v>
      </c>
      <c r="O39" s="11" t="s">
        <v>15</v>
      </c>
      <c r="P39" s="25" t="s">
        <v>18</v>
      </c>
      <c r="Q39" s="17">
        <v>236</v>
      </c>
      <c r="R39" s="14">
        <f>SUM(Q39/Q41)</f>
        <v>3.8606248977588742E-2</v>
      </c>
    </row>
    <row r="40" spans="1:19" s="2" customFormat="1" ht="16.5" customHeight="1" thickBot="1">
      <c r="A40" s="18" t="s">
        <v>391</v>
      </c>
      <c r="B40" s="27" t="s">
        <v>3</v>
      </c>
      <c r="C40" s="10">
        <v>378</v>
      </c>
      <c r="D40" s="10">
        <v>387</v>
      </c>
      <c r="E40" s="10">
        <v>387</v>
      </c>
      <c r="F40" s="10">
        <v>388</v>
      </c>
      <c r="G40" s="10">
        <v>392</v>
      </c>
      <c r="H40" s="10">
        <v>393</v>
      </c>
      <c r="I40" s="10">
        <v>396</v>
      </c>
      <c r="J40" s="10">
        <v>474</v>
      </c>
      <c r="K40" s="10">
        <v>481</v>
      </c>
      <c r="L40" s="10">
        <v>500</v>
      </c>
      <c r="M40" s="10">
        <v>514</v>
      </c>
      <c r="N40" s="10">
        <v>527</v>
      </c>
      <c r="O40" s="11"/>
      <c r="P40" s="13" t="s">
        <v>17</v>
      </c>
      <c r="Q40" s="17">
        <f>(C37+C43+C50)</f>
        <v>911</v>
      </c>
      <c r="R40" s="14">
        <f>SUM(Q40/Q41)</f>
        <v>0.14902666448552265</v>
      </c>
      <c r="S40" s="2">
        <v>1</v>
      </c>
    </row>
    <row r="41" spans="1:19" s="2" customFormat="1" ht="16.5" customHeight="1" thickBot="1">
      <c r="A41" s="18" t="s">
        <v>395</v>
      </c>
      <c r="B41" s="59" t="s">
        <v>378</v>
      </c>
      <c r="C41" s="10">
        <v>341</v>
      </c>
      <c r="D41" s="10">
        <v>351</v>
      </c>
      <c r="E41" s="10">
        <v>353</v>
      </c>
      <c r="F41" s="10">
        <v>356</v>
      </c>
      <c r="G41" s="10">
        <v>356</v>
      </c>
      <c r="H41" s="10">
        <v>375</v>
      </c>
      <c r="I41" s="10">
        <v>394</v>
      </c>
      <c r="J41" s="10">
        <v>416</v>
      </c>
      <c r="K41" s="10">
        <v>429</v>
      </c>
      <c r="L41" s="10">
        <v>447</v>
      </c>
      <c r="M41" s="10" t="s">
        <v>21</v>
      </c>
      <c r="P41" s="46"/>
      <c r="Q41" s="24">
        <v>6113</v>
      </c>
      <c r="R41" s="14"/>
    </row>
    <row r="42" spans="1:19" s="2" customFormat="1" ht="16.5" customHeight="1" thickBot="1">
      <c r="A42" s="7" t="s">
        <v>368</v>
      </c>
      <c r="B42" s="12" t="s">
        <v>5</v>
      </c>
      <c r="C42" s="10">
        <v>338</v>
      </c>
      <c r="D42" s="10">
        <v>340</v>
      </c>
      <c r="E42" s="10">
        <v>369</v>
      </c>
      <c r="F42" s="10">
        <v>429</v>
      </c>
      <c r="G42" s="10">
        <v>435</v>
      </c>
      <c r="H42" s="10">
        <v>465</v>
      </c>
      <c r="I42" s="10">
        <v>493</v>
      </c>
      <c r="J42" s="10">
        <v>494</v>
      </c>
      <c r="K42" s="10">
        <v>549</v>
      </c>
      <c r="L42" s="10">
        <v>554</v>
      </c>
      <c r="M42" s="10">
        <v>569</v>
      </c>
      <c r="N42" s="9">
        <v>575</v>
      </c>
      <c r="O42" s="11" t="s">
        <v>19</v>
      </c>
    </row>
    <row r="43" spans="1:19" s="2" customFormat="1" ht="16.5" customHeight="1" thickBot="1">
      <c r="A43" s="18" t="s">
        <v>372</v>
      </c>
      <c r="B43" s="23" t="s">
        <v>14</v>
      </c>
      <c r="C43" s="10">
        <v>317</v>
      </c>
      <c r="D43" s="10">
        <v>338</v>
      </c>
      <c r="E43" s="10">
        <v>339</v>
      </c>
      <c r="F43" s="10">
        <v>339</v>
      </c>
      <c r="G43" s="10">
        <v>384</v>
      </c>
      <c r="H43" s="10">
        <v>389</v>
      </c>
      <c r="I43" s="10">
        <v>410</v>
      </c>
      <c r="J43" s="10">
        <v>423</v>
      </c>
      <c r="K43" s="10">
        <v>429</v>
      </c>
      <c r="L43" s="10" t="s">
        <v>21</v>
      </c>
    </row>
    <row r="44" spans="1:19" s="2" customFormat="1" ht="16.5" customHeight="1" thickBot="1">
      <c r="A44" s="18" t="s">
        <v>376</v>
      </c>
      <c r="B44" s="27" t="s">
        <v>3</v>
      </c>
      <c r="C44" s="10">
        <v>277</v>
      </c>
      <c r="D44" s="10">
        <v>280</v>
      </c>
      <c r="E44" s="10">
        <v>313</v>
      </c>
      <c r="F44" s="10">
        <v>320</v>
      </c>
      <c r="G44" s="10">
        <v>323</v>
      </c>
      <c r="H44" s="10">
        <v>326</v>
      </c>
      <c r="I44" s="10">
        <v>333</v>
      </c>
      <c r="J44" s="10">
        <v>338</v>
      </c>
      <c r="K44" s="10" t="s">
        <v>21</v>
      </c>
    </row>
    <row r="45" spans="1:19" s="2" customFormat="1" ht="16.5" customHeight="1" thickBot="1">
      <c r="A45" s="18" t="s">
        <v>393</v>
      </c>
      <c r="B45" s="27" t="s">
        <v>3</v>
      </c>
      <c r="C45" s="10">
        <v>270</v>
      </c>
      <c r="D45" s="10">
        <v>292</v>
      </c>
      <c r="E45" s="10">
        <v>292</v>
      </c>
      <c r="F45" s="10">
        <v>296</v>
      </c>
      <c r="G45" s="10">
        <v>299</v>
      </c>
      <c r="H45" s="10">
        <v>300</v>
      </c>
      <c r="I45" s="10">
        <v>308</v>
      </c>
      <c r="J45" s="10" t="s">
        <v>21</v>
      </c>
    </row>
    <row r="46" spans="1:19" s="2" customFormat="1" ht="16.5" customHeight="1" thickBot="1">
      <c r="A46" s="18" t="s">
        <v>396</v>
      </c>
      <c r="B46" s="26" t="s">
        <v>18</v>
      </c>
      <c r="C46" s="10">
        <v>236</v>
      </c>
      <c r="D46" s="10">
        <v>246</v>
      </c>
      <c r="E46" s="10">
        <v>262</v>
      </c>
      <c r="F46" s="10">
        <v>270</v>
      </c>
      <c r="G46" s="10">
        <v>273</v>
      </c>
      <c r="H46" s="10"/>
      <c r="I46" s="10" t="s">
        <v>21</v>
      </c>
    </row>
    <row r="47" spans="1:19" s="2" customFormat="1" ht="16.5" customHeight="1" thickBot="1">
      <c r="A47" s="18" t="s">
        <v>370</v>
      </c>
      <c r="B47" s="22" t="s">
        <v>16</v>
      </c>
      <c r="C47" s="10">
        <v>204</v>
      </c>
      <c r="D47" s="10">
        <v>208</v>
      </c>
      <c r="E47" s="10">
        <v>212</v>
      </c>
      <c r="F47" s="10">
        <v>213</v>
      </c>
      <c r="G47" s="10" t="s">
        <v>21</v>
      </c>
    </row>
    <row r="48" spans="1:19" s="2" customFormat="1" ht="16.5" customHeight="1" thickBot="1">
      <c r="A48" s="18" t="s">
        <v>307</v>
      </c>
      <c r="B48" s="19" t="s">
        <v>5</v>
      </c>
      <c r="C48" s="10">
        <v>177</v>
      </c>
      <c r="D48" s="10">
        <v>194</v>
      </c>
      <c r="E48" s="10">
        <v>197</v>
      </c>
      <c r="F48" s="10">
        <v>214</v>
      </c>
      <c r="G48" s="10"/>
      <c r="H48" s="10" t="s">
        <v>21</v>
      </c>
    </row>
    <row r="49" spans="1:18" s="2" customFormat="1" ht="16.5" customHeight="1" thickBot="1">
      <c r="A49" s="18" t="s">
        <v>392</v>
      </c>
      <c r="B49" s="19" t="s">
        <v>5</v>
      </c>
      <c r="C49" s="10">
        <v>164</v>
      </c>
      <c r="D49" s="10">
        <v>172</v>
      </c>
      <c r="E49" s="10">
        <v>178</v>
      </c>
      <c r="F49" s="10" t="s">
        <v>21</v>
      </c>
    </row>
    <row r="50" spans="1:18" s="2" customFormat="1" ht="16.5" customHeight="1" thickBot="1">
      <c r="A50" s="18" t="s">
        <v>397</v>
      </c>
      <c r="B50" s="23" t="s">
        <v>14</v>
      </c>
      <c r="C50" s="10">
        <v>140</v>
      </c>
      <c r="D50" s="10">
        <v>142</v>
      </c>
      <c r="E50" s="10" t="s">
        <v>21</v>
      </c>
      <c r="I50" s="17"/>
      <c r="J50" s="17"/>
      <c r="K50" s="17"/>
      <c r="L50" s="17"/>
    </row>
    <row r="51" spans="1:18" s="2" customFormat="1" ht="11.25" customHeight="1">
      <c r="A51" s="28"/>
      <c r="B51" s="29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</row>
    <row r="52" spans="1:18" s="2" customFormat="1" ht="17.45" customHeight="1">
      <c r="A52" s="1" t="s">
        <v>398</v>
      </c>
    </row>
    <row r="53" spans="1:18" s="2" customFormat="1" ht="8.25" customHeight="1" thickBot="1">
      <c r="A53" s="1"/>
    </row>
    <row r="54" spans="1:18" s="2" customFormat="1" ht="17.45" customHeight="1" thickBot="1">
      <c r="A54" s="4" t="s">
        <v>0</v>
      </c>
      <c r="B54" s="5" t="s">
        <v>1</v>
      </c>
      <c r="C54" s="5" t="s">
        <v>2</v>
      </c>
      <c r="D54" s="5">
        <v>2</v>
      </c>
      <c r="E54" s="5">
        <v>3</v>
      </c>
      <c r="F54" s="5">
        <v>4</v>
      </c>
      <c r="G54" s="5">
        <v>5</v>
      </c>
      <c r="H54" s="5">
        <v>6</v>
      </c>
      <c r="I54" s="5">
        <v>7</v>
      </c>
      <c r="J54" s="5">
        <v>8</v>
      </c>
      <c r="K54" s="5">
        <v>9</v>
      </c>
      <c r="L54" s="5">
        <v>10</v>
      </c>
      <c r="M54" s="5"/>
      <c r="N54" s="13" t="s">
        <v>9</v>
      </c>
      <c r="O54" s="14">
        <f>(8429/12195)</f>
        <v>0.69118491184911846</v>
      </c>
    </row>
    <row r="55" spans="1:18" s="2" customFormat="1" ht="17.45" customHeight="1" thickBot="1">
      <c r="A55" s="7" t="s">
        <v>399</v>
      </c>
      <c r="B55" s="8" t="s">
        <v>3</v>
      </c>
      <c r="C55" s="9">
        <v>1369</v>
      </c>
      <c r="D55" s="10"/>
      <c r="E55" s="10"/>
      <c r="F55" s="10"/>
      <c r="G55" s="10"/>
      <c r="H55" s="10"/>
      <c r="I55" s="10"/>
      <c r="J55" s="10"/>
      <c r="K55" s="10"/>
      <c r="L55" s="10"/>
      <c r="M55" s="11" t="s">
        <v>4</v>
      </c>
      <c r="O55" s="13" t="s">
        <v>11</v>
      </c>
      <c r="P55" s="13" t="s">
        <v>12</v>
      </c>
      <c r="Q55" s="13" t="s">
        <v>13</v>
      </c>
      <c r="R55" s="13"/>
    </row>
    <row r="56" spans="1:18" s="2" customFormat="1" ht="17.45" customHeight="1" thickBot="1">
      <c r="A56" s="7" t="s">
        <v>169</v>
      </c>
      <c r="B56" s="12" t="s">
        <v>5</v>
      </c>
      <c r="C56" s="10">
        <v>826</v>
      </c>
      <c r="D56" s="10">
        <v>866</v>
      </c>
      <c r="E56" s="10">
        <v>873</v>
      </c>
      <c r="F56" s="10">
        <v>891</v>
      </c>
      <c r="G56" s="9">
        <v>907</v>
      </c>
      <c r="H56" s="10"/>
      <c r="I56" s="10"/>
      <c r="J56" s="10"/>
      <c r="K56" s="10"/>
      <c r="L56" s="10"/>
      <c r="M56" s="11" t="s">
        <v>8</v>
      </c>
      <c r="N56" s="16" t="s">
        <v>5</v>
      </c>
      <c r="O56" s="17">
        <f>(C56+C58+C57+C59+C66+C67)</f>
        <v>3583</v>
      </c>
      <c r="P56" s="14">
        <f>SUM(O56/O62)</f>
        <v>0.44076762209373849</v>
      </c>
      <c r="Q56" s="2">
        <v>4</v>
      </c>
    </row>
    <row r="57" spans="1:18" s="2" customFormat="1" ht="17.45" customHeight="1" thickBot="1">
      <c r="A57" s="7" t="s">
        <v>401</v>
      </c>
      <c r="B57" s="12" t="s">
        <v>5</v>
      </c>
      <c r="C57" s="10">
        <v>757</v>
      </c>
      <c r="D57" s="10">
        <v>771</v>
      </c>
      <c r="E57" s="10">
        <v>773</v>
      </c>
      <c r="F57" s="10">
        <v>775</v>
      </c>
      <c r="G57" s="10">
        <v>808</v>
      </c>
      <c r="H57" s="10">
        <v>874</v>
      </c>
      <c r="I57" s="10">
        <v>900</v>
      </c>
      <c r="J57" s="9">
        <v>917</v>
      </c>
      <c r="K57" s="10"/>
      <c r="L57" s="10"/>
      <c r="M57" s="11" t="s">
        <v>6</v>
      </c>
      <c r="N57" s="20" t="s">
        <v>3</v>
      </c>
      <c r="O57" s="17">
        <f>(C55+C60+C63+C68)</f>
        <v>2540</v>
      </c>
      <c r="P57" s="14">
        <f>SUM(O57/O62)</f>
        <v>0.31246155738713249</v>
      </c>
      <c r="Q57" s="2">
        <v>3</v>
      </c>
    </row>
    <row r="58" spans="1:18" s="2" customFormat="1" ht="17.45" customHeight="1" thickBot="1">
      <c r="A58" s="7" t="s">
        <v>336</v>
      </c>
      <c r="B58" s="12" t="s">
        <v>5</v>
      </c>
      <c r="C58" s="10">
        <v>733</v>
      </c>
      <c r="D58" s="10">
        <v>739</v>
      </c>
      <c r="E58" s="10">
        <v>739</v>
      </c>
      <c r="F58" s="10">
        <v>746</v>
      </c>
      <c r="G58" s="10">
        <v>790</v>
      </c>
      <c r="H58" s="10">
        <v>827</v>
      </c>
      <c r="I58" s="10">
        <v>838</v>
      </c>
      <c r="J58" s="10">
        <v>844</v>
      </c>
      <c r="K58" s="10">
        <v>887</v>
      </c>
      <c r="L58" s="9">
        <v>910</v>
      </c>
      <c r="M58" s="11" t="s">
        <v>15</v>
      </c>
      <c r="N58" s="21" t="s">
        <v>16</v>
      </c>
      <c r="O58" s="17">
        <f>(C61+C69)</f>
        <v>647</v>
      </c>
      <c r="P58" s="14">
        <f>SUM(O58/O62)</f>
        <v>7.9591585680895555E-2</v>
      </c>
      <c r="Q58" s="2">
        <v>1</v>
      </c>
    </row>
    <row r="59" spans="1:18" s="2" customFormat="1" ht="17.45" customHeight="1" thickBot="1">
      <c r="A59" s="7" t="s">
        <v>402</v>
      </c>
      <c r="B59" s="12" t="s">
        <v>5</v>
      </c>
      <c r="C59" s="10">
        <v>667</v>
      </c>
      <c r="D59" s="10">
        <v>708</v>
      </c>
      <c r="E59" s="10">
        <v>711</v>
      </c>
      <c r="F59" s="10">
        <v>721</v>
      </c>
      <c r="G59" s="10">
        <v>781</v>
      </c>
      <c r="H59" s="10">
        <v>864</v>
      </c>
      <c r="I59" s="9">
        <v>956</v>
      </c>
      <c r="J59" s="10"/>
      <c r="K59" s="10"/>
      <c r="L59" s="10"/>
      <c r="M59" s="11" t="s">
        <v>7</v>
      </c>
      <c r="N59" s="64" t="s">
        <v>378</v>
      </c>
      <c r="O59" s="17">
        <v>437</v>
      </c>
      <c r="P59" s="14">
        <f>SUM(O59/O62)</f>
        <v>5.3758149833927911E-2</v>
      </c>
    </row>
    <row r="60" spans="1:18" s="2" customFormat="1" ht="17.45" customHeight="1" thickBot="1">
      <c r="A60" s="7" t="s">
        <v>320</v>
      </c>
      <c r="B60" s="8" t="s">
        <v>3</v>
      </c>
      <c r="C60" s="10">
        <v>575</v>
      </c>
      <c r="D60" s="10">
        <v>635</v>
      </c>
      <c r="E60" s="10">
        <v>636</v>
      </c>
      <c r="F60" s="10">
        <v>664</v>
      </c>
      <c r="G60" s="10">
        <v>673</v>
      </c>
      <c r="H60" s="10">
        <v>684</v>
      </c>
      <c r="I60" s="10">
        <v>747</v>
      </c>
      <c r="J60" s="10">
        <v>761</v>
      </c>
      <c r="K60" s="10">
        <v>791</v>
      </c>
      <c r="L60" s="9">
        <v>802</v>
      </c>
      <c r="M60" s="11" t="s">
        <v>19</v>
      </c>
      <c r="N60" s="66" t="s">
        <v>25</v>
      </c>
      <c r="O60" s="17">
        <v>422</v>
      </c>
      <c r="P60" s="14">
        <f>SUM(O60/O62)</f>
        <v>5.1912904416287368E-2</v>
      </c>
      <c r="R60" s="14"/>
    </row>
    <row r="61" spans="1:18" s="2" customFormat="1" ht="17.45" customHeight="1" thickBot="1">
      <c r="A61" s="7" t="s">
        <v>400</v>
      </c>
      <c r="B61" s="41" t="s">
        <v>16</v>
      </c>
      <c r="C61" s="10">
        <v>569</v>
      </c>
      <c r="D61" s="10">
        <v>621</v>
      </c>
      <c r="E61" s="10">
        <v>665</v>
      </c>
      <c r="F61" s="10">
        <v>685</v>
      </c>
      <c r="G61" s="10">
        <v>699</v>
      </c>
      <c r="H61" s="10">
        <v>761</v>
      </c>
      <c r="I61" s="10">
        <v>783</v>
      </c>
      <c r="J61" s="10">
        <v>785</v>
      </c>
      <c r="K61" s="9">
        <v>1023</v>
      </c>
      <c r="L61" s="10"/>
      <c r="M61" s="11" t="s">
        <v>10</v>
      </c>
      <c r="N61" s="13" t="s">
        <v>17</v>
      </c>
      <c r="O61" s="17">
        <v>500</v>
      </c>
      <c r="P61" s="14">
        <f>SUM(O61/O62)</f>
        <v>6.1508180588018206E-2</v>
      </c>
    </row>
    <row r="62" spans="1:18" s="2" customFormat="1" ht="17.45" customHeight="1" thickBot="1">
      <c r="A62" s="18" t="s">
        <v>322</v>
      </c>
      <c r="B62" s="23" t="s">
        <v>14</v>
      </c>
      <c r="C62" s="10">
        <v>500</v>
      </c>
      <c r="D62" s="10">
        <v>521</v>
      </c>
      <c r="E62" s="10">
        <v>524</v>
      </c>
      <c r="F62" s="10">
        <v>529</v>
      </c>
      <c r="G62" s="10">
        <v>573</v>
      </c>
      <c r="H62" s="10">
        <v>587</v>
      </c>
      <c r="I62" s="10">
        <v>598</v>
      </c>
      <c r="J62" s="10">
        <v>598</v>
      </c>
      <c r="K62" s="10">
        <v>642</v>
      </c>
      <c r="L62" s="10">
        <v>666</v>
      </c>
      <c r="M62" s="11"/>
      <c r="O62" s="24">
        <v>8129</v>
      </c>
    </row>
    <row r="63" spans="1:18" s="2" customFormat="1" ht="17.45" customHeight="1" thickBot="1">
      <c r="A63" s="7" t="s">
        <v>337</v>
      </c>
      <c r="B63" s="8" t="s">
        <v>3</v>
      </c>
      <c r="C63" s="10">
        <v>489</v>
      </c>
      <c r="D63" s="10">
        <v>537</v>
      </c>
      <c r="E63" s="10">
        <v>539</v>
      </c>
      <c r="F63" s="10">
        <v>565</v>
      </c>
      <c r="G63" s="10">
        <v>570</v>
      </c>
      <c r="H63" s="10">
        <v>573</v>
      </c>
      <c r="I63" s="10">
        <v>727</v>
      </c>
      <c r="J63" s="10">
        <v>735</v>
      </c>
      <c r="K63" s="10">
        <v>752</v>
      </c>
      <c r="L63" s="9">
        <v>762</v>
      </c>
      <c r="M63" s="11" t="s">
        <v>281</v>
      </c>
    </row>
    <row r="64" spans="1:18" s="2" customFormat="1" ht="17.45" customHeight="1" thickBot="1">
      <c r="A64" s="18" t="s">
        <v>405</v>
      </c>
      <c r="B64" s="59" t="s">
        <v>378</v>
      </c>
      <c r="C64" s="10">
        <v>437</v>
      </c>
      <c r="D64" s="10">
        <v>464</v>
      </c>
      <c r="E64" s="10">
        <v>464</v>
      </c>
      <c r="F64" s="10">
        <v>470</v>
      </c>
      <c r="G64" s="10">
        <v>478</v>
      </c>
      <c r="H64" s="10">
        <v>488</v>
      </c>
      <c r="I64" s="10" t="s">
        <v>21</v>
      </c>
    </row>
    <row r="65" spans="1:22" s="2" customFormat="1" ht="17.45" customHeight="1" thickBot="1">
      <c r="A65" s="18" t="s">
        <v>343</v>
      </c>
      <c r="B65" s="65" t="s">
        <v>25</v>
      </c>
      <c r="C65" s="10">
        <v>422</v>
      </c>
      <c r="D65" s="10">
        <v>473</v>
      </c>
      <c r="E65" s="10">
        <v>478</v>
      </c>
      <c r="F65" s="10">
        <v>496</v>
      </c>
      <c r="G65" s="10">
        <v>503</v>
      </c>
      <c r="H65" s="10">
        <v>528</v>
      </c>
      <c r="I65" s="10">
        <v>548</v>
      </c>
      <c r="J65" s="10">
        <v>553</v>
      </c>
      <c r="K65" s="10" t="s">
        <v>21</v>
      </c>
    </row>
    <row r="66" spans="1:22" s="2" customFormat="1" ht="17.45" customHeight="1" thickBot="1">
      <c r="A66" s="18" t="s">
        <v>406</v>
      </c>
      <c r="B66" s="19" t="s">
        <v>5</v>
      </c>
      <c r="C66" s="10">
        <v>330</v>
      </c>
      <c r="D66" s="10">
        <v>358</v>
      </c>
      <c r="E66" s="10">
        <v>361</v>
      </c>
      <c r="F66" s="10">
        <v>371</v>
      </c>
      <c r="G66" s="10">
        <v>376</v>
      </c>
      <c r="H66" s="10" t="s">
        <v>21</v>
      </c>
    </row>
    <row r="67" spans="1:22" s="2" customFormat="1" ht="17.45" customHeight="1" thickBot="1">
      <c r="A67" s="18" t="s">
        <v>318</v>
      </c>
      <c r="B67" s="19" t="s">
        <v>5</v>
      </c>
      <c r="C67" s="10">
        <v>270</v>
      </c>
      <c r="D67" s="10">
        <v>274</v>
      </c>
      <c r="E67" s="10">
        <v>274</v>
      </c>
      <c r="F67" s="10">
        <v>276</v>
      </c>
      <c r="G67" s="10" t="s">
        <v>21</v>
      </c>
    </row>
    <row r="68" spans="1:22" s="2" customFormat="1" ht="17.45" customHeight="1" thickBot="1">
      <c r="A68" s="18" t="s">
        <v>404</v>
      </c>
      <c r="B68" s="27" t="s">
        <v>3</v>
      </c>
      <c r="C68" s="10">
        <v>107</v>
      </c>
      <c r="D68" s="10">
        <v>175</v>
      </c>
      <c r="E68" s="10">
        <v>175</v>
      </c>
      <c r="F68" s="10" t="s">
        <v>21</v>
      </c>
    </row>
    <row r="69" spans="1:22" s="2" customFormat="1" ht="17.45" customHeight="1" thickBot="1">
      <c r="A69" s="18" t="s">
        <v>403</v>
      </c>
      <c r="B69" s="22" t="s">
        <v>16</v>
      </c>
      <c r="C69" s="10">
        <v>78</v>
      </c>
      <c r="D69" s="10">
        <v>83</v>
      </c>
      <c r="E69" s="10" t="s">
        <v>21</v>
      </c>
    </row>
    <row r="70" spans="1:22">
      <c r="C70" s="44"/>
      <c r="D70" s="44"/>
      <c r="E70" s="44"/>
      <c r="F70" s="44"/>
      <c r="G70" s="44"/>
      <c r="H70" s="44"/>
      <c r="I70" s="44"/>
      <c r="J70" s="44"/>
      <c r="K70" s="44"/>
      <c r="L70" s="44"/>
      <c r="M70" s="44"/>
      <c r="N70" s="44"/>
      <c r="O70" s="44"/>
    </row>
    <row r="71" spans="1:22" s="30" customFormat="1" ht="15" customHeight="1">
      <c r="B71" s="34" t="s">
        <v>20</v>
      </c>
      <c r="C71" s="36" t="s">
        <v>5</v>
      </c>
      <c r="D71" s="37" t="s">
        <v>3</v>
      </c>
      <c r="E71" s="38" t="s">
        <v>16</v>
      </c>
      <c r="F71" s="39" t="s">
        <v>18</v>
      </c>
      <c r="G71" s="48" t="s">
        <v>378</v>
      </c>
      <c r="H71" s="67" t="s">
        <v>25</v>
      </c>
      <c r="I71" s="34" t="s">
        <v>17</v>
      </c>
      <c r="T71" s="31"/>
      <c r="U71" s="32"/>
      <c r="V71" s="33"/>
    </row>
    <row r="72" spans="1:22" s="30" customFormat="1" ht="15" customHeight="1">
      <c r="A72" s="30" t="s">
        <v>11</v>
      </c>
      <c r="B72" s="35">
        <f>SUM(L9+N23+Q41+O62)</f>
        <v>24391</v>
      </c>
      <c r="C72" s="32">
        <f>SUM(O56+Q35+N19+L5)</f>
        <v>10728</v>
      </c>
      <c r="D72" s="32">
        <f>SUM(O57+Q36+N20+L6)</f>
        <v>7288</v>
      </c>
      <c r="E72" s="32">
        <f>SUM(O58+Q37+N21+L7)</f>
        <v>2831</v>
      </c>
      <c r="F72" s="32">
        <v>236</v>
      </c>
      <c r="G72" s="32">
        <f>(O59+Q38+N22+L8)</f>
        <v>1475</v>
      </c>
      <c r="H72" s="32">
        <v>422</v>
      </c>
      <c r="I72" s="32">
        <f>(O61+Q40)</f>
        <v>1411</v>
      </c>
      <c r="T72" s="34"/>
      <c r="U72" s="35"/>
      <c r="V72" s="33"/>
    </row>
    <row r="73" spans="1:22" s="30" customFormat="1" ht="15" customHeight="1">
      <c r="A73" s="30" t="s">
        <v>12</v>
      </c>
      <c r="B73" s="40">
        <v>1</v>
      </c>
      <c r="C73" s="33">
        <f t="shared" ref="C73:I73" si="0">SUM(C72/$B$72)</f>
        <v>0.43983436513468083</v>
      </c>
      <c r="D73" s="33">
        <f t="shared" si="0"/>
        <v>0.29879873723914557</v>
      </c>
      <c r="E73" s="33">
        <f t="shared" si="0"/>
        <v>0.11606740191054077</v>
      </c>
      <c r="F73" s="33">
        <f t="shared" si="0"/>
        <v>9.6757000532983473E-3</v>
      </c>
      <c r="G73" s="33">
        <f t="shared" si="0"/>
        <v>6.047312533311467E-2</v>
      </c>
      <c r="H73" s="33">
        <f t="shared" si="0"/>
        <v>1.7301463654626707E-2</v>
      </c>
      <c r="I73" s="33">
        <f t="shared" si="0"/>
        <v>5.784920667459309E-2</v>
      </c>
    </row>
    <row r="74" spans="1:22" s="30" customFormat="1" ht="15" customHeight="1">
      <c r="A74" s="30" t="s">
        <v>13</v>
      </c>
      <c r="B74" s="34">
        <v>26</v>
      </c>
      <c r="C74" s="30">
        <v>13</v>
      </c>
      <c r="D74" s="30">
        <v>9</v>
      </c>
      <c r="E74" s="30">
        <v>3</v>
      </c>
      <c r="F74" s="30">
        <v>0</v>
      </c>
      <c r="G74" s="30">
        <v>0</v>
      </c>
      <c r="H74" s="30">
        <v>0</v>
      </c>
      <c r="I74" s="30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U79"/>
  <sheetViews>
    <sheetView workbookViewId="0">
      <selection activeCell="O1" sqref="O1"/>
    </sheetView>
  </sheetViews>
  <sheetFormatPr defaultRowHeight="12.75"/>
  <cols>
    <col min="1" max="1" width="26.42578125" customWidth="1"/>
    <col min="2" max="2" width="8.42578125" customWidth="1"/>
    <col min="3" max="3" width="9.7109375" customWidth="1"/>
    <col min="4" max="18" width="8.7109375" customWidth="1"/>
  </cols>
  <sheetData>
    <row r="1" spans="1:13" s="2" customFormat="1" ht="16.5" customHeight="1">
      <c r="A1" s="1" t="s">
        <v>333</v>
      </c>
    </row>
    <row r="2" spans="1:13" s="2" customFormat="1" ht="9.75" customHeight="1" thickBot="1">
      <c r="A2" s="3"/>
    </row>
    <row r="3" spans="1:13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6"/>
      <c r="J3" s="13" t="s">
        <v>9</v>
      </c>
      <c r="K3" s="14">
        <f>(5200/7025)</f>
        <v>0.74021352313167255</v>
      </c>
    </row>
    <row r="4" spans="1:13" s="2" customFormat="1" ht="16.5" customHeight="1" thickBot="1">
      <c r="A4" s="7" t="s">
        <v>326</v>
      </c>
      <c r="B4" s="12" t="s">
        <v>5</v>
      </c>
      <c r="C4" s="10">
        <v>866</v>
      </c>
      <c r="D4" s="9">
        <v>868</v>
      </c>
      <c r="E4" s="10"/>
      <c r="F4" s="10"/>
      <c r="G4" s="10"/>
      <c r="H4" s="10"/>
      <c r="I4" s="11" t="s">
        <v>4</v>
      </c>
      <c r="K4" s="13" t="s">
        <v>11</v>
      </c>
      <c r="L4" s="13" t="s">
        <v>12</v>
      </c>
      <c r="M4" s="13" t="s">
        <v>13</v>
      </c>
    </row>
    <row r="5" spans="1:13" s="2" customFormat="1" ht="16.5" customHeight="1" thickBot="1">
      <c r="A5" s="7" t="s">
        <v>154</v>
      </c>
      <c r="B5" s="12" t="s">
        <v>5</v>
      </c>
      <c r="C5" s="10">
        <v>780</v>
      </c>
      <c r="D5" s="10">
        <v>808</v>
      </c>
      <c r="E5" s="10">
        <v>836</v>
      </c>
      <c r="F5" s="10">
        <v>849</v>
      </c>
      <c r="G5" s="9">
        <v>869</v>
      </c>
      <c r="H5" s="10"/>
      <c r="I5" s="11" t="s">
        <v>7</v>
      </c>
      <c r="J5" s="16" t="s">
        <v>5</v>
      </c>
      <c r="K5" s="17">
        <f>(C4+C5+C8+C12)</f>
        <v>2517</v>
      </c>
      <c r="L5" s="14">
        <f>SUM(K5/K8)</f>
        <v>0.48403846153846153</v>
      </c>
      <c r="M5" s="2">
        <v>3</v>
      </c>
    </row>
    <row r="6" spans="1:13" s="2" customFormat="1" ht="16.5" customHeight="1" thickBot="1">
      <c r="A6" s="7" t="s">
        <v>328</v>
      </c>
      <c r="B6" s="41" t="s">
        <v>16</v>
      </c>
      <c r="C6" s="10">
        <v>718</v>
      </c>
      <c r="D6" s="10">
        <v>741</v>
      </c>
      <c r="E6" s="10">
        <v>795</v>
      </c>
      <c r="F6" s="10">
        <v>831</v>
      </c>
      <c r="G6" s="9">
        <v>1088</v>
      </c>
      <c r="H6" s="10"/>
      <c r="I6" s="11" t="s">
        <v>8</v>
      </c>
      <c r="J6" s="20" t="s">
        <v>3</v>
      </c>
      <c r="K6" s="17">
        <f>(C7+C9+C11)</f>
        <v>1444</v>
      </c>
      <c r="L6" s="14">
        <f>SUM(K6/K8)</f>
        <v>0.27769230769230768</v>
      </c>
      <c r="M6" s="2">
        <v>1</v>
      </c>
    </row>
    <row r="7" spans="1:13" s="2" customFormat="1" ht="16.5" customHeight="1" thickBot="1">
      <c r="A7" s="7" t="s">
        <v>202</v>
      </c>
      <c r="B7" s="8" t="s">
        <v>3</v>
      </c>
      <c r="C7" s="10">
        <v>609</v>
      </c>
      <c r="D7" s="10">
        <v>614</v>
      </c>
      <c r="E7" s="10">
        <v>621</v>
      </c>
      <c r="F7" s="10">
        <v>708</v>
      </c>
      <c r="G7" s="10">
        <v>800</v>
      </c>
      <c r="H7" s="9">
        <v>842</v>
      </c>
      <c r="I7" s="11" t="s">
        <v>6</v>
      </c>
      <c r="J7" s="21" t="s">
        <v>16</v>
      </c>
      <c r="K7" s="17">
        <f>(C6+C10+C13)</f>
        <v>1239</v>
      </c>
      <c r="L7" s="14">
        <f>SUM(K7/K8)</f>
        <v>0.23826923076923076</v>
      </c>
      <c r="M7" s="2">
        <v>1</v>
      </c>
    </row>
    <row r="8" spans="1:13" s="2" customFormat="1" ht="16.5" customHeight="1" thickBot="1">
      <c r="A8" s="7" t="s">
        <v>329</v>
      </c>
      <c r="B8" s="12" t="s">
        <v>5</v>
      </c>
      <c r="C8" s="10">
        <v>550</v>
      </c>
      <c r="D8" s="10">
        <v>552</v>
      </c>
      <c r="E8" s="10">
        <v>746</v>
      </c>
      <c r="F8" s="10">
        <v>778</v>
      </c>
      <c r="G8" s="10">
        <v>788</v>
      </c>
      <c r="H8" s="9">
        <v>793</v>
      </c>
      <c r="I8" s="11" t="s">
        <v>10</v>
      </c>
      <c r="J8" s="13"/>
      <c r="K8" s="24">
        <v>5200</v>
      </c>
      <c r="L8" s="14"/>
    </row>
    <row r="9" spans="1:13" s="2" customFormat="1" ht="16.5" customHeight="1" thickBot="1">
      <c r="A9" s="18" t="s">
        <v>327</v>
      </c>
      <c r="B9" s="27" t="s">
        <v>3</v>
      </c>
      <c r="C9" s="10">
        <v>484</v>
      </c>
      <c r="D9" s="10">
        <v>486</v>
      </c>
      <c r="E9" s="10">
        <v>489</v>
      </c>
      <c r="F9" s="10">
        <v>664</v>
      </c>
      <c r="G9" s="10">
        <v>690</v>
      </c>
      <c r="H9" s="10">
        <v>693</v>
      </c>
      <c r="I9" s="11"/>
      <c r="J9" s="25"/>
      <c r="L9" s="14"/>
    </row>
    <row r="10" spans="1:13" s="2" customFormat="1" ht="16.5" customHeight="1" thickBot="1">
      <c r="A10" s="18" t="s">
        <v>332</v>
      </c>
      <c r="B10" s="22" t="s">
        <v>16</v>
      </c>
      <c r="C10" s="10">
        <v>445</v>
      </c>
      <c r="D10" s="10">
        <v>453</v>
      </c>
      <c r="E10" s="10">
        <v>454</v>
      </c>
      <c r="F10" s="10">
        <v>457</v>
      </c>
      <c r="G10" s="10" t="s">
        <v>21</v>
      </c>
    </row>
    <row r="11" spans="1:13" s="2" customFormat="1" ht="16.5" customHeight="1" thickBot="1">
      <c r="A11" s="18" t="s">
        <v>330</v>
      </c>
      <c r="B11" s="27" t="s">
        <v>3</v>
      </c>
      <c r="C11" s="10">
        <v>351</v>
      </c>
      <c r="D11" s="10">
        <v>353</v>
      </c>
      <c r="E11" s="10">
        <v>367</v>
      </c>
      <c r="F11" s="10" t="s">
        <v>21</v>
      </c>
    </row>
    <row r="12" spans="1:13" s="2" customFormat="1" ht="16.5" customHeight="1" thickBot="1">
      <c r="A12" s="18" t="s">
        <v>161</v>
      </c>
      <c r="B12" s="19" t="s">
        <v>5</v>
      </c>
      <c r="C12" s="10">
        <v>321</v>
      </c>
      <c r="D12" s="10">
        <v>322</v>
      </c>
      <c r="E12" s="10" t="s">
        <v>21</v>
      </c>
    </row>
    <row r="13" spans="1:13" s="2" customFormat="1" ht="16.5" customHeight="1" thickBot="1">
      <c r="A13" s="18" t="s">
        <v>331</v>
      </c>
      <c r="B13" s="22" t="s">
        <v>16</v>
      </c>
      <c r="C13" s="10">
        <v>76</v>
      </c>
      <c r="D13" s="10" t="s">
        <v>21</v>
      </c>
    </row>
    <row r="14" spans="1:13" s="2" customFormat="1" ht="10.5" customHeight="1">
      <c r="A14" s="1"/>
      <c r="C14" s="17"/>
      <c r="D14" s="17"/>
      <c r="E14" s="17"/>
      <c r="F14" s="17"/>
      <c r="G14" s="17"/>
      <c r="H14" s="17"/>
      <c r="I14" s="17"/>
      <c r="J14" s="17"/>
    </row>
    <row r="15" spans="1:13" s="2" customFormat="1" ht="17.45" customHeight="1">
      <c r="A15" s="1" t="s">
        <v>346</v>
      </c>
    </row>
    <row r="16" spans="1:13" s="2" customFormat="1" ht="10.5" customHeight="1" thickBot="1">
      <c r="A16" s="1"/>
    </row>
    <row r="17" spans="1:17" s="2" customFormat="1" ht="16.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>
        <v>5</v>
      </c>
      <c r="H17" s="5">
        <v>6</v>
      </c>
      <c r="I17" s="5">
        <v>7</v>
      </c>
      <c r="J17" s="5">
        <v>8</v>
      </c>
      <c r="K17" s="5">
        <v>9</v>
      </c>
      <c r="L17" s="5">
        <v>10</v>
      </c>
      <c r="M17" s="6"/>
      <c r="N17" s="13" t="s">
        <v>9</v>
      </c>
      <c r="O17" s="14">
        <f>(5714/7577)</f>
        <v>0.75412432361092785</v>
      </c>
    </row>
    <row r="18" spans="1:17" s="2" customFormat="1" ht="16.5" customHeight="1" thickBot="1">
      <c r="A18" s="7" t="s">
        <v>231</v>
      </c>
      <c r="B18" s="12" t="s">
        <v>5</v>
      </c>
      <c r="C18" s="10">
        <v>745</v>
      </c>
      <c r="D18" s="10">
        <v>745</v>
      </c>
      <c r="E18" s="10">
        <v>759</v>
      </c>
      <c r="F18" s="10">
        <v>763</v>
      </c>
      <c r="G18" s="10">
        <v>770</v>
      </c>
      <c r="H18" s="9">
        <v>849</v>
      </c>
      <c r="I18" s="10"/>
      <c r="J18" s="10"/>
      <c r="K18" s="10"/>
      <c r="L18" s="10"/>
      <c r="M18" s="11" t="s">
        <v>4</v>
      </c>
      <c r="O18" s="13" t="s">
        <v>11</v>
      </c>
      <c r="P18" s="13" t="s">
        <v>12</v>
      </c>
      <c r="Q18" s="13" t="s">
        <v>13</v>
      </c>
    </row>
    <row r="19" spans="1:17" s="2" customFormat="1" ht="16.5" customHeight="1" thickBot="1">
      <c r="A19" s="7" t="s">
        <v>350</v>
      </c>
      <c r="B19" s="8" t="s">
        <v>3</v>
      </c>
      <c r="C19" s="10">
        <v>633</v>
      </c>
      <c r="D19" s="10">
        <v>633</v>
      </c>
      <c r="E19" s="10">
        <v>634</v>
      </c>
      <c r="F19" s="10">
        <v>695</v>
      </c>
      <c r="G19" s="10">
        <v>704</v>
      </c>
      <c r="H19" s="10">
        <v>707</v>
      </c>
      <c r="I19" s="10">
        <v>707</v>
      </c>
      <c r="J19" s="10">
        <v>757</v>
      </c>
      <c r="K19" s="10">
        <v>815</v>
      </c>
      <c r="L19" s="9">
        <v>821</v>
      </c>
      <c r="M19" s="11" t="s">
        <v>7</v>
      </c>
      <c r="N19" s="16" t="s">
        <v>5</v>
      </c>
      <c r="O19" s="17">
        <f>(C18+C20+C28)</f>
        <v>1612</v>
      </c>
      <c r="P19" s="14">
        <f>SUM(O19/O23)</f>
        <v>0.28211410570528528</v>
      </c>
      <c r="Q19" s="2">
        <v>2</v>
      </c>
    </row>
    <row r="20" spans="1:17" s="2" customFormat="1" ht="16.5" customHeight="1" thickBot="1">
      <c r="A20" s="7" t="s">
        <v>347</v>
      </c>
      <c r="B20" s="12" t="s">
        <v>5</v>
      </c>
      <c r="C20" s="10">
        <v>579</v>
      </c>
      <c r="D20" s="10">
        <v>579</v>
      </c>
      <c r="E20" s="10">
        <v>585</v>
      </c>
      <c r="F20" s="10">
        <v>590</v>
      </c>
      <c r="G20" s="10">
        <v>607</v>
      </c>
      <c r="H20" s="10">
        <v>648</v>
      </c>
      <c r="I20" s="10">
        <v>674</v>
      </c>
      <c r="J20" s="10">
        <v>682</v>
      </c>
      <c r="K20" s="9">
        <v>830</v>
      </c>
      <c r="L20" s="10"/>
      <c r="M20" s="11" t="s">
        <v>8</v>
      </c>
      <c r="N20" s="20" t="s">
        <v>3</v>
      </c>
      <c r="O20" s="17">
        <f>(C19+C21+C25+C27+C30)</f>
        <v>2072</v>
      </c>
      <c r="P20" s="14">
        <f>SUM(O20/O23)</f>
        <v>0.36261813090654532</v>
      </c>
      <c r="Q20" s="2">
        <v>3</v>
      </c>
    </row>
    <row r="21" spans="1:17" s="2" customFormat="1" ht="16.5" customHeight="1" thickBot="1">
      <c r="A21" s="7" t="s">
        <v>352</v>
      </c>
      <c r="B21" s="8" t="s">
        <v>3</v>
      </c>
      <c r="C21" s="10">
        <v>556</v>
      </c>
      <c r="D21" s="10">
        <v>561</v>
      </c>
      <c r="E21" s="10">
        <v>564</v>
      </c>
      <c r="F21" s="10">
        <v>607</v>
      </c>
      <c r="G21" s="10">
        <v>625</v>
      </c>
      <c r="H21" s="10">
        <v>634</v>
      </c>
      <c r="I21" s="10">
        <v>635</v>
      </c>
      <c r="J21" s="10">
        <v>713</v>
      </c>
      <c r="K21" s="10">
        <v>722</v>
      </c>
      <c r="L21" s="9">
        <v>785</v>
      </c>
      <c r="M21" s="11" t="s">
        <v>6</v>
      </c>
      <c r="N21" s="21" t="s">
        <v>16</v>
      </c>
      <c r="O21" s="17">
        <f>(C22+C24+C29+C31)</f>
        <v>1229</v>
      </c>
      <c r="P21" s="14">
        <f>SUM(O21/O23)</f>
        <v>0.2150857542877144</v>
      </c>
      <c r="Q21" s="2">
        <v>1</v>
      </c>
    </row>
    <row r="22" spans="1:17" s="2" customFormat="1" ht="16.5" customHeight="1" thickBot="1">
      <c r="A22" s="7" t="s">
        <v>348</v>
      </c>
      <c r="B22" s="41" t="s">
        <v>16</v>
      </c>
      <c r="C22" s="10">
        <v>446</v>
      </c>
      <c r="D22" s="10">
        <v>452</v>
      </c>
      <c r="E22" s="10">
        <v>542</v>
      </c>
      <c r="F22" s="10">
        <v>543</v>
      </c>
      <c r="G22" s="10">
        <v>622</v>
      </c>
      <c r="H22" s="10">
        <v>636</v>
      </c>
      <c r="I22" s="10">
        <v>637</v>
      </c>
      <c r="J22" s="10">
        <v>680</v>
      </c>
      <c r="K22" s="10">
        <v>723</v>
      </c>
      <c r="L22" s="9">
        <v>777</v>
      </c>
      <c r="M22" s="9" t="s">
        <v>10</v>
      </c>
      <c r="N22" s="13" t="s">
        <v>17</v>
      </c>
      <c r="O22" s="17">
        <f>(C23+C26+C32)</f>
        <v>801</v>
      </c>
      <c r="P22" s="14">
        <f>SUM(O22/O23)</f>
        <v>0.14018200910045503</v>
      </c>
    </row>
    <row r="23" spans="1:17" s="2" customFormat="1" ht="16.5" customHeight="1" thickBot="1">
      <c r="A23" s="18" t="s">
        <v>274</v>
      </c>
      <c r="B23" s="23" t="s">
        <v>354</v>
      </c>
      <c r="C23" s="10">
        <v>403</v>
      </c>
      <c r="D23" s="10">
        <v>405</v>
      </c>
      <c r="E23" s="10">
        <v>413</v>
      </c>
      <c r="F23" s="10">
        <v>415</v>
      </c>
      <c r="G23" s="10">
        <v>418</v>
      </c>
      <c r="H23" s="10">
        <v>447</v>
      </c>
      <c r="I23" s="10">
        <v>450</v>
      </c>
      <c r="J23" s="10">
        <v>459</v>
      </c>
      <c r="K23" s="10">
        <v>469</v>
      </c>
      <c r="L23" s="10" t="s">
        <v>21</v>
      </c>
      <c r="O23" s="24">
        <v>5714</v>
      </c>
    </row>
    <row r="24" spans="1:17" s="2" customFormat="1" ht="16.5" customHeight="1" thickBot="1">
      <c r="A24" s="18" t="s">
        <v>323</v>
      </c>
      <c r="B24" s="22" t="s">
        <v>16</v>
      </c>
      <c r="C24" s="10">
        <v>393</v>
      </c>
      <c r="D24" s="10">
        <v>399</v>
      </c>
      <c r="E24" s="10">
        <v>414</v>
      </c>
      <c r="F24" s="10">
        <v>414</v>
      </c>
      <c r="G24" s="10">
        <v>439</v>
      </c>
      <c r="H24" s="10">
        <v>499</v>
      </c>
      <c r="I24" s="10">
        <v>499</v>
      </c>
      <c r="J24" s="10">
        <v>505</v>
      </c>
      <c r="K24" s="10">
        <v>521</v>
      </c>
      <c r="L24" s="10">
        <v>581</v>
      </c>
      <c r="M24" s="11"/>
    </row>
    <row r="25" spans="1:17" s="2" customFormat="1" ht="16.5" customHeight="1" thickBot="1">
      <c r="A25" s="18" t="s">
        <v>351</v>
      </c>
      <c r="B25" s="27" t="s">
        <v>3</v>
      </c>
      <c r="C25" s="10">
        <v>361</v>
      </c>
      <c r="D25" s="10">
        <v>365</v>
      </c>
      <c r="E25" s="10">
        <v>369</v>
      </c>
      <c r="F25" s="10">
        <v>391</v>
      </c>
      <c r="G25" s="10">
        <v>394</v>
      </c>
      <c r="H25" s="10">
        <v>402</v>
      </c>
      <c r="I25" s="10">
        <v>402</v>
      </c>
      <c r="J25" s="10" t="s">
        <v>21</v>
      </c>
    </row>
    <row r="26" spans="1:17" s="2" customFormat="1" ht="16.5" customHeight="1" thickBot="1">
      <c r="A26" s="18" t="s">
        <v>355</v>
      </c>
      <c r="B26" s="23" t="s">
        <v>14</v>
      </c>
      <c r="C26" s="10">
        <v>353</v>
      </c>
      <c r="D26" s="10">
        <v>354</v>
      </c>
      <c r="E26" s="10">
        <v>354</v>
      </c>
      <c r="F26" s="10">
        <v>361</v>
      </c>
      <c r="G26" s="10">
        <v>419</v>
      </c>
      <c r="H26" s="10">
        <v>422</v>
      </c>
      <c r="I26" s="10">
        <v>422</v>
      </c>
      <c r="J26" s="10">
        <v>422</v>
      </c>
      <c r="K26" s="10" t="s">
        <v>21</v>
      </c>
    </row>
    <row r="27" spans="1:17" s="2" customFormat="1" ht="16.5" customHeight="1" thickBot="1">
      <c r="A27" s="7" t="s">
        <v>357</v>
      </c>
      <c r="B27" s="8" t="s">
        <v>3</v>
      </c>
      <c r="C27" s="10">
        <v>341</v>
      </c>
      <c r="D27" s="10">
        <v>348</v>
      </c>
      <c r="E27" s="10">
        <v>351</v>
      </c>
      <c r="F27" s="10">
        <v>377</v>
      </c>
      <c r="G27" s="10">
        <v>379</v>
      </c>
      <c r="H27" s="10">
        <v>409</v>
      </c>
      <c r="I27" s="10">
        <v>410</v>
      </c>
      <c r="J27" s="10">
        <v>573</v>
      </c>
      <c r="K27" s="10">
        <v>583</v>
      </c>
      <c r="L27" s="9">
        <v>593</v>
      </c>
      <c r="M27" s="11" t="s">
        <v>15</v>
      </c>
    </row>
    <row r="28" spans="1:17" s="2" customFormat="1" ht="16.5" customHeight="1" thickBot="1">
      <c r="A28" s="18" t="s">
        <v>349</v>
      </c>
      <c r="B28" s="19" t="s">
        <v>5</v>
      </c>
      <c r="C28" s="10">
        <v>288</v>
      </c>
      <c r="D28" s="10">
        <v>297</v>
      </c>
      <c r="E28" s="10">
        <v>299</v>
      </c>
      <c r="F28" s="10">
        <v>300</v>
      </c>
      <c r="G28" s="10">
        <v>303</v>
      </c>
      <c r="H28" s="10" t="s">
        <v>21</v>
      </c>
      <c r="J28" s="30"/>
    </row>
    <row r="29" spans="1:17" s="2" customFormat="1" ht="16.5" customHeight="1" thickBot="1">
      <c r="A29" s="18" t="s">
        <v>358</v>
      </c>
      <c r="B29" s="22" t="s">
        <v>16</v>
      </c>
      <c r="C29" s="10">
        <v>218</v>
      </c>
      <c r="D29" s="10">
        <v>218</v>
      </c>
      <c r="E29" s="10">
        <v>237</v>
      </c>
      <c r="F29" s="10">
        <v>240</v>
      </c>
      <c r="G29" s="10" t="s">
        <v>21</v>
      </c>
      <c r="H29" s="17"/>
      <c r="I29" s="17"/>
      <c r="K29" s="17"/>
      <c r="L29" s="17"/>
    </row>
    <row r="30" spans="1:17" s="2" customFormat="1" ht="16.5" customHeight="1" thickBot="1">
      <c r="A30" s="18" t="s">
        <v>353</v>
      </c>
      <c r="B30" s="27" t="s">
        <v>3</v>
      </c>
      <c r="C30" s="10">
        <v>181</v>
      </c>
      <c r="D30" s="10">
        <v>181</v>
      </c>
      <c r="E30" s="10">
        <v>182</v>
      </c>
      <c r="F30" s="10" t="s">
        <v>21</v>
      </c>
      <c r="I30" s="44"/>
      <c r="J30"/>
    </row>
    <row r="31" spans="1:17" s="2" customFormat="1" ht="16.5" customHeight="1" thickBot="1">
      <c r="A31" s="18" t="s">
        <v>356</v>
      </c>
      <c r="B31" s="22" t="s">
        <v>16</v>
      </c>
      <c r="C31" s="10">
        <v>172</v>
      </c>
      <c r="D31" s="10">
        <v>172</v>
      </c>
      <c r="E31" s="10" t="s">
        <v>21</v>
      </c>
      <c r="H31" s="24"/>
      <c r="I31" s="44"/>
      <c r="J31"/>
    </row>
    <row r="32" spans="1:17" s="2" customFormat="1" ht="16.5" customHeight="1" thickBot="1">
      <c r="A32" s="18" t="s">
        <v>359</v>
      </c>
      <c r="B32" s="23" t="s">
        <v>14</v>
      </c>
      <c r="C32" s="10">
        <v>45</v>
      </c>
      <c r="D32" s="10" t="s">
        <v>21</v>
      </c>
      <c r="H32" s="24"/>
      <c r="I32" s="44"/>
      <c r="J32"/>
    </row>
    <row r="33" spans="1:21">
      <c r="C33" s="44"/>
    </row>
    <row r="34" spans="1:21" s="2" customFormat="1" ht="17.45" customHeight="1">
      <c r="A34" s="1" t="s">
        <v>364</v>
      </c>
    </row>
    <row r="35" spans="1:21" s="2" customFormat="1" ht="10.5" customHeight="1" thickBot="1">
      <c r="A35" s="1"/>
    </row>
    <row r="36" spans="1:21" s="2" customFormat="1" ht="16.5" customHeight="1" thickBot="1">
      <c r="A36" s="4" t="s">
        <v>0</v>
      </c>
      <c r="B36" s="5" t="s">
        <v>1</v>
      </c>
      <c r="C36" s="5" t="s">
        <v>2</v>
      </c>
      <c r="D36" s="5">
        <v>2</v>
      </c>
      <c r="E36" s="5">
        <v>3</v>
      </c>
      <c r="F36" s="5">
        <v>4</v>
      </c>
      <c r="G36" s="5">
        <v>5</v>
      </c>
      <c r="H36" s="5">
        <v>6</v>
      </c>
      <c r="I36" s="5">
        <v>7</v>
      </c>
      <c r="J36" s="5">
        <v>8</v>
      </c>
      <c r="K36" s="5">
        <v>9</v>
      </c>
      <c r="L36" s="5">
        <v>10</v>
      </c>
      <c r="M36" s="5">
        <v>11</v>
      </c>
      <c r="N36" s="5">
        <v>12</v>
      </c>
      <c r="O36" s="5">
        <v>13</v>
      </c>
      <c r="P36" s="5">
        <v>14</v>
      </c>
      <c r="Q36" s="6"/>
      <c r="R36" s="13" t="s">
        <v>9</v>
      </c>
      <c r="S36" s="14">
        <f>(7010/9163)</f>
        <v>0.76503328604168941</v>
      </c>
    </row>
    <row r="37" spans="1:21" s="2" customFormat="1" ht="16.5" customHeight="1" thickBot="1">
      <c r="A37" s="7" t="s">
        <v>365</v>
      </c>
      <c r="B37" s="12" t="s">
        <v>5</v>
      </c>
      <c r="C37" s="9">
        <v>1046</v>
      </c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1" t="s">
        <v>4</v>
      </c>
      <c r="S37" s="13" t="s">
        <v>11</v>
      </c>
      <c r="T37" s="13" t="s">
        <v>12</v>
      </c>
      <c r="U37" s="13" t="s">
        <v>13</v>
      </c>
    </row>
    <row r="38" spans="1:21" s="2" customFormat="1" ht="16.5" customHeight="1" thickBot="1">
      <c r="A38" s="7" t="s">
        <v>360</v>
      </c>
      <c r="B38" s="8" t="s">
        <v>3</v>
      </c>
      <c r="C38" s="10">
        <v>630</v>
      </c>
      <c r="D38" s="10">
        <v>633</v>
      </c>
      <c r="E38" s="10">
        <v>633</v>
      </c>
      <c r="F38" s="10">
        <v>641</v>
      </c>
      <c r="G38" s="10">
        <v>717</v>
      </c>
      <c r="H38" s="10">
        <v>769</v>
      </c>
      <c r="I38" s="10">
        <v>812</v>
      </c>
      <c r="J38" s="10">
        <v>817</v>
      </c>
      <c r="K38" s="10">
        <v>832</v>
      </c>
      <c r="L38" s="10">
        <v>835</v>
      </c>
      <c r="M38" s="9">
        <v>944</v>
      </c>
      <c r="N38" s="10"/>
      <c r="O38" s="10"/>
      <c r="P38" s="10"/>
      <c r="Q38" s="11" t="s">
        <v>8</v>
      </c>
      <c r="R38" s="16" t="s">
        <v>5</v>
      </c>
      <c r="S38" s="17">
        <f>(C37+C39+C42+C43+C46+C49)</f>
        <v>2974</v>
      </c>
      <c r="T38" s="14">
        <f>SUM(S38/S43)</f>
        <v>0.43088959721819764</v>
      </c>
      <c r="U38" s="2">
        <v>3</v>
      </c>
    </row>
    <row r="39" spans="1:21" s="2" customFormat="1" ht="16.5" customHeight="1" thickBot="1">
      <c r="A39" s="7" t="s">
        <v>362</v>
      </c>
      <c r="B39" s="12" t="s">
        <v>5</v>
      </c>
      <c r="C39" s="10">
        <v>453</v>
      </c>
      <c r="D39" s="10">
        <v>470</v>
      </c>
      <c r="E39" s="10">
        <v>471</v>
      </c>
      <c r="F39" s="10">
        <v>472</v>
      </c>
      <c r="G39" s="10">
        <v>504</v>
      </c>
      <c r="H39" s="10">
        <v>573</v>
      </c>
      <c r="I39" s="10">
        <v>574</v>
      </c>
      <c r="J39" s="10">
        <v>591</v>
      </c>
      <c r="K39" s="10">
        <v>602</v>
      </c>
      <c r="L39" s="10">
        <v>650</v>
      </c>
      <c r="M39" s="10">
        <v>657</v>
      </c>
      <c r="N39" s="10">
        <v>659</v>
      </c>
      <c r="O39" s="10">
        <v>680</v>
      </c>
      <c r="P39" s="9">
        <v>680</v>
      </c>
      <c r="Q39" s="11" t="s">
        <v>15</v>
      </c>
      <c r="R39" s="20" t="s">
        <v>3</v>
      </c>
      <c r="S39" s="17">
        <f>(C38+C40+C44+C45+C48+C51)</f>
        <v>2410</v>
      </c>
      <c r="T39" s="14">
        <f>SUM(S39/S43)</f>
        <v>0.34917415241958855</v>
      </c>
      <c r="U39" s="2">
        <v>3</v>
      </c>
    </row>
    <row r="40" spans="1:21" s="2" customFormat="1" ht="16.5" customHeight="1" thickBot="1">
      <c r="A40" s="7" t="s">
        <v>367</v>
      </c>
      <c r="B40" s="8" t="s">
        <v>3</v>
      </c>
      <c r="C40" s="10">
        <v>447</v>
      </c>
      <c r="D40" s="10">
        <v>467</v>
      </c>
      <c r="E40" s="10">
        <v>467</v>
      </c>
      <c r="F40" s="10">
        <v>469</v>
      </c>
      <c r="G40" s="10">
        <v>498</v>
      </c>
      <c r="H40" s="10">
        <v>499</v>
      </c>
      <c r="I40" s="10">
        <v>558</v>
      </c>
      <c r="J40" s="10">
        <v>593</v>
      </c>
      <c r="K40" s="10">
        <v>602</v>
      </c>
      <c r="L40" s="10">
        <v>614</v>
      </c>
      <c r="M40" s="10">
        <v>728</v>
      </c>
      <c r="N40" s="10">
        <v>759</v>
      </c>
      <c r="O40" s="10">
        <v>791</v>
      </c>
      <c r="P40" s="9">
        <v>798</v>
      </c>
      <c r="Q40" s="11" t="s">
        <v>6</v>
      </c>
      <c r="R40" s="21" t="s">
        <v>16</v>
      </c>
      <c r="S40" s="17">
        <f>(C47+C50+C54)</f>
        <v>675</v>
      </c>
      <c r="T40" s="14">
        <f>SUM(S40/S43)</f>
        <v>9.7797739785569396E-2</v>
      </c>
    </row>
    <row r="41" spans="1:21" s="2" customFormat="1" ht="16.5" customHeight="1" thickBot="1">
      <c r="A41" s="7" t="s">
        <v>325</v>
      </c>
      <c r="B41" s="15" t="s">
        <v>14</v>
      </c>
      <c r="C41" s="10">
        <v>433</v>
      </c>
      <c r="D41" s="10">
        <v>450</v>
      </c>
      <c r="E41" s="10">
        <v>450</v>
      </c>
      <c r="F41" s="10">
        <v>450</v>
      </c>
      <c r="G41" s="10">
        <v>473</v>
      </c>
      <c r="H41" s="10">
        <v>497</v>
      </c>
      <c r="I41" s="10">
        <v>500</v>
      </c>
      <c r="J41" s="10">
        <v>518</v>
      </c>
      <c r="K41" s="10">
        <v>560</v>
      </c>
      <c r="L41" s="10">
        <v>579</v>
      </c>
      <c r="M41" s="10">
        <v>664</v>
      </c>
      <c r="N41" s="10">
        <v>675</v>
      </c>
      <c r="O41" s="10">
        <v>745</v>
      </c>
      <c r="P41" s="9">
        <v>747</v>
      </c>
      <c r="Q41" s="11" t="s">
        <v>10</v>
      </c>
      <c r="R41" s="25" t="s">
        <v>18</v>
      </c>
      <c r="S41" s="17">
        <f>(C52+C53)</f>
        <v>410</v>
      </c>
      <c r="T41" s="14">
        <f>SUM(S41/S43)</f>
        <v>5.9403071573456971E-2</v>
      </c>
    </row>
    <row r="42" spans="1:21" s="2" customFormat="1" ht="16.5" customHeight="1" thickBot="1">
      <c r="A42" s="7" t="s">
        <v>361</v>
      </c>
      <c r="B42" s="12" t="s">
        <v>5</v>
      </c>
      <c r="C42" s="10">
        <v>429</v>
      </c>
      <c r="D42" s="10">
        <v>445</v>
      </c>
      <c r="E42" s="10">
        <v>446</v>
      </c>
      <c r="F42" s="10">
        <v>451</v>
      </c>
      <c r="G42" s="10">
        <v>452</v>
      </c>
      <c r="H42" s="10">
        <v>490</v>
      </c>
      <c r="I42" s="10">
        <v>491</v>
      </c>
      <c r="J42" s="10">
        <v>500</v>
      </c>
      <c r="K42" s="10">
        <v>553</v>
      </c>
      <c r="L42" s="10">
        <v>637</v>
      </c>
      <c r="M42" s="10">
        <v>644</v>
      </c>
      <c r="N42" s="10">
        <v>644</v>
      </c>
      <c r="O42" s="10">
        <v>652</v>
      </c>
      <c r="P42" s="9">
        <v>653</v>
      </c>
      <c r="Q42" s="11" t="s">
        <v>19</v>
      </c>
      <c r="R42" s="13" t="s">
        <v>17</v>
      </c>
      <c r="S42" s="17">
        <v>433</v>
      </c>
      <c r="T42" s="14">
        <f>SUM(S42/S43)</f>
        <v>6.2735439003187482E-2</v>
      </c>
      <c r="U42" s="2">
        <v>1</v>
      </c>
    </row>
    <row r="43" spans="1:21" s="2" customFormat="1" ht="16.5" customHeight="1" thickBot="1">
      <c r="A43" s="18" t="s">
        <v>368</v>
      </c>
      <c r="B43" s="19" t="s">
        <v>5</v>
      </c>
      <c r="C43" s="10">
        <v>428</v>
      </c>
      <c r="D43" s="10">
        <v>434</v>
      </c>
      <c r="E43" s="10">
        <v>447</v>
      </c>
      <c r="F43" s="10">
        <v>452</v>
      </c>
      <c r="G43" s="10">
        <v>452</v>
      </c>
      <c r="H43" s="10">
        <v>469</v>
      </c>
      <c r="I43" s="10">
        <v>495</v>
      </c>
      <c r="J43" s="10">
        <v>503</v>
      </c>
      <c r="K43" s="10">
        <v>521</v>
      </c>
      <c r="L43" s="10">
        <v>603</v>
      </c>
      <c r="M43" s="10">
        <v>611</v>
      </c>
      <c r="N43" s="10">
        <v>611</v>
      </c>
      <c r="O43" s="10">
        <v>640</v>
      </c>
      <c r="P43" s="10">
        <v>642</v>
      </c>
      <c r="Q43" s="11"/>
      <c r="R43" s="46"/>
      <c r="S43" s="24">
        <v>6902</v>
      </c>
      <c r="T43" s="14"/>
    </row>
    <row r="44" spans="1:21" s="2" customFormat="1" ht="16.5" customHeight="1" thickBot="1">
      <c r="A44" s="7" t="s">
        <v>363</v>
      </c>
      <c r="B44" s="8" t="s">
        <v>3</v>
      </c>
      <c r="C44" s="10">
        <v>422</v>
      </c>
      <c r="D44" s="10">
        <v>427</v>
      </c>
      <c r="E44" s="10">
        <v>428</v>
      </c>
      <c r="F44" s="10">
        <v>428</v>
      </c>
      <c r="G44" s="10">
        <v>433</v>
      </c>
      <c r="H44" s="10">
        <v>433</v>
      </c>
      <c r="I44" s="10">
        <v>563</v>
      </c>
      <c r="J44" s="10">
        <v>575</v>
      </c>
      <c r="K44" s="10">
        <v>600</v>
      </c>
      <c r="L44" s="10">
        <v>664</v>
      </c>
      <c r="M44" s="10">
        <v>800</v>
      </c>
      <c r="N44" s="10">
        <v>831</v>
      </c>
      <c r="O44" s="9">
        <v>875</v>
      </c>
      <c r="P44" s="10"/>
      <c r="Q44" s="11" t="s">
        <v>7</v>
      </c>
      <c r="S44" s="17"/>
    </row>
    <row r="45" spans="1:21" s="2" customFormat="1" ht="16.5" customHeight="1" thickBot="1">
      <c r="A45" s="18" t="s">
        <v>369</v>
      </c>
      <c r="B45" s="27" t="s">
        <v>3</v>
      </c>
      <c r="C45" s="10">
        <v>390</v>
      </c>
      <c r="D45" s="10">
        <v>403</v>
      </c>
      <c r="E45" s="10">
        <v>404</v>
      </c>
      <c r="F45" s="10">
        <v>412</v>
      </c>
      <c r="G45" s="10">
        <v>441</v>
      </c>
      <c r="H45" s="10">
        <v>450</v>
      </c>
      <c r="I45" s="10">
        <v>470</v>
      </c>
      <c r="J45" s="10">
        <v>483</v>
      </c>
      <c r="K45" s="10">
        <v>502</v>
      </c>
      <c r="L45" s="10">
        <v>521</v>
      </c>
      <c r="M45" s="10" t="s">
        <v>21</v>
      </c>
    </row>
    <row r="46" spans="1:21" s="2" customFormat="1" ht="16.5" customHeight="1" thickBot="1">
      <c r="A46" s="18" t="s">
        <v>371</v>
      </c>
      <c r="B46" s="19" t="s">
        <v>5</v>
      </c>
      <c r="C46" s="10">
        <v>335</v>
      </c>
      <c r="D46" s="10">
        <v>381</v>
      </c>
      <c r="E46" s="10">
        <v>384</v>
      </c>
      <c r="F46" s="10">
        <v>389</v>
      </c>
      <c r="G46" s="10">
        <v>389</v>
      </c>
      <c r="H46" s="10">
        <v>414</v>
      </c>
      <c r="I46" s="10">
        <v>418</v>
      </c>
      <c r="J46" s="10">
        <v>431</v>
      </c>
      <c r="K46" s="10">
        <v>444</v>
      </c>
      <c r="L46" s="10" t="s">
        <v>21</v>
      </c>
    </row>
    <row r="47" spans="1:21" s="2" customFormat="1" ht="16.5" customHeight="1" thickBot="1">
      <c r="A47" s="18" t="s">
        <v>375</v>
      </c>
      <c r="B47" s="22" t="s">
        <v>16</v>
      </c>
      <c r="C47" s="10">
        <v>308</v>
      </c>
      <c r="D47" s="10">
        <v>317</v>
      </c>
      <c r="E47" s="10">
        <v>334</v>
      </c>
      <c r="F47" s="10">
        <v>340</v>
      </c>
      <c r="G47" s="10">
        <v>344</v>
      </c>
      <c r="H47" s="10">
        <v>351</v>
      </c>
      <c r="I47" s="10">
        <v>353</v>
      </c>
      <c r="J47" s="10" t="s">
        <v>21</v>
      </c>
    </row>
    <row r="48" spans="1:21" s="2" customFormat="1" ht="16.5" customHeight="1" thickBot="1">
      <c r="A48" s="18" t="s">
        <v>376</v>
      </c>
      <c r="B48" s="27" t="s">
        <v>3</v>
      </c>
      <c r="C48" s="10">
        <v>299</v>
      </c>
      <c r="D48" s="10">
        <v>299</v>
      </c>
      <c r="E48" s="10">
        <v>309</v>
      </c>
      <c r="F48" s="10">
        <v>310</v>
      </c>
      <c r="G48" s="10">
        <v>328</v>
      </c>
      <c r="H48" s="10">
        <v>328</v>
      </c>
      <c r="I48" s="10" t="s">
        <v>21</v>
      </c>
    </row>
    <row r="49" spans="1:21" s="2" customFormat="1" ht="16.5" customHeight="1" thickBot="1">
      <c r="A49" s="18" t="s">
        <v>372</v>
      </c>
      <c r="B49" s="19" t="s">
        <v>5</v>
      </c>
      <c r="C49" s="10">
        <v>283</v>
      </c>
      <c r="D49" s="10">
        <v>305</v>
      </c>
      <c r="E49" s="10">
        <v>305</v>
      </c>
      <c r="F49" s="10">
        <v>312</v>
      </c>
      <c r="G49" s="10">
        <v>321</v>
      </c>
      <c r="H49" s="10" t="s">
        <v>21</v>
      </c>
    </row>
    <row r="50" spans="1:21" s="2" customFormat="1" ht="16.5" customHeight="1" thickBot="1">
      <c r="A50" s="18" t="s">
        <v>370</v>
      </c>
      <c r="B50" s="22" t="s">
        <v>16</v>
      </c>
      <c r="C50" s="10">
        <v>266</v>
      </c>
      <c r="D50" s="10">
        <v>268</v>
      </c>
      <c r="E50" s="10">
        <v>307</v>
      </c>
      <c r="F50" s="10">
        <v>314</v>
      </c>
      <c r="G50" s="10">
        <v>323</v>
      </c>
      <c r="H50" s="10">
        <v>369</v>
      </c>
      <c r="I50" s="10">
        <v>376</v>
      </c>
      <c r="J50" s="10">
        <v>543</v>
      </c>
      <c r="K50" s="10">
        <v>570</v>
      </c>
      <c r="L50" s="10">
        <v>585</v>
      </c>
      <c r="M50" s="10">
        <v>594</v>
      </c>
      <c r="N50" s="10">
        <v>596</v>
      </c>
      <c r="O50" s="10" t="s">
        <v>21</v>
      </c>
    </row>
    <row r="51" spans="1:21" s="2" customFormat="1" ht="16.5" customHeight="1" thickBot="1">
      <c r="A51" s="18" t="s">
        <v>222</v>
      </c>
      <c r="B51" s="27" t="s">
        <v>3</v>
      </c>
      <c r="C51" s="10">
        <v>222</v>
      </c>
      <c r="D51" s="10">
        <v>223</v>
      </c>
      <c r="E51" s="10">
        <v>224</v>
      </c>
      <c r="F51" s="10">
        <v>224</v>
      </c>
      <c r="G51" s="10" t="s">
        <v>21</v>
      </c>
    </row>
    <row r="52" spans="1:21" s="2" customFormat="1" ht="16.5" customHeight="1" thickBot="1">
      <c r="A52" s="18" t="s">
        <v>223</v>
      </c>
      <c r="B52" s="26" t="s">
        <v>18</v>
      </c>
      <c r="C52" s="10">
        <v>206</v>
      </c>
      <c r="D52" s="10">
        <v>210</v>
      </c>
      <c r="E52" s="10">
        <v>220</v>
      </c>
      <c r="F52" s="10">
        <v>337</v>
      </c>
      <c r="G52" s="10">
        <v>339</v>
      </c>
      <c r="H52" s="10">
        <v>350</v>
      </c>
      <c r="I52" s="10">
        <v>364</v>
      </c>
      <c r="J52" s="10">
        <v>368</v>
      </c>
      <c r="K52" s="10" t="s">
        <v>21</v>
      </c>
    </row>
    <row r="53" spans="1:21" s="2" customFormat="1" ht="16.5" customHeight="1" thickBot="1">
      <c r="A53" s="18" t="s">
        <v>374</v>
      </c>
      <c r="B53" s="26" t="s">
        <v>18</v>
      </c>
      <c r="C53" s="10">
        <v>204</v>
      </c>
      <c r="D53" s="10">
        <v>206</v>
      </c>
      <c r="E53" s="10">
        <v>208</v>
      </c>
      <c r="F53" s="10" t="s">
        <v>21</v>
      </c>
      <c r="K53" s="17"/>
      <c r="L53" s="17"/>
    </row>
    <row r="54" spans="1:21" s="2" customFormat="1" ht="16.5" customHeight="1" thickBot="1">
      <c r="A54" s="18" t="s">
        <v>373</v>
      </c>
      <c r="B54" s="22" t="s">
        <v>16</v>
      </c>
      <c r="C54" s="10">
        <v>101</v>
      </c>
      <c r="D54" s="10">
        <v>101</v>
      </c>
      <c r="E54" s="10" t="s">
        <v>21</v>
      </c>
      <c r="I54" s="17"/>
      <c r="J54" s="17"/>
      <c r="K54" s="17"/>
      <c r="L54" s="17"/>
    </row>
    <row r="55" spans="1:21" s="2" customFormat="1" ht="11.25" customHeight="1">
      <c r="A55" s="28"/>
      <c r="B55" s="29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</row>
    <row r="56" spans="1:21" s="2" customFormat="1" ht="17.45" customHeight="1">
      <c r="A56" s="1" t="s">
        <v>339</v>
      </c>
    </row>
    <row r="57" spans="1:21" s="2" customFormat="1" ht="8.25" customHeight="1" thickBot="1">
      <c r="A57" s="1"/>
    </row>
    <row r="58" spans="1:21" s="2" customFormat="1" ht="17.45" customHeight="1" thickBot="1">
      <c r="A58" s="4" t="s">
        <v>0</v>
      </c>
      <c r="B58" s="5" t="s">
        <v>1</v>
      </c>
      <c r="C58" s="5" t="s">
        <v>2</v>
      </c>
      <c r="D58" s="5">
        <v>2</v>
      </c>
      <c r="E58" s="5">
        <v>3</v>
      </c>
      <c r="F58" s="5">
        <v>4</v>
      </c>
      <c r="G58" s="5">
        <v>5</v>
      </c>
      <c r="H58" s="5">
        <v>6</v>
      </c>
      <c r="I58" s="5">
        <v>7</v>
      </c>
      <c r="J58" s="5">
        <v>8</v>
      </c>
      <c r="K58" s="5">
        <v>9</v>
      </c>
      <c r="L58" s="5">
        <v>10</v>
      </c>
      <c r="M58" s="5">
        <v>11</v>
      </c>
      <c r="N58" s="5">
        <v>12</v>
      </c>
      <c r="O58" s="5">
        <v>13</v>
      </c>
      <c r="P58" s="5"/>
      <c r="Q58" s="13" t="s">
        <v>9</v>
      </c>
      <c r="R58" s="14">
        <f>(9524/12702)</f>
        <v>0.7498031806014801</v>
      </c>
    </row>
    <row r="59" spans="1:21" s="2" customFormat="1" ht="17.45" customHeight="1" thickBot="1">
      <c r="A59" s="7" t="s">
        <v>334</v>
      </c>
      <c r="B59" s="8" t="s">
        <v>3</v>
      </c>
      <c r="C59" s="9">
        <v>1337</v>
      </c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1" t="s">
        <v>4</v>
      </c>
      <c r="R59" s="13" t="s">
        <v>11</v>
      </c>
      <c r="S59" s="13" t="s">
        <v>12</v>
      </c>
      <c r="T59" s="13" t="s">
        <v>13</v>
      </c>
      <c r="U59" s="13"/>
    </row>
    <row r="60" spans="1:21" s="2" customFormat="1" ht="17.45" customHeight="1" thickBot="1">
      <c r="A60" s="7" t="s">
        <v>335</v>
      </c>
      <c r="B60" s="41" t="s">
        <v>16</v>
      </c>
      <c r="C60" s="9">
        <v>1317</v>
      </c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1" t="s">
        <v>8</v>
      </c>
      <c r="Q60" s="16" t="s">
        <v>5</v>
      </c>
      <c r="R60" s="17">
        <f>(C61+C62+C63+C65+C71+C73)</f>
        <v>3737</v>
      </c>
      <c r="S60" s="14">
        <f>SUM(R60/R64)</f>
        <v>0.40057884017579592</v>
      </c>
      <c r="T60" s="2">
        <v>4</v>
      </c>
    </row>
    <row r="61" spans="1:21" s="2" customFormat="1" ht="17.45" customHeight="1" thickBot="1">
      <c r="A61" s="7" t="s">
        <v>336</v>
      </c>
      <c r="B61" s="12" t="s">
        <v>5</v>
      </c>
      <c r="C61" s="10">
        <v>989</v>
      </c>
      <c r="D61" s="10">
        <v>993</v>
      </c>
      <c r="E61" s="10">
        <v>1003</v>
      </c>
      <c r="F61" s="10">
        <v>1012</v>
      </c>
      <c r="G61" s="9">
        <v>1063</v>
      </c>
      <c r="H61" s="10"/>
      <c r="I61" s="10"/>
      <c r="J61" s="10"/>
      <c r="K61" s="10"/>
      <c r="L61" s="10"/>
      <c r="M61" s="10"/>
      <c r="N61" s="10"/>
      <c r="O61" s="10"/>
      <c r="P61" s="11" t="s">
        <v>6</v>
      </c>
      <c r="Q61" s="20" t="s">
        <v>3</v>
      </c>
      <c r="R61" s="17">
        <f>(C59+C64+C66+C69+C70)</f>
        <v>3030</v>
      </c>
      <c r="S61" s="14">
        <f>SUM(R61/R64)</f>
        <v>0.32479365419659129</v>
      </c>
      <c r="T61" s="2">
        <v>3</v>
      </c>
    </row>
    <row r="62" spans="1:21" s="2" customFormat="1" ht="17.45" customHeight="1" thickBot="1">
      <c r="A62" s="7" t="s">
        <v>338</v>
      </c>
      <c r="B62" s="12" t="s">
        <v>5</v>
      </c>
      <c r="C62" s="10">
        <v>871</v>
      </c>
      <c r="D62" s="10">
        <v>902</v>
      </c>
      <c r="E62" s="10">
        <v>940</v>
      </c>
      <c r="F62" s="10">
        <v>991</v>
      </c>
      <c r="G62" s="9">
        <v>1068</v>
      </c>
      <c r="H62" s="10"/>
      <c r="I62" s="10"/>
      <c r="J62" s="10"/>
      <c r="K62" s="10"/>
      <c r="L62" s="10"/>
      <c r="M62" s="10"/>
      <c r="N62" s="10"/>
      <c r="O62" s="10"/>
      <c r="P62" s="11" t="s">
        <v>7</v>
      </c>
      <c r="Q62" s="21" t="s">
        <v>16</v>
      </c>
      <c r="R62" s="17">
        <f>(C60+C68+C72)</f>
        <v>1936</v>
      </c>
      <c r="S62" s="14">
        <f>SUM(R62/R64)</f>
        <v>0.20752492228534677</v>
      </c>
      <c r="T62" s="2">
        <v>1</v>
      </c>
    </row>
    <row r="63" spans="1:21" s="2" customFormat="1" ht="17.45" customHeight="1" thickBot="1">
      <c r="A63" s="7" t="s">
        <v>169</v>
      </c>
      <c r="B63" s="12" t="s">
        <v>5</v>
      </c>
      <c r="C63" s="10">
        <v>843</v>
      </c>
      <c r="D63" s="10">
        <v>863</v>
      </c>
      <c r="E63" s="10">
        <v>897</v>
      </c>
      <c r="F63" s="10">
        <v>938</v>
      </c>
      <c r="G63" s="10">
        <v>985</v>
      </c>
      <c r="H63" s="10">
        <v>999</v>
      </c>
      <c r="I63" s="9">
        <v>1050</v>
      </c>
      <c r="J63" s="10"/>
      <c r="K63" s="10"/>
      <c r="L63" s="10"/>
      <c r="M63" s="10"/>
      <c r="N63" s="10"/>
      <c r="O63" s="10"/>
      <c r="P63" s="11" t="s">
        <v>10</v>
      </c>
      <c r="Q63" s="13" t="s">
        <v>17</v>
      </c>
      <c r="R63" s="17">
        <f>(C67+C74)</f>
        <v>626</v>
      </c>
      <c r="S63" s="14">
        <f>SUM(R63/R64)</f>
        <v>6.7102583342266056E-2</v>
      </c>
    </row>
    <row r="64" spans="1:21" s="2" customFormat="1" ht="17.45" customHeight="1" thickBot="1">
      <c r="A64" s="7" t="s">
        <v>320</v>
      </c>
      <c r="B64" s="8" t="s">
        <v>3</v>
      </c>
      <c r="C64" s="10">
        <v>589</v>
      </c>
      <c r="D64" s="10">
        <v>658</v>
      </c>
      <c r="E64" s="10">
        <v>664</v>
      </c>
      <c r="F64" s="10">
        <v>674</v>
      </c>
      <c r="G64" s="10">
        <v>683</v>
      </c>
      <c r="H64" s="10">
        <v>683</v>
      </c>
      <c r="I64" s="10">
        <v>694</v>
      </c>
      <c r="J64" s="10">
        <v>694</v>
      </c>
      <c r="K64" s="10">
        <v>694</v>
      </c>
      <c r="L64" s="10">
        <v>828</v>
      </c>
      <c r="M64" s="10">
        <v>833</v>
      </c>
      <c r="N64" s="10">
        <v>944</v>
      </c>
      <c r="O64" s="9">
        <v>1036</v>
      </c>
      <c r="P64" s="11" t="s">
        <v>15</v>
      </c>
      <c r="R64" s="24">
        <v>9329</v>
      </c>
      <c r="U64" s="14"/>
    </row>
    <row r="65" spans="1:20" s="2" customFormat="1" ht="17.45" customHeight="1" thickBot="1">
      <c r="A65" s="7" t="s">
        <v>133</v>
      </c>
      <c r="B65" s="12" t="s">
        <v>5</v>
      </c>
      <c r="C65" s="10">
        <v>510</v>
      </c>
      <c r="D65" s="10">
        <v>513</v>
      </c>
      <c r="E65" s="10">
        <v>518</v>
      </c>
      <c r="F65" s="10">
        <v>522</v>
      </c>
      <c r="G65" s="10">
        <v>543</v>
      </c>
      <c r="H65" s="10">
        <v>549</v>
      </c>
      <c r="I65" s="10">
        <v>671</v>
      </c>
      <c r="J65" s="10">
        <v>692</v>
      </c>
      <c r="K65" s="10">
        <v>701</v>
      </c>
      <c r="L65" s="10">
        <v>712</v>
      </c>
      <c r="M65" s="10">
        <v>750</v>
      </c>
      <c r="N65" s="10">
        <v>772</v>
      </c>
      <c r="O65" s="9">
        <v>819</v>
      </c>
      <c r="P65" s="11" t="s">
        <v>281</v>
      </c>
    </row>
    <row r="66" spans="1:20" s="2" customFormat="1" ht="17.45" customHeight="1" thickBot="1">
      <c r="A66" s="7" t="s">
        <v>337</v>
      </c>
      <c r="B66" s="8" t="s">
        <v>3</v>
      </c>
      <c r="C66" s="10">
        <v>474</v>
      </c>
      <c r="D66" s="10">
        <v>532</v>
      </c>
      <c r="E66" s="10">
        <v>536</v>
      </c>
      <c r="F66" s="10">
        <v>545</v>
      </c>
      <c r="G66" s="10">
        <v>549</v>
      </c>
      <c r="H66" s="10">
        <v>550</v>
      </c>
      <c r="I66" s="10">
        <v>591</v>
      </c>
      <c r="J66" s="10">
        <v>592</v>
      </c>
      <c r="K66" s="10">
        <v>593</v>
      </c>
      <c r="L66" s="10">
        <v>657</v>
      </c>
      <c r="M66" s="10">
        <v>726</v>
      </c>
      <c r="N66" s="10">
        <v>878</v>
      </c>
      <c r="O66" s="9">
        <v>926</v>
      </c>
      <c r="P66" s="11" t="s">
        <v>19</v>
      </c>
    </row>
    <row r="67" spans="1:20" s="2" customFormat="1" ht="17.45" customHeight="1" thickBot="1">
      <c r="A67" s="18" t="s">
        <v>322</v>
      </c>
      <c r="B67" s="23" t="s">
        <v>14</v>
      </c>
      <c r="C67" s="10">
        <v>413</v>
      </c>
      <c r="D67" s="10">
        <v>424</v>
      </c>
      <c r="E67" s="10">
        <v>440</v>
      </c>
      <c r="F67" s="10">
        <v>476</v>
      </c>
      <c r="G67" s="10">
        <v>486</v>
      </c>
      <c r="H67" s="10">
        <v>488</v>
      </c>
      <c r="I67" s="10">
        <v>495</v>
      </c>
      <c r="J67" s="10">
        <v>495</v>
      </c>
      <c r="K67" s="10">
        <v>495</v>
      </c>
      <c r="L67" s="10">
        <v>505</v>
      </c>
      <c r="M67" s="10">
        <v>516</v>
      </c>
      <c r="N67" s="10">
        <v>540</v>
      </c>
      <c r="O67" s="10" t="s">
        <v>21</v>
      </c>
    </row>
    <row r="68" spans="1:20" s="2" customFormat="1" ht="17.45" customHeight="1" thickBot="1">
      <c r="A68" s="18" t="s">
        <v>345</v>
      </c>
      <c r="B68" s="22" t="s">
        <v>16</v>
      </c>
      <c r="C68" s="10">
        <v>333</v>
      </c>
      <c r="D68" s="10">
        <v>340</v>
      </c>
      <c r="E68" s="10">
        <v>397</v>
      </c>
      <c r="F68" s="10">
        <v>406</v>
      </c>
      <c r="G68" s="10">
        <v>414</v>
      </c>
      <c r="H68" s="10">
        <v>415</v>
      </c>
      <c r="I68" s="10">
        <v>417</v>
      </c>
      <c r="J68" s="10">
        <v>418</v>
      </c>
      <c r="K68" s="10">
        <v>418</v>
      </c>
      <c r="L68" s="10">
        <v>450</v>
      </c>
      <c r="M68" s="10">
        <v>634</v>
      </c>
      <c r="N68" s="10">
        <v>652</v>
      </c>
      <c r="O68" s="10">
        <v>773</v>
      </c>
      <c r="P68" s="11"/>
    </row>
    <row r="69" spans="1:20" s="2" customFormat="1" ht="17.45" customHeight="1" thickBot="1">
      <c r="A69" s="18" t="s">
        <v>342</v>
      </c>
      <c r="B69" s="27" t="s">
        <v>3</v>
      </c>
      <c r="C69" s="10">
        <v>324</v>
      </c>
      <c r="D69" s="10">
        <v>351</v>
      </c>
      <c r="E69" s="10">
        <v>355</v>
      </c>
      <c r="F69" s="10">
        <v>361</v>
      </c>
      <c r="G69" s="10">
        <v>364</v>
      </c>
      <c r="H69" s="10">
        <v>364</v>
      </c>
      <c r="I69" s="10">
        <v>368</v>
      </c>
      <c r="J69" s="10">
        <v>370</v>
      </c>
      <c r="K69" s="10">
        <v>370</v>
      </c>
      <c r="L69" s="10" t="s">
        <v>21</v>
      </c>
    </row>
    <row r="70" spans="1:20" s="2" customFormat="1" ht="17.45" customHeight="1" thickBot="1">
      <c r="A70" s="18" t="s">
        <v>255</v>
      </c>
      <c r="B70" s="27" t="s">
        <v>3</v>
      </c>
      <c r="C70" s="10">
        <v>306</v>
      </c>
      <c r="D70" s="10">
        <v>336</v>
      </c>
      <c r="E70" s="10">
        <v>345</v>
      </c>
      <c r="F70" s="10">
        <v>354</v>
      </c>
      <c r="G70" s="10">
        <v>362</v>
      </c>
      <c r="H70" s="10">
        <v>364</v>
      </c>
      <c r="I70" s="10">
        <v>370</v>
      </c>
      <c r="J70" s="10">
        <v>371</v>
      </c>
      <c r="K70" s="10">
        <v>372</v>
      </c>
      <c r="L70" s="10">
        <v>425</v>
      </c>
      <c r="M70" s="10">
        <v>431</v>
      </c>
      <c r="N70" s="10" t="s">
        <v>21</v>
      </c>
      <c r="O70" s="17"/>
    </row>
    <row r="71" spans="1:20" s="2" customFormat="1" ht="17.45" customHeight="1" thickBot="1">
      <c r="A71" s="18" t="s">
        <v>341</v>
      </c>
      <c r="B71" s="19" t="s">
        <v>5</v>
      </c>
      <c r="C71" s="10">
        <v>286</v>
      </c>
      <c r="D71" s="10">
        <v>289</v>
      </c>
      <c r="E71" s="10">
        <v>291</v>
      </c>
      <c r="F71" s="10">
        <v>299</v>
      </c>
      <c r="G71" s="10">
        <v>307</v>
      </c>
      <c r="H71" s="10">
        <v>311</v>
      </c>
      <c r="I71" s="10" t="s">
        <v>21</v>
      </c>
    </row>
    <row r="72" spans="1:20" s="2" customFormat="1" ht="17.45" customHeight="1" thickBot="1">
      <c r="A72" s="18" t="s">
        <v>344</v>
      </c>
      <c r="B72" s="22" t="s">
        <v>16</v>
      </c>
      <c r="C72" s="10">
        <v>286</v>
      </c>
      <c r="D72" s="10">
        <v>290</v>
      </c>
      <c r="E72" s="10">
        <v>352</v>
      </c>
      <c r="F72" s="10">
        <v>363</v>
      </c>
      <c r="G72" s="10">
        <v>367</v>
      </c>
      <c r="H72" s="10">
        <v>368</v>
      </c>
      <c r="I72" s="10">
        <v>405</v>
      </c>
      <c r="J72" s="10">
        <v>405</v>
      </c>
      <c r="K72" s="10">
        <v>407</v>
      </c>
      <c r="L72" s="10">
        <v>418</v>
      </c>
      <c r="M72" s="10" t="s">
        <v>21</v>
      </c>
    </row>
    <row r="73" spans="1:20" s="2" customFormat="1" ht="17.45" customHeight="1" thickBot="1">
      <c r="A73" s="18" t="s">
        <v>247</v>
      </c>
      <c r="B73" s="19" t="s">
        <v>5</v>
      </c>
      <c r="C73" s="10">
        <v>238</v>
      </c>
      <c r="D73" s="10">
        <v>252</v>
      </c>
      <c r="E73" s="10">
        <v>264</v>
      </c>
      <c r="F73" s="10">
        <v>276</v>
      </c>
      <c r="G73" s="10" t="s">
        <v>21</v>
      </c>
    </row>
    <row r="74" spans="1:20" s="2" customFormat="1" ht="17.45" customHeight="1" thickBot="1">
      <c r="A74" s="18" t="s">
        <v>343</v>
      </c>
      <c r="B74" s="23" t="s">
        <v>340</v>
      </c>
      <c r="C74" s="10">
        <v>213</v>
      </c>
      <c r="D74" s="10">
        <v>232</v>
      </c>
      <c r="E74" s="10">
        <v>253</v>
      </c>
      <c r="F74" s="10" t="s">
        <v>21</v>
      </c>
    </row>
    <row r="75" spans="1:20">
      <c r="C75" s="44"/>
      <c r="D75" s="44"/>
      <c r="E75" s="44"/>
      <c r="F75" s="44"/>
      <c r="G75" s="44"/>
      <c r="H75" s="44"/>
      <c r="I75" s="44"/>
      <c r="J75" s="44"/>
      <c r="K75" s="44"/>
      <c r="L75" s="44"/>
      <c r="M75" s="44"/>
      <c r="N75" s="44"/>
      <c r="O75" s="44"/>
    </row>
    <row r="76" spans="1:20" s="30" customFormat="1" ht="15" customHeight="1">
      <c r="B76" s="34" t="s">
        <v>20</v>
      </c>
      <c r="C76" s="36" t="s">
        <v>5</v>
      </c>
      <c r="D76" s="37" t="s">
        <v>3</v>
      </c>
      <c r="E76" s="38" t="s">
        <v>16</v>
      </c>
      <c r="F76" s="39" t="s">
        <v>18</v>
      </c>
      <c r="G76" s="34" t="s">
        <v>17</v>
      </c>
      <c r="R76" s="31"/>
      <c r="S76" s="32"/>
      <c r="T76" s="33"/>
    </row>
    <row r="77" spans="1:20" s="30" customFormat="1" ht="15" customHeight="1">
      <c r="A77" s="30" t="s">
        <v>11</v>
      </c>
      <c r="B77" s="35">
        <f>SUM(K8+O23+S43+R64)</f>
        <v>27145</v>
      </c>
      <c r="C77" s="32">
        <f>SUM(R60+S38+O19+K5)</f>
        <v>10840</v>
      </c>
      <c r="D77" s="32">
        <f>SUM(R61+S39+O20+K6)</f>
        <v>8956</v>
      </c>
      <c r="E77" s="32">
        <f>SUM(R62+S40+O21+K7)</f>
        <v>5079</v>
      </c>
      <c r="F77" s="32">
        <v>410</v>
      </c>
      <c r="G77" s="32">
        <f>(R63+S42+O22)</f>
        <v>1860</v>
      </c>
      <c r="R77" s="34"/>
      <c r="S77" s="35"/>
      <c r="T77" s="33"/>
    </row>
    <row r="78" spans="1:20" s="30" customFormat="1" ht="15" customHeight="1">
      <c r="A78" s="30" t="s">
        <v>12</v>
      </c>
      <c r="B78" s="40">
        <v>1</v>
      </c>
      <c r="C78" s="33">
        <f>SUM(C77/$B$77)</f>
        <v>0.39933689445570086</v>
      </c>
      <c r="D78" s="33">
        <f>SUM(D77/$B$77)</f>
        <v>0.32993184748572479</v>
      </c>
      <c r="E78" s="33">
        <f>SUM(E77/$B$77)</f>
        <v>0.1871062810830724</v>
      </c>
      <c r="F78" s="33">
        <f>SUM(F77/$B$77)</f>
        <v>1.5104070731258058E-2</v>
      </c>
      <c r="G78" s="33">
        <f>SUM(G77/$B$77)</f>
        <v>6.8520906244243882E-2</v>
      </c>
    </row>
    <row r="79" spans="1:20" s="30" customFormat="1" ht="15" customHeight="1">
      <c r="A79" s="30" t="s">
        <v>13</v>
      </c>
      <c r="B79" s="34">
        <v>26</v>
      </c>
      <c r="C79" s="30">
        <v>12</v>
      </c>
      <c r="D79" s="30">
        <v>10</v>
      </c>
      <c r="E79" s="30">
        <v>3</v>
      </c>
      <c r="F79" s="30">
        <v>0</v>
      </c>
      <c r="G79" s="30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Y87"/>
  <sheetViews>
    <sheetView workbookViewId="0">
      <selection activeCell="P1" sqref="P1"/>
    </sheetView>
  </sheetViews>
  <sheetFormatPr defaultRowHeight="12.75"/>
  <cols>
    <col min="1" max="1" width="26.42578125" customWidth="1"/>
    <col min="2" max="2" width="8.42578125" customWidth="1"/>
    <col min="3" max="3" width="9.7109375" customWidth="1"/>
    <col min="4" max="18" width="8.7109375" customWidth="1"/>
  </cols>
  <sheetData>
    <row r="1" spans="1:15" s="2" customFormat="1" ht="16.5" customHeight="1">
      <c r="A1" s="1" t="s">
        <v>282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6"/>
      <c r="L3" s="13" t="s">
        <v>9</v>
      </c>
      <c r="M3" s="14">
        <f>(5723/7770)</f>
        <v>0.73655083655083653</v>
      </c>
    </row>
    <row r="4" spans="1:15" s="2" customFormat="1" ht="16.5" customHeight="1" thickBot="1">
      <c r="A4" s="7" t="s">
        <v>160</v>
      </c>
      <c r="B4" s="12" t="s">
        <v>5</v>
      </c>
      <c r="C4" s="10">
        <v>905</v>
      </c>
      <c r="D4" s="10">
        <v>908</v>
      </c>
      <c r="E4" s="9">
        <v>968</v>
      </c>
      <c r="F4" s="10"/>
      <c r="G4" s="10"/>
      <c r="H4" s="10"/>
      <c r="I4" s="10"/>
      <c r="J4" s="10"/>
      <c r="K4" s="11" t="s">
        <v>4</v>
      </c>
      <c r="M4" s="13" t="s">
        <v>11</v>
      </c>
      <c r="N4" s="13" t="s">
        <v>12</v>
      </c>
      <c r="O4" s="13" t="s">
        <v>13</v>
      </c>
    </row>
    <row r="5" spans="1:15" s="2" customFormat="1" ht="16.5" customHeight="1" thickBot="1">
      <c r="A5" s="7" t="s">
        <v>293</v>
      </c>
      <c r="B5" s="12" t="s">
        <v>5</v>
      </c>
      <c r="C5" s="10">
        <v>830</v>
      </c>
      <c r="D5" s="10">
        <v>830</v>
      </c>
      <c r="E5" s="10">
        <v>841</v>
      </c>
      <c r="F5" s="10">
        <v>855</v>
      </c>
      <c r="G5" s="10">
        <v>866</v>
      </c>
      <c r="H5" s="9">
        <v>1016</v>
      </c>
      <c r="I5" s="10"/>
      <c r="J5" s="10"/>
      <c r="K5" s="11" t="s">
        <v>8</v>
      </c>
      <c r="L5" s="16" t="s">
        <v>5</v>
      </c>
      <c r="M5" s="17">
        <f>(C4+C5+C7+C10+C13)</f>
        <v>2971</v>
      </c>
      <c r="N5" s="14">
        <f>SUM(M5/M8)</f>
        <v>0.52893003382588566</v>
      </c>
      <c r="O5" s="2">
        <v>3</v>
      </c>
    </row>
    <row r="6" spans="1:15" s="2" customFormat="1" ht="16.5" customHeight="1" thickBot="1">
      <c r="A6" s="7" t="s">
        <v>242</v>
      </c>
      <c r="B6" s="8" t="s">
        <v>3</v>
      </c>
      <c r="C6" s="10">
        <v>753</v>
      </c>
      <c r="D6" s="10">
        <v>785</v>
      </c>
      <c r="E6" s="10">
        <v>787</v>
      </c>
      <c r="F6" s="10">
        <v>787</v>
      </c>
      <c r="G6" s="10">
        <v>800</v>
      </c>
      <c r="H6" s="10">
        <v>857</v>
      </c>
      <c r="I6" s="9">
        <v>1028</v>
      </c>
      <c r="J6" s="10"/>
      <c r="K6" s="11" t="s">
        <v>7</v>
      </c>
      <c r="L6" s="20" t="s">
        <v>3</v>
      </c>
      <c r="M6" s="17">
        <f>(C6+C8+C11+C14)</f>
        <v>1840</v>
      </c>
      <c r="N6" s="14">
        <f>SUM(M6/M8)</f>
        <v>0.3275769983977212</v>
      </c>
      <c r="O6" s="2">
        <v>1</v>
      </c>
    </row>
    <row r="7" spans="1:15" s="2" customFormat="1" ht="16.5" customHeight="1" thickBot="1">
      <c r="A7" s="7" t="s">
        <v>241</v>
      </c>
      <c r="B7" s="12" t="s">
        <v>5</v>
      </c>
      <c r="C7" s="10">
        <v>578</v>
      </c>
      <c r="D7" s="10">
        <v>584</v>
      </c>
      <c r="E7" s="10">
        <v>711</v>
      </c>
      <c r="F7" s="10">
        <v>721</v>
      </c>
      <c r="G7" s="10">
        <v>801</v>
      </c>
      <c r="H7" s="10">
        <v>830</v>
      </c>
      <c r="I7" s="10">
        <v>844</v>
      </c>
      <c r="J7" s="9">
        <v>846</v>
      </c>
      <c r="K7" s="11" t="s">
        <v>10</v>
      </c>
      <c r="L7" s="21" t="s">
        <v>16</v>
      </c>
      <c r="M7" s="17">
        <f>(C9+C12)</f>
        <v>806</v>
      </c>
      <c r="N7" s="14">
        <f>SUM(M7/M8)</f>
        <v>0.14349296777639309</v>
      </c>
      <c r="O7" s="2">
        <v>1</v>
      </c>
    </row>
    <row r="8" spans="1:15" s="2" customFormat="1" ht="16.5" customHeight="1" thickBot="1">
      <c r="A8" s="7" t="s">
        <v>283</v>
      </c>
      <c r="B8" s="8" t="s">
        <v>3</v>
      </c>
      <c r="C8" s="10">
        <v>542</v>
      </c>
      <c r="D8" s="10">
        <v>607</v>
      </c>
      <c r="E8" s="10">
        <v>651</v>
      </c>
      <c r="F8" s="10">
        <v>652</v>
      </c>
      <c r="G8" s="10">
        <v>762</v>
      </c>
      <c r="H8" s="10">
        <v>771</v>
      </c>
      <c r="I8" s="10">
        <v>880</v>
      </c>
      <c r="J8" s="9">
        <v>964</v>
      </c>
      <c r="K8" s="11" t="s">
        <v>6</v>
      </c>
      <c r="L8" s="13"/>
      <c r="M8" s="24">
        <v>5617</v>
      </c>
      <c r="N8" s="14"/>
    </row>
    <row r="9" spans="1:15" s="2" customFormat="1" ht="16.5" customHeight="1" thickBot="1">
      <c r="A9" s="18" t="s">
        <v>133</v>
      </c>
      <c r="B9" s="22" t="s">
        <v>16</v>
      </c>
      <c r="C9" s="10">
        <v>482</v>
      </c>
      <c r="D9" s="10">
        <v>483</v>
      </c>
      <c r="E9" s="10">
        <v>483</v>
      </c>
      <c r="F9" s="10">
        <v>483</v>
      </c>
      <c r="G9" s="10">
        <v>578</v>
      </c>
      <c r="H9" s="10">
        <v>678</v>
      </c>
      <c r="I9" s="10">
        <v>702</v>
      </c>
      <c r="J9" s="10">
        <v>707</v>
      </c>
      <c r="K9" s="11"/>
      <c r="L9" s="25"/>
      <c r="N9" s="14"/>
    </row>
    <row r="10" spans="1:15" s="2" customFormat="1" ht="16.5" customHeight="1" thickBot="1">
      <c r="A10" s="18" t="s">
        <v>201</v>
      </c>
      <c r="B10" s="19" t="s">
        <v>5</v>
      </c>
      <c r="C10" s="10">
        <v>382</v>
      </c>
      <c r="D10" s="10">
        <v>382</v>
      </c>
      <c r="E10" s="10">
        <v>387</v>
      </c>
      <c r="F10" s="10">
        <v>390</v>
      </c>
      <c r="G10" s="10">
        <v>396</v>
      </c>
      <c r="H10" s="10" t="s">
        <v>21</v>
      </c>
    </row>
    <row r="11" spans="1:15" s="2" customFormat="1" ht="16.5" customHeight="1" thickBot="1">
      <c r="A11" s="18" t="s">
        <v>239</v>
      </c>
      <c r="B11" s="27" t="s">
        <v>3</v>
      </c>
      <c r="C11" s="10">
        <v>366</v>
      </c>
      <c r="D11" s="10">
        <v>394</v>
      </c>
      <c r="E11" s="10">
        <v>401</v>
      </c>
      <c r="F11" s="10">
        <v>402</v>
      </c>
      <c r="G11" s="10">
        <v>413</v>
      </c>
      <c r="H11" s="10">
        <v>420</v>
      </c>
      <c r="I11" s="10" t="s">
        <v>21</v>
      </c>
    </row>
    <row r="12" spans="1:15" s="2" customFormat="1" ht="16.5" customHeight="1" thickBot="1">
      <c r="A12" s="18" t="s">
        <v>284</v>
      </c>
      <c r="B12" s="22" t="s">
        <v>16</v>
      </c>
      <c r="C12" s="10">
        <v>324</v>
      </c>
      <c r="D12" s="10">
        <v>340</v>
      </c>
      <c r="E12" s="10">
        <v>361</v>
      </c>
      <c r="F12" s="10">
        <v>363</v>
      </c>
      <c r="G12" s="10" t="s">
        <v>21</v>
      </c>
    </row>
    <row r="13" spans="1:15" s="2" customFormat="1" ht="16.5" customHeight="1" thickBot="1">
      <c r="A13" s="18" t="s">
        <v>294</v>
      </c>
      <c r="B13" s="19" t="s">
        <v>5</v>
      </c>
      <c r="C13" s="10">
        <v>276</v>
      </c>
      <c r="D13" s="10">
        <v>302</v>
      </c>
      <c r="E13" s="10" t="s">
        <v>21</v>
      </c>
    </row>
    <row r="14" spans="1:15" s="2" customFormat="1" ht="16.5" customHeight="1" thickBot="1">
      <c r="A14" s="18" t="s">
        <v>295</v>
      </c>
      <c r="B14" s="27" t="s">
        <v>3</v>
      </c>
      <c r="C14" s="10">
        <v>179</v>
      </c>
      <c r="D14" s="10" t="s">
        <v>21</v>
      </c>
    </row>
    <row r="15" spans="1:15" s="2" customFormat="1" ht="10.5" customHeight="1">
      <c r="A15" s="1"/>
      <c r="C15" s="17"/>
      <c r="D15" s="17"/>
      <c r="E15" s="17"/>
      <c r="F15" s="17"/>
      <c r="G15" s="17"/>
      <c r="H15" s="17"/>
      <c r="I15" s="17"/>
      <c r="J15" s="17"/>
    </row>
    <row r="16" spans="1:15" s="2" customFormat="1" ht="17.45" customHeight="1">
      <c r="A16" s="1" t="s">
        <v>285</v>
      </c>
    </row>
    <row r="17" spans="1:19" s="2" customFormat="1" ht="10.5" customHeight="1" thickBot="1">
      <c r="A17" s="1"/>
    </row>
    <row r="18" spans="1:19" s="2" customFormat="1" ht="16.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>
        <v>7</v>
      </c>
      <c r="J18" s="5">
        <v>8</v>
      </c>
      <c r="K18" s="5">
        <v>9</v>
      </c>
      <c r="L18" s="5">
        <v>10</v>
      </c>
      <c r="M18" s="5">
        <v>11</v>
      </c>
      <c r="N18" s="5">
        <v>12</v>
      </c>
      <c r="O18" s="6"/>
      <c r="P18" s="13" t="s">
        <v>9</v>
      </c>
      <c r="Q18" s="14">
        <f>(5944/8523)</f>
        <v>0.69740701630881141</v>
      </c>
    </row>
    <row r="19" spans="1:19" s="2" customFormat="1" ht="16.5" customHeight="1" thickBot="1">
      <c r="A19" s="7" t="s">
        <v>40</v>
      </c>
      <c r="B19" s="8" t="s">
        <v>3</v>
      </c>
      <c r="C19" s="10">
        <v>669</v>
      </c>
      <c r="D19" s="10">
        <v>676</v>
      </c>
      <c r="E19" s="10">
        <v>676</v>
      </c>
      <c r="F19" s="10">
        <v>702</v>
      </c>
      <c r="G19" s="10">
        <v>756</v>
      </c>
      <c r="H19" s="10">
        <v>756</v>
      </c>
      <c r="I19" s="10">
        <v>775</v>
      </c>
      <c r="J19" s="9">
        <v>858</v>
      </c>
      <c r="K19" s="10"/>
      <c r="L19" s="10"/>
      <c r="M19" s="10"/>
      <c r="N19" s="10"/>
      <c r="O19" s="11" t="s">
        <v>4</v>
      </c>
      <c r="Q19" s="13" t="s">
        <v>11</v>
      </c>
      <c r="R19" s="13" t="s">
        <v>12</v>
      </c>
      <c r="S19" s="13" t="s">
        <v>13</v>
      </c>
    </row>
    <row r="20" spans="1:19" s="2" customFormat="1" ht="16.5" customHeight="1" thickBot="1">
      <c r="A20" s="7" t="s">
        <v>271</v>
      </c>
      <c r="B20" s="12" t="s">
        <v>5</v>
      </c>
      <c r="C20" s="10">
        <v>667</v>
      </c>
      <c r="D20" s="10">
        <v>674</v>
      </c>
      <c r="E20" s="10">
        <v>696</v>
      </c>
      <c r="F20" s="10">
        <v>699</v>
      </c>
      <c r="G20" s="10">
        <v>709</v>
      </c>
      <c r="H20" s="10">
        <v>771</v>
      </c>
      <c r="I20" s="10">
        <v>799</v>
      </c>
      <c r="J20" s="9">
        <v>943</v>
      </c>
      <c r="K20" s="10"/>
      <c r="L20" s="10"/>
      <c r="M20" s="10"/>
      <c r="N20" s="10"/>
      <c r="O20" s="11" t="s">
        <v>8</v>
      </c>
      <c r="P20" s="16" t="s">
        <v>5</v>
      </c>
      <c r="Q20" s="17">
        <f>(C20+C22+C26+C28+C31+C33)</f>
        <v>2250</v>
      </c>
      <c r="R20" s="14">
        <f>SUM(Q20/Q24)</f>
        <v>0.38567020911895783</v>
      </c>
      <c r="S20" s="2">
        <v>2</v>
      </c>
    </row>
    <row r="21" spans="1:19" s="2" customFormat="1" ht="16.5" customHeight="1" thickBot="1">
      <c r="A21" s="7" t="s">
        <v>188</v>
      </c>
      <c r="B21" s="8" t="s">
        <v>3</v>
      </c>
      <c r="C21" s="10">
        <v>466</v>
      </c>
      <c r="D21" s="10">
        <v>467</v>
      </c>
      <c r="E21" s="10">
        <v>468</v>
      </c>
      <c r="F21" s="10">
        <v>479</v>
      </c>
      <c r="G21" s="10">
        <v>543</v>
      </c>
      <c r="H21" s="10">
        <v>543</v>
      </c>
      <c r="I21" s="10">
        <v>556</v>
      </c>
      <c r="J21" s="10">
        <v>569</v>
      </c>
      <c r="K21" s="10">
        <v>572</v>
      </c>
      <c r="L21" s="10">
        <v>574</v>
      </c>
      <c r="M21" s="10">
        <v>586</v>
      </c>
      <c r="N21" s="9">
        <v>729</v>
      </c>
      <c r="O21" s="11" t="s">
        <v>10</v>
      </c>
      <c r="P21" s="20" t="s">
        <v>3</v>
      </c>
      <c r="Q21" s="17">
        <f>(C19+C21+C23+C24+C32)</f>
        <v>2166</v>
      </c>
      <c r="R21" s="14">
        <f>SUM(Q21/Q24)</f>
        <v>0.37127185464518342</v>
      </c>
      <c r="S21" s="2">
        <v>3</v>
      </c>
    </row>
    <row r="22" spans="1:19" s="2" customFormat="1" ht="16.5" customHeight="1" thickBot="1">
      <c r="A22" s="7" t="s">
        <v>301</v>
      </c>
      <c r="B22" s="12" t="s">
        <v>5</v>
      </c>
      <c r="C22" s="10">
        <v>419</v>
      </c>
      <c r="D22" s="10">
        <v>420</v>
      </c>
      <c r="E22" s="10">
        <v>438</v>
      </c>
      <c r="F22" s="10"/>
      <c r="G22" s="10">
        <v>475</v>
      </c>
      <c r="H22" s="10">
        <v>490</v>
      </c>
      <c r="I22" s="10">
        <v>494</v>
      </c>
      <c r="J22" s="10">
        <v>580</v>
      </c>
      <c r="K22" s="10">
        <v>659</v>
      </c>
      <c r="L22" s="10">
        <v>667</v>
      </c>
      <c r="M22" s="10">
        <v>695</v>
      </c>
      <c r="N22" s="9">
        <v>717</v>
      </c>
      <c r="O22" s="11" t="s">
        <v>15</v>
      </c>
      <c r="P22" s="21" t="s">
        <v>16</v>
      </c>
      <c r="Q22" s="17">
        <f>(C25+C29+C30+C34)</f>
        <v>1053</v>
      </c>
      <c r="R22" s="14">
        <f>SUM(Q22/Q24)</f>
        <v>0.18049365786767227</v>
      </c>
      <c r="S22" s="2">
        <v>1</v>
      </c>
    </row>
    <row r="23" spans="1:19" s="2" customFormat="1" ht="16.5" customHeight="1" thickBot="1">
      <c r="A23" s="7" t="s">
        <v>286</v>
      </c>
      <c r="B23" s="8" t="s">
        <v>3</v>
      </c>
      <c r="C23" s="10">
        <v>409</v>
      </c>
      <c r="D23" s="10">
        <v>412</v>
      </c>
      <c r="E23" s="10"/>
      <c r="F23" s="10"/>
      <c r="G23" s="10">
        <v>491</v>
      </c>
      <c r="H23" s="10">
        <v>498</v>
      </c>
      <c r="I23" s="10">
        <v>536</v>
      </c>
      <c r="J23" s="10">
        <v>539</v>
      </c>
      <c r="K23" s="10">
        <v>540</v>
      </c>
      <c r="L23" s="10">
        <v>541</v>
      </c>
      <c r="M23" s="10">
        <v>605</v>
      </c>
      <c r="N23" s="9">
        <v>791</v>
      </c>
      <c r="O23" s="9" t="s">
        <v>7</v>
      </c>
      <c r="P23" s="13" t="s">
        <v>17</v>
      </c>
      <c r="Q23" s="17">
        <v>365</v>
      </c>
      <c r="R23" s="14">
        <f>SUM(Q23/Q24)</f>
        <v>6.2564278368186496E-2</v>
      </c>
    </row>
    <row r="24" spans="1:19" s="2" customFormat="1" ht="16.5" customHeight="1" thickBot="1">
      <c r="A24" s="18" t="s">
        <v>296</v>
      </c>
      <c r="B24" s="27" t="s">
        <v>3</v>
      </c>
      <c r="C24" s="10">
        <v>402</v>
      </c>
      <c r="D24" s="10">
        <v>416</v>
      </c>
      <c r="E24" s="10"/>
      <c r="F24" s="10"/>
      <c r="G24" s="10">
        <v>446</v>
      </c>
      <c r="H24" s="10">
        <v>447</v>
      </c>
      <c r="I24" s="10">
        <v>468</v>
      </c>
      <c r="J24" s="10">
        <v>483</v>
      </c>
      <c r="K24" s="10">
        <v>486</v>
      </c>
      <c r="L24" s="10">
        <v>493</v>
      </c>
      <c r="M24" s="10">
        <v>506</v>
      </c>
      <c r="N24" s="10" t="s">
        <v>21</v>
      </c>
      <c r="Q24" s="24">
        <v>5834</v>
      </c>
    </row>
    <row r="25" spans="1:19" s="2" customFormat="1" ht="16.5" customHeight="1" thickBot="1">
      <c r="A25" s="7" t="s">
        <v>323</v>
      </c>
      <c r="B25" s="41" t="s">
        <v>16</v>
      </c>
      <c r="C25" s="10">
        <v>379</v>
      </c>
      <c r="D25" s="10">
        <v>382</v>
      </c>
      <c r="E25" s="10"/>
      <c r="F25" s="10"/>
      <c r="G25" s="10">
        <v>451</v>
      </c>
      <c r="H25" s="10">
        <v>483</v>
      </c>
      <c r="I25" s="10">
        <v>678</v>
      </c>
      <c r="J25" s="10">
        <v>679</v>
      </c>
      <c r="K25" s="10">
        <v>680</v>
      </c>
      <c r="L25" s="10">
        <v>680</v>
      </c>
      <c r="M25" s="10">
        <v>719</v>
      </c>
      <c r="N25" s="9">
        <v>738</v>
      </c>
      <c r="O25" s="11" t="s">
        <v>6</v>
      </c>
    </row>
    <row r="26" spans="1:19" s="2" customFormat="1" ht="16.5" customHeight="1" thickBot="1">
      <c r="A26" s="18" t="s">
        <v>297</v>
      </c>
      <c r="B26" s="19" t="s">
        <v>5</v>
      </c>
      <c r="C26" s="10">
        <v>373</v>
      </c>
      <c r="D26" s="10">
        <v>378</v>
      </c>
      <c r="E26" s="10">
        <v>391</v>
      </c>
      <c r="F26" s="10"/>
      <c r="G26" s="10">
        <v>407</v>
      </c>
      <c r="H26" s="10">
        <v>421</v>
      </c>
      <c r="I26" s="10">
        <v>423</v>
      </c>
      <c r="J26" s="10" t="s">
        <v>21</v>
      </c>
    </row>
    <row r="27" spans="1:19" s="2" customFormat="1" ht="16.5" customHeight="1" thickBot="1">
      <c r="A27" s="18" t="s">
        <v>274</v>
      </c>
      <c r="B27" s="23" t="s">
        <v>14</v>
      </c>
      <c r="C27" s="10">
        <v>365</v>
      </c>
      <c r="D27" s="10">
        <v>366</v>
      </c>
      <c r="E27" s="10">
        <v>386</v>
      </c>
      <c r="F27" s="10">
        <v>391</v>
      </c>
      <c r="G27" s="10">
        <v>428</v>
      </c>
      <c r="H27" s="10">
        <v>464</v>
      </c>
      <c r="I27" s="10">
        <v>477</v>
      </c>
      <c r="J27" s="10">
        <v>479</v>
      </c>
      <c r="K27" s="10">
        <v>482</v>
      </c>
      <c r="L27" s="10">
        <v>482</v>
      </c>
      <c r="M27" s="10" t="s">
        <v>21</v>
      </c>
    </row>
    <row r="28" spans="1:19" s="2" customFormat="1" ht="16.5" customHeight="1" thickBot="1">
      <c r="A28" s="18" t="s">
        <v>349</v>
      </c>
      <c r="B28" s="19" t="s">
        <v>5</v>
      </c>
      <c r="C28" s="10">
        <v>329</v>
      </c>
      <c r="D28" s="10">
        <v>330</v>
      </c>
      <c r="E28" s="10">
        <v>362</v>
      </c>
      <c r="F28" s="10">
        <v>388</v>
      </c>
      <c r="G28" s="10">
        <v>392</v>
      </c>
      <c r="H28" s="10">
        <v>502</v>
      </c>
      <c r="I28" s="10">
        <v>513</v>
      </c>
      <c r="J28" s="10">
        <v>538</v>
      </c>
      <c r="K28" s="10">
        <v>552</v>
      </c>
      <c r="L28" s="10">
        <v>558</v>
      </c>
      <c r="M28" s="10">
        <v>678</v>
      </c>
      <c r="N28" s="10"/>
      <c r="O28" s="11"/>
    </row>
    <row r="29" spans="1:19" s="2" customFormat="1" ht="16.5" customHeight="1" thickBot="1">
      <c r="A29" s="18" t="s">
        <v>298</v>
      </c>
      <c r="B29" s="22" t="s">
        <v>16</v>
      </c>
      <c r="C29" s="10">
        <v>305</v>
      </c>
      <c r="D29" s="10">
        <v>322</v>
      </c>
      <c r="E29" s="10">
        <v>323</v>
      </c>
      <c r="F29" s="10">
        <v>326</v>
      </c>
      <c r="G29" s="10">
        <v>383</v>
      </c>
      <c r="H29" s="10">
        <v>386</v>
      </c>
      <c r="I29" s="10" t="s">
        <v>21</v>
      </c>
      <c r="J29"/>
    </row>
    <row r="30" spans="1:19" s="2" customFormat="1" ht="16.5" customHeight="1" thickBot="1">
      <c r="A30" s="18" t="s">
        <v>108</v>
      </c>
      <c r="B30" s="22" t="s">
        <v>16</v>
      </c>
      <c r="C30" s="10">
        <v>292</v>
      </c>
      <c r="D30" s="10">
        <v>305</v>
      </c>
      <c r="E30" s="10">
        <v>305</v>
      </c>
      <c r="F30" s="10">
        <v>305</v>
      </c>
      <c r="G30" s="10" t="s">
        <v>21</v>
      </c>
      <c r="H30" s="17"/>
      <c r="I30" s="17"/>
      <c r="K30" s="17"/>
      <c r="L30" s="17"/>
    </row>
    <row r="31" spans="1:19" s="2" customFormat="1" ht="16.5" customHeight="1" thickBot="1">
      <c r="A31" s="18" t="s">
        <v>228</v>
      </c>
      <c r="B31" s="19" t="s">
        <v>5</v>
      </c>
      <c r="C31" s="10">
        <v>247</v>
      </c>
      <c r="D31" s="10">
        <v>247</v>
      </c>
      <c r="E31" s="10">
        <v>299</v>
      </c>
      <c r="F31" s="10">
        <v>313</v>
      </c>
      <c r="G31" s="10">
        <v>344</v>
      </c>
      <c r="H31" s="10" t="s">
        <v>21</v>
      </c>
      <c r="I31" s="44"/>
      <c r="J31"/>
      <c r="M31" s="17"/>
    </row>
    <row r="32" spans="1:19" s="2" customFormat="1" ht="16.5" customHeight="1" thickBot="1">
      <c r="A32" s="18" t="s">
        <v>299</v>
      </c>
      <c r="B32" s="27" t="s">
        <v>3</v>
      </c>
      <c r="C32" s="10">
        <v>220</v>
      </c>
      <c r="D32" s="10">
        <v>222</v>
      </c>
      <c r="E32" s="10">
        <v>244</v>
      </c>
      <c r="F32" s="10" t="s">
        <v>21</v>
      </c>
      <c r="H32" s="24"/>
      <c r="I32" s="44"/>
      <c r="J32"/>
    </row>
    <row r="33" spans="1:25" s="2" customFormat="1" ht="16.5" customHeight="1" thickBot="1">
      <c r="A33" s="18" t="s">
        <v>300</v>
      </c>
      <c r="B33" s="19" t="s">
        <v>5</v>
      </c>
      <c r="C33" s="10">
        <v>215</v>
      </c>
      <c r="D33" s="10">
        <v>215</v>
      </c>
      <c r="E33" s="10" t="s">
        <v>21</v>
      </c>
      <c r="H33" s="24"/>
      <c r="I33" s="44"/>
      <c r="J33"/>
    </row>
    <row r="34" spans="1:25" s="2" customFormat="1" ht="16.5" customHeight="1" thickBot="1">
      <c r="A34" s="18" t="s">
        <v>302</v>
      </c>
      <c r="B34" s="22" t="s">
        <v>16</v>
      </c>
      <c r="C34" s="10">
        <v>77</v>
      </c>
      <c r="D34" s="10" t="s">
        <v>21</v>
      </c>
      <c r="H34" s="24"/>
      <c r="I34" s="44"/>
      <c r="J34"/>
    </row>
    <row r="36" spans="1:25" s="2" customFormat="1" ht="17.45" customHeight="1">
      <c r="A36" s="1" t="s">
        <v>287</v>
      </c>
    </row>
    <row r="37" spans="1:25" s="2" customFormat="1" ht="10.5" customHeight="1" thickBot="1">
      <c r="A37" s="1"/>
    </row>
    <row r="38" spans="1:25" s="2" customFormat="1" ht="16.5" customHeight="1" thickBot="1">
      <c r="A38" s="4" t="s">
        <v>0</v>
      </c>
      <c r="B38" s="5" t="s">
        <v>1</v>
      </c>
      <c r="C38" s="5" t="s">
        <v>2</v>
      </c>
      <c r="D38" s="5">
        <v>2</v>
      </c>
      <c r="E38" s="5">
        <v>3</v>
      </c>
      <c r="F38" s="5">
        <v>4</v>
      </c>
      <c r="G38" s="5">
        <v>5</v>
      </c>
      <c r="H38" s="5">
        <v>6</v>
      </c>
      <c r="I38" s="5">
        <v>7</v>
      </c>
      <c r="J38" s="5">
        <v>8</v>
      </c>
      <c r="K38" s="5">
        <v>9</v>
      </c>
      <c r="L38" s="5">
        <v>10</v>
      </c>
      <c r="M38" s="5">
        <v>11</v>
      </c>
      <c r="N38" s="5">
        <v>12</v>
      </c>
      <c r="O38" s="5">
        <v>13</v>
      </c>
      <c r="P38" s="5">
        <v>14</v>
      </c>
      <c r="Q38" s="5">
        <v>15</v>
      </c>
      <c r="R38" s="5">
        <v>16</v>
      </c>
      <c r="S38" s="5">
        <v>17</v>
      </c>
      <c r="T38" s="5">
        <v>18</v>
      </c>
      <c r="U38" s="6"/>
      <c r="V38" s="13" t="s">
        <v>9</v>
      </c>
      <c r="W38" s="14">
        <f>(7729/10387)</f>
        <v>0.74410320593049006</v>
      </c>
    </row>
    <row r="39" spans="1:25" s="2" customFormat="1" ht="16.5" customHeight="1" thickBot="1">
      <c r="A39" s="7" t="s">
        <v>366</v>
      </c>
      <c r="B39" s="12" t="s">
        <v>5</v>
      </c>
      <c r="C39" s="9">
        <v>1022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1" t="s">
        <v>4</v>
      </c>
      <c r="W39" s="13" t="s">
        <v>11</v>
      </c>
      <c r="X39" s="13" t="s">
        <v>12</v>
      </c>
      <c r="Y39" s="13" t="s">
        <v>13</v>
      </c>
    </row>
    <row r="40" spans="1:25" s="2" customFormat="1" ht="16.5" customHeight="1" thickBot="1">
      <c r="A40" s="7" t="s">
        <v>215</v>
      </c>
      <c r="B40" s="8" t="s">
        <v>3</v>
      </c>
      <c r="C40" s="10">
        <v>768</v>
      </c>
      <c r="D40" s="10">
        <v>771</v>
      </c>
      <c r="E40" s="10">
        <v>773</v>
      </c>
      <c r="F40" s="10">
        <v>774</v>
      </c>
      <c r="G40" s="10">
        <v>784</v>
      </c>
      <c r="H40" s="10">
        <v>787</v>
      </c>
      <c r="I40" s="10">
        <v>812</v>
      </c>
      <c r="J40" s="10">
        <v>822</v>
      </c>
      <c r="K40" s="10">
        <v>843</v>
      </c>
      <c r="L40" s="10">
        <v>880</v>
      </c>
      <c r="M40" s="9">
        <v>1049</v>
      </c>
      <c r="N40" s="10"/>
      <c r="O40" s="10"/>
      <c r="P40" s="10"/>
      <c r="Q40" s="10"/>
      <c r="R40" s="10"/>
      <c r="S40" s="10"/>
      <c r="T40" s="10"/>
      <c r="U40" s="11" t="s">
        <v>8</v>
      </c>
      <c r="V40" s="16" t="s">
        <v>5</v>
      </c>
      <c r="W40" s="17">
        <f>(C39+C45+C44+C46+C50+C51)</f>
        <v>2772</v>
      </c>
      <c r="X40" s="14">
        <f>SUM(W40/W46)</f>
        <v>0.36555452986944481</v>
      </c>
      <c r="Y40" s="2">
        <v>3</v>
      </c>
    </row>
    <row r="41" spans="1:25" s="2" customFormat="1" ht="16.5" customHeight="1" thickBot="1">
      <c r="A41" s="7" t="s">
        <v>223</v>
      </c>
      <c r="B41" s="63" t="s">
        <v>278</v>
      </c>
      <c r="C41" s="10">
        <v>649</v>
      </c>
      <c r="D41" s="10">
        <v>651</v>
      </c>
      <c r="E41" s="10">
        <v>655</v>
      </c>
      <c r="F41" s="10">
        <v>658</v>
      </c>
      <c r="G41" s="10">
        <v>672</v>
      </c>
      <c r="H41" s="10">
        <v>752</v>
      </c>
      <c r="I41" s="10">
        <v>753</v>
      </c>
      <c r="J41" s="10">
        <v>753</v>
      </c>
      <c r="K41" s="10">
        <v>782</v>
      </c>
      <c r="L41" s="10">
        <v>803</v>
      </c>
      <c r="M41" s="10">
        <v>815</v>
      </c>
      <c r="N41" s="10">
        <v>819</v>
      </c>
      <c r="O41" s="10">
        <v>857</v>
      </c>
      <c r="P41" s="10">
        <v>869</v>
      </c>
      <c r="Q41" s="10">
        <v>888</v>
      </c>
      <c r="R41" s="10">
        <v>893</v>
      </c>
      <c r="S41" s="10">
        <v>941</v>
      </c>
      <c r="T41" s="9">
        <v>950</v>
      </c>
      <c r="U41" s="11" t="s">
        <v>6</v>
      </c>
      <c r="V41" s="20" t="s">
        <v>3</v>
      </c>
      <c r="W41" s="17">
        <f>(C40+C42+C43+C47+C52+C53+C56)</f>
        <v>2713</v>
      </c>
      <c r="X41" s="14">
        <f>SUM(W41/W46)</f>
        <v>0.3577739680865093</v>
      </c>
      <c r="Y41" s="2">
        <v>3</v>
      </c>
    </row>
    <row r="42" spans="1:25" s="2" customFormat="1" ht="16.5" customHeight="1" thickBot="1">
      <c r="A42" s="7" t="s">
        <v>260</v>
      </c>
      <c r="B42" s="8" t="s">
        <v>3</v>
      </c>
      <c r="C42" s="10">
        <v>491</v>
      </c>
      <c r="D42" s="10">
        <v>493</v>
      </c>
      <c r="E42" s="10">
        <v>493</v>
      </c>
      <c r="F42" s="10">
        <v>493</v>
      </c>
      <c r="G42" s="10">
        <v>501</v>
      </c>
      <c r="H42" s="10">
        <v>502</v>
      </c>
      <c r="I42" s="10">
        <v>507</v>
      </c>
      <c r="J42" s="10">
        <v>510</v>
      </c>
      <c r="K42" s="10">
        <v>511</v>
      </c>
      <c r="L42" s="10">
        <v>511</v>
      </c>
      <c r="M42" s="10">
        <v>529</v>
      </c>
      <c r="N42" s="10">
        <v>580</v>
      </c>
      <c r="O42" s="10">
        <v>640</v>
      </c>
      <c r="P42" s="10">
        <v>722</v>
      </c>
      <c r="Q42" s="10">
        <v>834</v>
      </c>
      <c r="R42" s="10">
        <v>852</v>
      </c>
      <c r="S42" s="9">
        <v>1011</v>
      </c>
      <c r="T42" s="10"/>
      <c r="U42" s="11" t="s">
        <v>7</v>
      </c>
      <c r="V42" s="21" t="s">
        <v>16</v>
      </c>
      <c r="W42" s="17">
        <f>(C49+C54+C55+C59)</f>
        <v>779</v>
      </c>
      <c r="X42" s="14">
        <f>SUM(W42/W46)</f>
        <v>0.10272979032045365</v>
      </c>
    </row>
    <row r="43" spans="1:25" s="2" customFormat="1" ht="16.5" customHeight="1" thickBot="1">
      <c r="A43" s="7" t="s">
        <v>265</v>
      </c>
      <c r="B43" s="8" t="s">
        <v>3</v>
      </c>
      <c r="C43" s="10">
        <v>446</v>
      </c>
      <c r="D43" s="10">
        <v>447</v>
      </c>
      <c r="E43" s="10">
        <v>447</v>
      </c>
      <c r="F43" s="10">
        <v>448</v>
      </c>
      <c r="G43" s="10">
        <v>450</v>
      </c>
      <c r="H43" s="10">
        <v>452</v>
      </c>
      <c r="I43" s="10">
        <v>455</v>
      </c>
      <c r="J43" s="10">
        <v>466</v>
      </c>
      <c r="K43" s="10">
        <v>471</v>
      </c>
      <c r="L43" s="10">
        <v>471</v>
      </c>
      <c r="M43" s="10">
        <v>479</v>
      </c>
      <c r="N43" s="10">
        <v>487</v>
      </c>
      <c r="O43" s="10">
        <v>498</v>
      </c>
      <c r="P43" s="10">
        <v>671</v>
      </c>
      <c r="Q43" s="10">
        <v>737</v>
      </c>
      <c r="R43" s="10">
        <v>858</v>
      </c>
      <c r="S43" s="10">
        <v>920</v>
      </c>
      <c r="T43" s="9">
        <v>950</v>
      </c>
      <c r="U43" s="11" t="s">
        <v>10</v>
      </c>
      <c r="V43" s="58" t="s">
        <v>278</v>
      </c>
      <c r="W43" s="17">
        <f>(C41+C57)</f>
        <v>809</v>
      </c>
      <c r="X43" s="14">
        <f>SUM(W43/W46)</f>
        <v>0.10668600817618357</v>
      </c>
      <c r="Y43" s="2">
        <v>1</v>
      </c>
    </row>
    <row r="44" spans="1:25" s="2" customFormat="1" ht="16.5" customHeight="1" thickBot="1">
      <c r="A44" s="18" t="s">
        <v>303</v>
      </c>
      <c r="B44" s="19" t="s">
        <v>5</v>
      </c>
      <c r="C44" s="10">
        <v>421</v>
      </c>
      <c r="D44" s="10">
        <v>427</v>
      </c>
      <c r="E44" s="10">
        <v>427</v>
      </c>
      <c r="F44" s="10">
        <v>428</v>
      </c>
      <c r="G44" s="10">
        <v>430</v>
      </c>
      <c r="H44" s="10">
        <v>432</v>
      </c>
      <c r="I44" s="10">
        <v>433</v>
      </c>
      <c r="J44" s="10">
        <v>434</v>
      </c>
      <c r="K44" s="10">
        <v>437</v>
      </c>
      <c r="L44" s="10">
        <v>523</v>
      </c>
      <c r="M44" s="10">
        <v>530</v>
      </c>
      <c r="N44" s="10">
        <v>532</v>
      </c>
      <c r="O44" s="10">
        <v>559</v>
      </c>
      <c r="P44" s="10">
        <v>562</v>
      </c>
      <c r="Q44" s="10">
        <v>563</v>
      </c>
      <c r="R44" s="10">
        <v>605</v>
      </c>
      <c r="S44" s="10">
        <v>614</v>
      </c>
      <c r="T44" s="10">
        <v>614</v>
      </c>
      <c r="U44" s="11"/>
      <c r="V44" s="25" t="s">
        <v>18</v>
      </c>
      <c r="W44" s="17">
        <f>(C58+C60)</f>
        <v>201</v>
      </c>
      <c r="X44" s="14">
        <f>SUM(W44/W46)</f>
        <v>2.6506659633390477E-2</v>
      </c>
    </row>
    <row r="45" spans="1:25" s="2" customFormat="1" ht="16.5" customHeight="1" thickBot="1">
      <c r="A45" s="18" t="s">
        <v>304</v>
      </c>
      <c r="B45" s="19" t="s">
        <v>5</v>
      </c>
      <c r="C45" s="10">
        <v>393</v>
      </c>
      <c r="D45" s="10">
        <v>402</v>
      </c>
      <c r="E45" s="10">
        <v>403</v>
      </c>
      <c r="F45" s="10">
        <v>403</v>
      </c>
      <c r="G45" s="10">
        <v>405</v>
      </c>
      <c r="H45" s="10">
        <v>406</v>
      </c>
      <c r="I45" s="10">
        <v>408</v>
      </c>
      <c r="J45" s="10">
        <v>415</v>
      </c>
      <c r="K45" s="10">
        <v>416</v>
      </c>
      <c r="L45" s="10">
        <v>429</v>
      </c>
      <c r="M45" s="10">
        <v>433</v>
      </c>
      <c r="N45" s="10">
        <v>433</v>
      </c>
      <c r="O45" s="10">
        <v>436</v>
      </c>
      <c r="P45" s="10">
        <v>471</v>
      </c>
      <c r="Q45" s="10">
        <v>475</v>
      </c>
      <c r="R45" s="10" t="s">
        <v>21</v>
      </c>
      <c r="V45" s="13" t="s">
        <v>17</v>
      </c>
      <c r="W45" s="17">
        <v>309</v>
      </c>
      <c r="X45" s="14">
        <f>SUM(W45/W46)</f>
        <v>4.07490439140182E-2</v>
      </c>
    </row>
    <row r="46" spans="1:25" s="2" customFormat="1" ht="16.5" customHeight="1" thickBot="1">
      <c r="A46" s="7" t="s">
        <v>218</v>
      </c>
      <c r="B46" s="12" t="s">
        <v>5</v>
      </c>
      <c r="C46" s="10">
        <v>382</v>
      </c>
      <c r="D46" s="10">
        <v>404</v>
      </c>
      <c r="E46" s="10">
        <v>406</v>
      </c>
      <c r="F46" s="10">
        <v>407</v>
      </c>
      <c r="G46" s="10">
        <v>425</v>
      </c>
      <c r="H46" s="10">
        <v>429</v>
      </c>
      <c r="I46" s="10">
        <v>431</v>
      </c>
      <c r="J46" s="10">
        <v>434</v>
      </c>
      <c r="K46" s="10">
        <v>435</v>
      </c>
      <c r="L46" s="10">
        <v>469</v>
      </c>
      <c r="M46" s="10">
        <v>473</v>
      </c>
      <c r="N46" s="10">
        <v>479</v>
      </c>
      <c r="O46" s="10">
        <v>540</v>
      </c>
      <c r="P46" s="10">
        <v>548</v>
      </c>
      <c r="Q46" s="10">
        <v>560</v>
      </c>
      <c r="R46" s="10">
        <v>727</v>
      </c>
      <c r="S46" s="10">
        <v>801</v>
      </c>
      <c r="T46" s="9">
        <v>824</v>
      </c>
      <c r="U46" s="11" t="s">
        <v>15</v>
      </c>
      <c r="V46" s="46"/>
      <c r="W46" s="24">
        <v>7583</v>
      </c>
      <c r="X46" s="14"/>
    </row>
    <row r="47" spans="1:25" s="2" customFormat="1" ht="16.5" customHeight="1" thickBot="1">
      <c r="A47" s="18" t="s">
        <v>263</v>
      </c>
      <c r="B47" s="27" t="s">
        <v>3</v>
      </c>
      <c r="C47" s="10">
        <v>341</v>
      </c>
      <c r="D47" s="10">
        <v>344</v>
      </c>
      <c r="E47" s="10">
        <v>344</v>
      </c>
      <c r="F47" s="10">
        <v>345</v>
      </c>
      <c r="G47" s="10">
        <v>349</v>
      </c>
      <c r="H47" s="10">
        <v>351</v>
      </c>
      <c r="I47" s="10">
        <v>355</v>
      </c>
      <c r="J47" s="10">
        <v>368</v>
      </c>
      <c r="K47" s="10">
        <v>372</v>
      </c>
      <c r="L47" s="10">
        <v>374</v>
      </c>
      <c r="M47" s="10">
        <v>382</v>
      </c>
      <c r="N47" s="10">
        <v>394</v>
      </c>
      <c r="O47" s="10">
        <v>402</v>
      </c>
      <c r="P47" s="10" t="s">
        <v>21</v>
      </c>
    </row>
    <row r="48" spans="1:25" s="2" customFormat="1" ht="16.5" customHeight="1" thickBot="1">
      <c r="A48" s="18" t="s">
        <v>305</v>
      </c>
      <c r="B48" s="23" t="s">
        <v>14</v>
      </c>
      <c r="C48" s="10">
        <v>309</v>
      </c>
      <c r="D48" s="10">
        <v>315</v>
      </c>
      <c r="E48" s="10">
        <v>315</v>
      </c>
      <c r="F48" s="10">
        <v>318</v>
      </c>
      <c r="G48" s="10">
        <v>354</v>
      </c>
      <c r="H48" s="10">
        <v>354</v>
      </c>
      <c r="I48" s="10">
        <v>356</v>
      </c>
      <c r="J48" s="10">
        <v>364</v>
      </c>
      <c r="K48" s="10">
        <v>366</v>
      </c>
      <c r="L48" s="10">
        <v>369</v>
      </c>
      <c r="M48" s="10">
        <v>374</v>
      </c>
      <c r="N48" s="10">
        <v>375</v>
      </c>
      <c r="O48" s="10" t="s">
        <v>21</v>
      </c>
    </row>
    <row r="49" spans="1:21" s="2" customFormat="1" ht="16.5" customHeight="1" thickBot="1">
      <c r="A49" s="18" t="s">
        <v>324</v>
      </c>
      <c r="B49" s="22" t="s">
        <v>16</v>
      </c>
      <c r="C49" s="10">
        <v>308</v>
      </c>
      <c r="D49" s="10">
        <v>309</v>
      </c>
      <c r="E49" s="10">
        <v>310</v>
      </c>
      <c r="F49" s="10">
        <v>315</v>
      </c>
      <c r="G49" s="10">
        <v>327</v>
      </c>
      <c r="H49" s="10">
        <v>329</v>
      </c>
      <c r="I49" s="10">
        <v>329</v>
      </c>
      <c r="J49" s="10">
        <v>332</v>
      </c>
      <c r="K49" s="10">
        <v>488</v>
      </c>
      <c r="L49" s="10">
        <v>489</v>
      </c>
      <c r="M49" s="10">
        <v>498</v>
      </c>
      <c r="N49" s="10">
        <v>500</v>
      </c>
      <c r="O49" s="10">
        <v>571</v>
      </c>
      <c r="P49" s="10">
        <v>575</v>
      </c>
      <c r="Q49" s="10">
        <v>584</v>
      </c>
      <c r="R49" s="10">
        <v>599</v>
      </c>
      <c r="S49" s="10" t="s">
        <v>21</v>
      </c>
    </row>
    <row r="50" spans="1:21" s="2" customFormat="1" ht="16.5" customHeight="1" thickBot="1">
      <c r="A50" s="7" t="s">
        <v>306</v>
      </c>
      <c r="B50" s="12" t="s">
        <v>5</v>
      </c>
      <c r="C50" s="10">
        <v>302</v>
      </c>
      <c r="D50" s="10">
        <v>306</v>
      </c>
      <c r="E50" s="10">
        <v>320</v>
      </c>
      <c r="F50" s="10">
        <v>330</v>
      </c>
      <c r="G50" s="10">
        <v>332</v>
      </c>
      <c r="H50" s="10">
        <v>352</v>
      </c>
      <c r="I50" s="10">
        <v>379</v>
      </c>
      <c r="J50" s="10">
        <v>380</v>
      </c>
      <c r="K50" s="10">
        <v>406</v>
      </c>
      <c r="L50" s="10">
        <v>438</v>
      </c>
      <c r="M50" s="10">
        <v>458</v>
      </c>
      <c r="N50" s="10">
        <v>462</v>
      </c>
      <c r="O50" s="10">
        <v>464</v>
      </c>
      <c r="P50" s="10">
        <v>470</v>
      </c>
      <c r="Q50" s="10">
        <v>549</v>
      </c>
      <c r="R50" s="10">
        <v>604</v>
      </c>
      <c r="S50" s="10">
        <v>618</v>
      </c>
      <c r="T50" s="9">
        <v>619</v>
      </c>
      <c r="U50" s="11" t="s">
        <v>19</v>
      </c>
    </row>
    <row r="51" spans="1:21" s="2" customFormat="1" ht="16.5" customHeight="1" thickBot="1">
      <c r="A51" s="18" t="s">
        <v>307</v>
      </c>
      <c r="B51" s="19" t="s">
        <v>5</v>
      </c>
      <c r="C51" s="10">
        <v>252</v>
      </c>
      <c r="D51" s="10">
        <v>256</v>
      </c>
      <c r="E51" s="10">
        <v>256</v>
      </c>
      <c r="F51" s="10">
        <v>257</v>
      </c>
      <c r="G51" s="10">
        <v>258</v>
      </c>
      <c r="H51" s="10">
        <v>260</v>
      </c>
      <c r="I51" s="10">
        <v>269</v>
      </c>
      <c r="J51" s="10">
        <v>270</v>
      </c>
      <c r="K51" s="10">
        <v>282</v>
      </c>
      <c r="L51" s="10" t="s">
        <v>21</v>
      </c>
    </row>
    <row r="52" spans="1:21" s="2" customFormat="1" ht="16.5" customHeight="1" thickBot="1">
      <c r="A52" s="18" t="s">
        <v>288</v>
      </c>
      <c r="B52" s="27" t="s">
        <v>3</v>
      </c>
      <c r="C52" s="10">
        <v>247</v>
      </c>
      <c r="D52" s="10">
        <v>247</v>
      </c>
      <c r="E52" s="10">
        <v>247</v>
      </c>
      <c r="F52" s="10">
        <v>249</v>
      </c>
      <c r="G52" s="10">
        <v>253</v>
      </c>
      <c r="H52" s="10">
        <v>261</v>
      </c>
      <c r="I52" s="10"/>
      <c r="J52" s="10"/>
      <c r="K52" s="10">
        <v>341</v>
      </c>
      <c r="L52" s="10">
        <v>358</v>
      </c>
      <c r="M52" s="10" t="s">
        <v>21</v>
      </c>
    </row>
    <row r="53" spans="1:21" s="2" customFormat="1" ht="16.5" customHeight="1" thickBot="1">
      <c r="A53" s="18" t="s">
        <v>308</v>
      </c>
      <c r="B53" s="27" t="s">
        <v>3</v>
      </c>
      <c r="C53" s="10">
        <v>245</v>
      </c>
      <c r="D53" s="10">
        <v>248</v>
      </c>
      <c r="E53" s="10">
        <v>252</v>
      </c>
      <c r="F53" s="10">
        <v>261</v>
      </c>
      <c r="G53" s="10">
        <v>261</v>
      </c>
      <c r="H53" s="10">
        <v>285</v>
      </c>
      <c r="I53" s="10">
        <v>351</v>
      </c>
      <c r="J53" s="10">
        <v>355</v>
      </c>
      <c r="K53" s="10">
        <v>360</v>
      </c>
      <c r="L53" s="10">
        <v>363</v>
      </c>
      <c r="M53" s="10">
        <v>407</v>
      </c>
      <c r="N53" s="10">
        <v>418</v>
      </c>
      <c r="O53" s="10">
        <v>424</v>
      </c>
      <c r="P53" s="10">
        <v>449</v>
      </c>
      <c r="Q53" s="10" t="s">
        <v>21</v>
      </c>
    </row>
    <row r="54" spans="1:21" s="2" customFormat="1" ht="16.5" customHeight="1" thickBot="1">
      <c r="A54" s="18" t="s">
        <v>309</v>
      </c>
      <c r="B54" s="22" t="s">
        <v>16</v>
      </c>
      <c r="C54" s="10">
        <v>191</v>
      </c>
      <c r="D54" s="10">
        <v>191</v>
      </c>
      <c r="E54" s="10">
        <v>192</v>
      </c>
      <c r="F54" s="10">
        <v>216</v>
      </c>
      <c r="G54" s="10">
        <v>217</v>
      </c>
      <c r="H54" s="10">
        <v>227</v>
      </c>
      <c r="I54" s="10">
        <v>230</v>
      </c>
      <c r="J54" s="10">
        <v>267</v>
      </c>
      <c r="K54" s="10" t="s">
        <v>21</v>
      </c>
      <c r="L54" s="17"/>
      <c r="Q54" s="17"/>
    </row>
    <row r="55" spans="1:21" s="2" customFormat="1" ht="16.5" customHeight="1" thickBot="1">
      <c r="A55" s="18" t="s">
        <v>315</v>
      </c>
      <c r="B55" s="22" t="s">
        <v>16</v>
      </c>
      <c r="C55" s="10">
        <v>186</v>
      </c>
      <c r="D55" s="10">
        <v>191</v>
      </c>
      <c r="E55" s="10">
        <v>192</v>
      </c>
      <c r="F55" s="10">
        <v>201</v>
      </c>
      <c r="G55" s="10">
        <v>204</v>
      </c>
      <c r="H55" s="10">
        <v>206</v>
      </c>
      <c r="I55" s="10">
        <v>208</v>
      </c>
      <c r="J55" s="10" t="s">
        <v>21</v>
      </c>
      <c r="K55" s="17"/>
      <c r="L55" s="17"/>
    </row>
    <row r="56" spans="1:21" s="2" customFormat="1" ht="16.5" customHeight="1" thickBot="1">
      <c r="A56" s="18" t="s">
        <v>314</v>
      </c>
      <c r="B56" s="27" t="s">
        <v>3</v>
      </c>
      <c r="C56" s="10">
        <v>175</v>
      </c>
      <c r="D56" s="10">
        <v>175</v>
      </c>
      <c r="E56" s="10">
        <v>183</v>
      </c>
      <c r="F56" s="10">
        <v>189</v>
      </c>
      <c r="G56" s="10">
        <v>193</v>
      </c>
      <c r="H56" s="10">
        <v>196</v>
      </c>
      <c r="I56" s="10" t="s">
        <v>21</v>
      </c>
      <c r="J56" s="17"/>
      <c r="K56" s="17"/>
      <c r="L56" s="17"/>
    </row>
    <row r="57" spans="1:21" s="2" customFormat="1" ht="16.5" customHeight="1" thickBot="1">
      <c r="A57" s="18" t="s">
        <v>313</v>
      </c>
      <c r="B57" s="59" t="s">
        <v>278</v>
      </c>
      <c r="C57" s="10">
        <v>160</v>
      </c>
      <c r="D57" s="10">
        <v>161</v>
      </c>
      <c r="E57" s="10">
        <v>164</v>
      </c>
      <c r="F57" s="10">
        <v>181</v>
      </c>
      <c r="G57" s="10">
        <v>189</v>
      </c>
      <c r="H57" s="10" t="s">
        <v>21</v>
      </c>
      <c r="L57" s="17"/>
    </row>
    <row r="58" spans="1:21" s="2" customFormat="1" ht="16.5" customHeight="1" thickBot="1">
      <c r="A58" s="18" t="s">
        <v>312</v>
      </c>
      <c r="B58" s="26" t="s">
        <v>18</v>
      </c>
      <c r="C58" s="10">
        <v>143</v>
      </c>
      <c r="D58" s="10">
        <v>143</v>
      </c>
      <c r="E58" s="10">
        <v>156</v>
      </c>
      <c r="F58" s="10">
        <v>156</v>
      </c>
      <c r="G58" s="10" t="s">
        <v>21</v>
      </c>
      <c r="I58" s="17"/>
      <c r="J58" s="17"/>
      <c r="K58" s="17"/>
      <c r="L58" s="17"/>
    </row>
    <row r="59" spans="1:21" s="2" customFormat="1" ht="16.5" customHeight="1" thickBot="1">
      <c r="A59" s="18" t="s">
        <v>310</v>
      </c>
      <c r="B59" s="22" t="s">
        <v>16</v>
      </c>
      <c r="C59" s="10">
        <v>94</v>
      </c>
      <c r="D59" s="10">
        <v>94</v>
      </c>
      <c r="E59" s="10">
        <v>98</v>
      </c>
      <c r="F59" s="10" t="s">
        <v>21</v>
      </c>
      <c r="L59" s="17"/>
    </row>
    <row r="60" spans="1:21" s="2" customFormat="1" ht="16.5" customHeight="1" thickBot="1">
      <c r="A60" s="18" t="s">
        <v>311</v>
      </c>
      <c r="B60" s="26" t="s">
        <v>18</v>
      </c>
      <c r="C60" s="10">
        <v>58</v>
      </c>
      <c r="D60" s="10">
        <v>58</v>
      </c>
      <c r="E60" s="10" t="s">
        <v>21</v>
      </c>
      <c r="I60" s="17"/>
      <c r="J60" s="17"/>
      <c r="K60" s="17"/>
      <c r="L60" s="17"/>
    </row>
    <row r="61" spans="1:21" s="2" customFormat="1" ht="11.25" customHeight="1">
      <c r="A61" s="28"/>
      <c r="B61" s="29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</row>
    <row r="62" spans="1:21" s="2" customFormat="1" ht="17.45" customHeight="1">
      <c r="A62" s="1" t="s">
        <v>279</v>
      </c>
    </row>
    <row r="63" spans="1:21" s="2" customFormat="1" ht="8.25" customHeight="1" thickBot="1">
      <c r="A63" s="1"/>
    </row>
    <row r="64" spans="1:21" s="2" customFormat="1" ht="17.45" customHeight="1" thickBot="1">
      <c r="A64" s="4" t="s">
        <v>0</v>
      </c>
      <c r="B64" s="5" t="s">
        <v>1</v>
      </c>
      <c r="C64" s="5" t="s">
        <v>2</v>
      </c>
      <c r="D64" s="5">
        <v>2</v>
      </c>
      <c r="E64" s="5">
        <v>3</v>
      </c>
      <c r="F64" s="5">
        <v>4</v>
      </c>
      <c r="G64" s="5">
        <v>5</v>
      </c>
      <c r="H64" s="5">
        <v>6</v>
      </c>
      <c r="I64" s="5">
        <v>7</v>
      </c>
      <c r="J64" s="5">
        <v>8</v>
      </c>
      <c r="K64" s="5">
        <v>9</v>
      </c>
      <c r="L64" s="5">
        <v>10</v>
      </c>
      <c r="M64" s="5">
        <v>11</v>
      </c>
      <c r="N64" s="5">
        <v>12</v>
      </c>
      <c r="O64" s="5">
        <v>13</v>
      </c>
      <c r="P64" s="5"/>
      <c r="Q64" s="13" t="s">
        <v>9</v>
      </c>
      <c r="R64" s="14">
        <f>(10420/14631)</f>
        <v>0.71218645342081877</v>
      </c>
    </row>
    <row r="65" spans="1:21" s="2" customFormat="1" ht="17.45" customHeight="1" thickBot="1">
      <c r="A65" s="7" t="s">
        <v>171</v>
      </c>
      <c r="B65" s="8" t="s">
        <v>3</v>
      </c>
      <c r="C65" s="9">
        <v>2219</v>
      </c>
      <c r="D65" s="10">
        <v>1127</v>
      </c>
      <c r="E65" s="10">
        <v>1127</v>
      </c>
      <c r="F65" s="10">
        <v>1127</v>
      </c>
      <c r="G65" s="10"/>
      <c r="H65" s="10"/>
      <c r="I65" s="10"/>
      <c r="J65" s="10"/>
      <c r="K65" s="10"/>
      <c r="L65" s="10"/>
      <c r="M65" s="10"/>
      <c r="N65" s="10"/>
      <c r="O65" s="10"/>
      <c r="P65" s="11" t="s">
        <v>4</v>
      </c>
      <c r="R65" s="13" t="s">
        <v>11</v>
      </c>
      <c r="S65" s="13" t="s">
        <v>12</v>
      </c>
      <c r="T65" s="13" t="s">
        <v>13</v>
      </c>
      <c r="U65" s="13"/>
    </row>
    <row r="66" spans="1:21" s="2" customFormat="1" ht="17.45" customHeight="1" thickBot="1">
      <c r="A66" s="7" t="s">
        <v>170</v>
      </c>
      <c r="B66" s="41" t="s">
        <v>16</v>
      </c>
      <c r="C66" s="9">
        <v>1166</v>
      </c>
      <c r="D66" s="10">
        <v>1166</v>
      </c>
      <c r="E66" s="10">
        <v>1166</v>
      </c>
      <c r="F66" s="10">
        <v>1127</v>
      </c>
      <c r="G66" s="10"/>
      <c r="H66" s="10"/>
      <c r="I66" s="10"/>
      <c r="J66" s="10"/>
      <c r="K66" s="10"/>
      <c r="L66" s="10"/>
      <c r="M66" s="10"/>
      <c r="N66" s="10"/>
      <c r="O66" s="10"/>
      <c r="P66" s="11" t="s">
        <v>8</v>
      </c>
      <c r="Q66" s="16" t="s">
        <v>5</v>
      </c>
      <c r="R66" s="17">
        <f>(C67+C68+C69+C70+C72+C76+C78)</f>
        <v>4439</v>
      </c>
      <c r="S66" s="14">
        <f>SUM(R66/R70)</f>
        <v>0.43777120315581852</v>
      </c>
      <c r="T66" s="2">
        <v>4</v>
      </c>
    </row>
    <row r="67" spans="1:21" s="2" customFormat="1" ht="17.45" customHeight="1" thickBot="1">
      <c r="A67" s="7" t="s">
        <v>245</v>
      </c>
      <c r="B67" s="12" t="s">
        <v>5</v>
      </c>
      <c r="C67" s="10">
        <v>1088</v>
      </c>
      <c r="D67" s="9">
        <v>1234</v>
      </c>
      <c r="E67" s="10">
        <v>1127</v>
      </c>
      <c r="F67" s="10">
        <v>1127</v>
      </c>
      <c r="G67" s="10"/>
      <c r="H67" s="10"/>
      <c r="I67" s="10"/>
      <c r="J67" s="10"/>
      <c r="K67" s="10"/>
      <c r="L67" s="10"/>
      <c r="M67" s="10"/>
      <c r="N67" s="10"/>
      <c r="O67" s="10"/>
      <c r="P67" s="11" t="s">
        <v>7</v>
      </c>
      <c r="Q67" s="20" t="s">
        <v>3</v>
      </c>
      <c r="R67" s="17">
        <f>(C65+C71+C73+C74+C75+C79)</f>
        <v>3999</v>
      </c>
      <c r="S67" s="14">
        <f>SUM(R67/R70)</f>
        <v>0.39437869822485205</v>
      </c>
      <c r="T67" s="2">
        <v>3</v>
      </c>
    </row>
    <row r="68" spans="1:21" s="2" customFormat="1" ht="17.45" customHeight="1" thickBot="1">
      <c r="A68" s="7" t="s">
        <v>155</v>
      </c>
      <c r="B68" s="12" t="s">
        <v>5</v>
      </c>
      <c r="C68" s="10">
        <v>922</v>
      </c>
      <c r="D68" s="10">
        <v>1038</v>
      </c>
      <c r="E68" s="10">
        <v>1064</v>
      </c>
      <c r="F68" s="10">
        <v>1069</v>
      </c>
      <c r="G68" s="10">
        <v>1070</v>
      </c>
      <c r="H68" s="10">
        <v>1077</v>
      </c>
      <c r="I68" s="10">
        <v>1086</v>
      </c>
      <c r="J68" s="10">
        <v>1094</v>
      </c>
      <c r="K68" s="9">
        <v>1133</v>
      </c>
      <c r="L68" s="10"/>
      <c r="M68" s="10"/>
      <c r="N68" s="10"/>
      <c r="O68" s="10"/>
      <c r="P68" s="11" t="s">
        <v>6</v>
      </c>
      <c r="Q68" s="21" t="s">
        <v>16</v>
      </c>
      <c r="R68" s="17">
        <f>(C66+C80+C81+C82)</f>
        <v>1457</v>
      </c>
      <c r="S68" s="14">
        <f>SUM(R68/R70)</f>
        <v>0.14368836291913215</v>
      </c>
      <c r="T68" s="2">
        <v>1</v>
      </c>
    </row>
    <row r="69" spans="1:21" s="2" customFormat="1" ht="17.45" customHeight="1" thickBot="1">
      <c r="A69" s="7" t="s">
        <v>316</v>
      </c>
      <c r="B69" s="12" t="s">
        <v>5</v>
      </c>
      <c r="C69" s="10">
        <v>828</v>
      </c>
      <c r="D69" s="10">
        <v>843</v>
      </c>
      <c r="E69" s="10">
        <v>844</v>
      </c>
      <c r="F69" s="10">
        <v>845</v>
      </c>
      <c r="G69" s="10">
        <v>870</v>
      </c>
      <c r="H69" s="10">
        <v>875</v>
      </c>
      <c r="I69" s="10">
        <v>882</v>
      </c>
      <c r="J69" s="10">
        <v>886</v>
      </c>
      <c r="K69" s="10">
        <v>938</v>
      </c>
      <c r="L69" s="10">
        <v>990</v>
      </c>
      <c r="M69" s="10">
        <v>1036</v>
      </c>
      <c r="N69" s="10">
        <v>1046</v>
      </c>
      <c r="O69" s="9">
        <v>1057</v>
      </c>
      <c r="P69" s="11" t="s">
        <v>15</v>
      </c>
      <c r="Q69" s="13" t="s">
        <v>17</v>
      </c>
      <c r="R69" s="17">
        <v>245</v>
      </c>
      <c r="S69" s="14">
        <f>SUM(R69/R70)</f>
        <v>2.4161735700197237E-2</v>
      </c>
    </row>
    <row r="70" spans="1:21" s="2" customFormat="1" ht="17.45" customHeight="1" thickBot="1">
      <c r="A70" s="7" t="s">
        <v>48</v>
      </c>
      <c r="B70" s="12" t="s">
        <v>5</v>
      </c>
      <c r="C70" s="10">
        <v>596</v>
      </c>
      <c r="D70" s="10">
        <v>615</v>
      </c>
      <c r="E70" s="10">
        <v>618</v>
      </c>
      <c r="F70" s="10">
        <v>619</v>
      </c>
      <c r="G70" s="10">
        <v>620</v>
      </c>
      <c r="H70" s="10">
        <v>646</v>
      </c>
      <c r="I70" s="10">
        <v>648</v>
      </c>
      <c r="J70" s="10">
        <v>648</v>
      </c>
      <c r="K70" s="10">
        <v>678</v>
      </c>
      <c r="L70" s="10">
        <v>691</v>
      </c>
      <c r="M70" s="10">
        <v>733</v>
      </c>
      <c r="N70" s="10">
        <v>753</v>
      </c>
      <c r="O70" s="9">
        <v>846</v>
      </c>
      <c r="P70" s="11" t="s">
        <v>281</v>
      </c>
      <c r="R70" s="24">
        <v>10140</v>
      </c>
      <c r="U70" s="14"/>
    </row>
    <row r="71" spans="1:21" s="2" customFormat="1" ht="17.45" customHeight="1" thickBot="1">
      <c r="A71" s="7" t="s">
        <v>248</v>
      </c>
      <c r="B71" s="8" t="s">
        <v>3</v>
      </c>
      <c r="C71" s="10">
        <v>533</v>
      </c>
      <c r="D71" s="10">
        <v>637</v>
      </c>
      <c r="E71" s="10">
        <v>642</v>
      </c>
      <c r="F71" s="10">
        <v>644</v>
      </c>
      <c r="G71" s="10">
        <v>653</v>
      </c>
      <c r="H71" s="10">
        <v>662</v>
      </c>
      <c r="I71" s="10">
        <v>693</v>
      </c>
      <c r="J71" s="10">
        <v>710</v>
      </c>
      <c r="K71" s="10">
        <v>721</v>
      </c>
      <c r="L71" s="10">
        <v>796</v>
      </c>
      <c r="M71" s="10">
        <v>807</v>
      </c>
      <c r="N71" s="10">
        <v>926</v>
      </c>
      <c r="O71" s="9">
        <v>1133</v>
      </c>
      <c r="P71" s="11" t="s">
        <v>10</v>
      </c>
    </row>
    <row r="72" spans="1:21" s="2" customFormat="1" ht="17.45" customHeight="1" thickBot="1">
      <c r="A72" s="18" t="s">
        <v>247</v>
      </c>
      <c r="B72" s="19" t="s">
        <v>5</v>
      </c>
      <c r="C72" s="10">
        <v>495</v>
      </c>
      <c r="D72" s="10">
        <v>560</v>
      </c>
      <c r="E72" s="10">
        <v>568</v>
      </c>
      <c r="F72" s="10">
        <v>571</v>
      </c>
      <c r="G72" s="10">
        <v>572</v>
      </c>
      <c r="H72" s="10">
        <v>581</v>
      </c>
      <c r="I72" s="10">
        <v>592</v>
      </c>
      <c r="J72" s="10">
        <v>599</v>
      </c>
      <c r="K72" s="10">
        <v>613</v>
      </c>
      <c r="L72" s="10">
        <v>645</v>
      </c>
      <c r="M72" s="10">
        <v>767</v>
      </c>
      <c r="N72" s="10">
        <v>795</v>
      </c>
      <c r="O72" s="10">
        <v>815</v>
      </c>
      <c r="P72" s="11"/>
    </row>
    <row r="73" spans="1:21" s="2" customFormat="1" ht="17.45" customHeight="1" thickBot="1">
      <c r="A73" s="18" t="s">
        <v>317</v>
      </c>
      <c r="B73" s="27" t="s">
        <v>3</v>
      </c>
      <c r="C73" s="10">
        <v>390</v>
      </c>
      <c r="D73" s="10">
        <v>492</v>
      </c>
      <c r="E73" s="10">
        <v>494</v>
      </c>
      <c r="F73" s="10">
        <v>495</v>
      </c>
      <c r="G73" s="10">
        <v>500</v>
      </c>
      <c r="H73" s="10">
        <v>528</v>
      </c>
      <c r="I73" s="10">
        <v>538</v>
      </c>
      <c r="J73" s="10">
        <v>573</v>
      </c>
      <c r="K73" s="10"/>
      <c r="L73" s="10"/>
      <c r="M73" s="10">
        <v>613</v>
      </c>
      <c r="N73" s="10">
        <v>722</v>
      </c>
      <c r="O73" s="10" t="s">
        <v>21</v>
      </c>
    </row>
    <row r="74" spans="1:21" s="2" customFormat="1" ht="17.45" customHeight="1" thickBot="1">
      <c r="A74" s="7" t="s">
        <v>204</v>
      </c>
      <c r="B74" s="8" t="s">
        <v>3</v>
      </c>
      <c r="C74" s="10">
        <v>359</v>
      </c>
      <c r="D74" s="10">
        <v>551</v>
      </c>
      <c r="E74" s="10">
        <v>576</v>
      </c>
      <c r="F74" s="10">
        <v>580</v>
      </c>
      <c r="G74" s="10">
        <v>584</v>
      </c>
      <c r="H74" s="10">
        <v>591</v>
      </c>
      <c r="I74" s="10">
        <v>599</v>
      </c>
      <c r="J74" s="10">
        <v>631</v>
      </c>
      <c r="K74" s="10">
        <v>636</v>
      </c>
      <c r="L74" s="10">
        <v>651</v>
      </c>
      <c r="M74" s="10">
        <v>708</v>
      </c>
      <c r="N74" s="10">
        <v>852</v>
      </c>
      <c r="O74" s="9">
        <v>1049</v>
      </c>
      <c r="P74" s="11" t="s">
        <v>19</v>
      </c>
    </row>
    <row r="75" spans="1:21" s="2" customFormat="1" ht="17.45" customHeight="1" thickBot="1">
      <c r="A75" s="18" t="s">
        <v>251</v>
      </c>
      <c r="B75" s="27" t="s">
        <v>3</v>
      </c>
      <c r="C75" s="10">
        <v>351</v>
      </c>
      <c r="D75" s="10">
        <v>460</v>
      </c>
      <c r="E75" s="10">
        <v>471</v>
      </c>
      <c r="F75" s="10">
        <v>473</v>
      </c>
      <c r="G75" s="10">
        <v>478</v>
      </c>
      <c r="H75" s="10">
        <v>486</v>
      </c>
      <c r="I75" s="10">
        <v>491</v>
      </c>
      <c r="J75" s="10">
        <v>530</v>
      </c>
      <c r="K75" s="10">
        <v>536</v>
      </c>
      <c r="L75" s="10">
        <v>551</v>
      </c>
      <c r="M75" s="10"/>
      <c r="N75" s="10" t="s">
        <v>21</v>
      </c>
    </row>
    <row r="76" spans="1:21" s="2" customFormat="1" ht="17.45" customHeight="1" thickBot="1">
      <c r="A76" s="18" t="s">
        <v>280</v>
      </c>
      <c r="B76" s="19" t="s">
        <v>5</v>
      </c>
      <c r="C76" s="10">
        <v>286</v>
      </c>
      <c r="D76" s="10">
        <v>355</v>
      </c>
      <c r="E76" s="10">
        <v>372</v>
      </c>
      <c r="F76" s="10">
        <v>374</v>
      </c>
      <c r="G76" s="10">
        <v>376</v>
      </c>
      <c r="H76" s="10">
        <v>377</v>
      </c>
      <c r="I76" s="10">
        <v>383</v>
      </c>
      <c r="J76" s="10">
        <v>388</v>
      </c>
      <c r="K76" s="10">
        <v>407</v>
      </c>
      <c r="L76" s="10">
        <v>434</v>
      </c>
      <c r="M76" s="10" t="s">
        <v>21</v>
      </c>
      <c r="O76" s="17"/>
    </row>
    <row r="77" spans="1:21" s="2" customFormat="1" ht="17.45" customHeight="1" thickBot="1">
      <c r="A77" s="18" t="s">
        <v>322</v>
      </c>
      <c r="B77" s="23" t="s">
        <v>14</v>
      </c>
      <c r="C77" s="10">
        <v>245</v>
      </c>
      <c r="D77" s="10">
        <v>272</v>
      </c>
      <c r="E77" s="10">
        <v>276</v>
      </c>
      <c r="F77" s="10">
        <v>278</v>
      </c>
      <c r="G77" s="10">
        <v>283</v>
      </c>
      <c r="H77" s="10">
        <v>290</v>
      </c>
      <c r="I77" s="10">
        <v>337</v>
      </c>
      <c r="J77" s="10">
        <v>340</v>
      </c>
      <c r="K77" s="10">
        <v>385</v>
      </c>
      <c r="L77" s="10" t="s">
        <v>21</v>
      </c>
    </row>
    <row r="78" spans="1:21" s="2" customFormat="1" ht="17.45" customHeight="1" thickBot="1">
      <c r="A78" s="18" t="s">
        <v>318</v>
      </c>
      <c r="B78" s="19" t="s">
        <v>5</v>
      </c>
      <c r="C78" s="10">
        <v>224</v>
      </c>
      <c r="D78" s="10">
        <v>230</v>
      </c>
      <c r="E78" s="10">
        <v>230</v>
      </c>
      <c r="F78" s="10">
        <v>230</v>
      </c>
      <c r="G78" s="10">
        <v>230</v>
      </c>
      <c r="H78" s="10">
        <v>230</v>
      </c>
      <c r="I78" s="10">
        <v>236</v>
      </c>
      <c r="J78" s="10">
        <v>237</v>
      </c>
      <c r="K78" s="10" t="s">
        <v>21</v>
      </c>
    </row>
    <row r="79" spans="1:21" s="2" customFormat="1" ht="17.45" customHeight="1" thickBot="1">
      <c r="A79" s="18" t="s">
        <v>255</v>
      </c>
      <c r="B79" s="27" t="s">
        <v>3</v>
      </c>
      <c r="C79" s="10">
        <v>147</v>
      </c>
      <c r="D79" s="10">
        <v>194</v>
      </c>
      <c r="E79" s="10">
        <v>195</v>
      </c>
      <c r="F79" s="10">
        <v>196</v>
      </c>
      <c r="G79" s="10">
        <v>197</v>
      </c>
      <c r="H79" s="10">
        <v>200</v>
      </c>
      <c r="I79" s="10">
        <v>205</v>
      </c>
      <c r="J79" s="10" t="s">
        <v>21</v>
      </c>
    </row>
    <row r="80" spans="1:21" s="2" customFormat="1" ht="17.45" customHeight="1" thickBot="1">
      <c r="A80" s="18" t="s">
        <v>319</v>
      </c>
      <c r="B80" s="22" t="s">
        <v>16</v>
      </c>
      <c r="C80" s="10">
        <v>118</v>
      </c>
      <c r="D80" s="10">
        <v>137</v>
      </c>
      <c r="E80" s="10">
        <v>139</v>
      </c>
      <c r="F80" s="10">
        <v>144</v>
      </c>
      <c r="G80" s="10">
        <v>163</v>
      </c>
      <c r="H80" s="10">
        <v>182</v>
      </c>
      <c r="I80" s="10" t="s">
        <v>21</v>
      </c>
    </row>
    <row r="81" spans="1:20" s="2" customFormat="1" ht="17.45" customHeight="1" thickBot="1">
      <c r="A81" s="18" t="s">
        <v>320</v>
      </c>
      <c r="B81" s="22" t="s">
        <v>16</v>
      </c>
      <c r="C81" s="10">
        <v>99</v>
      </c>
      <c r="D81" s="10">
        <v>130</v>
      </c>
      <c r="E81" s="10">
        <v>130</v>
      </c>
      <c r="F81" s="10">
        <v>133</v>
      </c>
      <c r="G81" s="10">
        <v>146</v>
      </c>
      <c r="H81" s="10" t="s">
        <v>21</v>
      </c>
      <c r="K81" s="17"/>
    </row>
    <row r="82" spans="1:20" s="2" customFormat="1" ht="17.45" customHeight="1" thickBot="1">
      <c r="A82" s="18" t="s">
        <v>321</v>
      </c>
      <c r="B82" s="22" t="s">
        <v>16</v>
      </c>
      <c r="C82" s="10">
        <v>74</v>
      </c>
      <c r="D82" s="10">
        <v>93</v>
      </c>
      <c r="E82" s="10">
        <v>95</v>
      </c>
      <c r="F82" s="10">
        <v>102</v>
      </c>
      <c r="G82" s="10" t="s">
        <v>21</v>
      </c>
    </row>
    <row r="83" spans="1:20">
      <c r="C83" s="44">
        <f>SUM(C65:C82)</f>
        <v>10140</v>
      </c>
      <c r="D83" s="44">
        <f>SUM(D65:D82)</f>
        <v>10134</v>
      </c>
      <c r="E83" s="44">
        <f t="shared" ref="E83:O83" si="0">SUM(E65:E82)</f>
        <v>10134</v>
      </c>
      <c r="F83" s="44">
        <f t="shared" si="0"/>
        <v>10134</v>
      </c>
      <c r="G83" s="44">
        <f t="shared" si="0"/>
        <v>6742</v>
      </c>
      <c r="H83" s="44">
        <f t="shared" si="0"/>
        <v>6725</v>
      </c>
      <c r="I83" s="44">
        <f t="shared" si="0"/>
        <v>6690</v>
      </c>
      <c r="J83" s="44">
        <f t="shared" si="0"/>
        <v>6636</v>
      </c>
      <c r="K83" s="44">
        <f t="shared" si="0"/>
        <v>6047</v>
      </c>
      <c r="L83" s="44">
        <f t="shared" si="0"/>
        <v>4758</v>
      </c>
      <c r="M83" s="44">
        <f t="shared" si="0"/>
        <v>4664</v>
      </c>
      <c r="N83" s="44">
        <f t="shared" si="0"/>
        <v>5094</v>
      </c>
      <c r="O83" s="44">
        <f t="shared" si="0"/>
        <v>4900</v>
      </c>
    </row>
    <row r="84" spans="1:20" s="30" customFormat="1" ht="15" customHeight="1">
      <c r="B84" s="34" t="s">
        <v>20</v>
      </c>
      <c r="C84" s="36" t="s">
        <v>5</v>
      </c>
      <c r="D84" s="37" t="s">
        <v>3</v>
      </c>
      <c r="E84" s="38" t="s">
        <v>16</v>
      </c>
      <c r="F84" s="60" t="s">
        <v>278</v>
      </c>
      <c r="G84" s="39" t="s">
        <v>18</v>
      </c>
      <c r="H84" s="34" t="s">
        <v>17</v>
      </c>
      <c r="R84" s="31"/>
      <c r="S84" s="32"/>
      <c r="T84" s="33"/>
    </row>
    <row r="85" spans="1:20" s="30" customFormat="1" ht="15" customHeight="1">
      <c r="A85" s="30" t="s">
        <v>11</v>
      </c>
      <c r="B85" s="35">
        <f>SUM(M8+Q24+W46+R70)</f>
        <v>29174</v>
      </c>
      <c r="C85" s="32">
        <f>SUM(R66+W40+Q20+M5)</f>
        <v>12432</v>
      </c>
      <c r="D85" s="32">
        <f>SUM(R67+W41+Q21+M6)</f>
        <v>10718</v>
      </c>
      <c r="E85" s="32">
        <f>SUM(R68+W42+Q22+M7)</f>
        <v>4095</v>
      </c>
      <c r="F85" s="32">
        <v>809</v>
      </c>
      <c r="G85" s="32">
        <v>201</v>
      </c>
      <c r="H85" s="32">
        <f>(R69+W45+Q23)</f>
        <v>919</v>
      </c>
      <c r="R85" s="34"/>
      <c r="S85" s="35"/>
      <c r="T85" s="33"/>
    </row>
    <row r="86" spans="1:20" s="30" customFormat="1" ht="15" customHeight="1">
      <c r="A86" s="30" t="s">
        <v>12</v>
      </c>
      <c r="B86" s="40">
        <v>1</v>
      </c>
      <c r="C86" s="33">
        <f t="shared" ref="C86:H86" si="1">SUM(C85/$B$85)</f>
        <v>0.4261328580242682</v>
      </c>
      <c r="D86" s="33">
        <f t="shared" si="1"/>
        <v>0.36738191540412696</v>
      </c>
      <c r="E86" s="33">
        <f t="shared" si="1"/>
        <v>0.14036470830191267</v>
      </c>
      <c r="F86" s="33">
        <f t="shared" si="1"/>
        <v>2.77301706999383E-2</v>
      </c>
      <c r="G86" s="33">
        <f t="shared" si="1"/>
        <v>6.8896963049290463E-3</v>
      </c>
      <c r="H86" s="33">
        <f t="shared" si="1"/>
        <v>3.1500651264824847E-2</v>
      </c>
    </row>
    <row r="87" spans="1:20" s="30" customFormat="1" ht="15" customHeight="1">
      <c r="A87" s="30" t="s">
        <v>13</v>
      </c>
      <c r="B87" s="34">
        <v>26</v>
      </c>
      <c r="C87" s="30">
        <v>12</v>
      </c>
      <c r="D87" s="30">
        <v>11</v>
      </c>
      <c r="E87" s="30">
        <v>2</v>
      </c>
      <c r="F87" s="30">
        <v>1</v>
      </c>
      <c r="G87" s="30">
        <v>0</v>
      </c>
      <c r="H87" s="30">
        <v>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X84"/>
  <sheetViews>
    <sheetView workbookViewId="0">
      <selection activeCell="P1" sqref="P1"/>
    </sheetView>
  </sheetViews>
  <sheetFormatPr defaultRowHeight="12.75"/>
  <cols>
    <col min="1" max="1" width="26.42578125" customWidth="1"/>
    <col min="2" max="2" width="8.42578125" customWidth="1"/>
    <col min="3" max="3" width="9.7109375" customWidth="1"/>
    <col min="4" max="18" width="8.7109375" customWidth="1"/>
  </cols>
  <sheetData>
    <row r="1" spans="1:17" s="2" customFormat="1" ht="16.5" customHeight="1">
      <c r="A1" s="1" t="s">
        <v>236</v>
      </c>
    </row>
    <row r="2" spans="1:17" s="2" customFormat="1" ht="9.75" customHeight="1" thickBot="1">
      <c r="A2" s="3"/>
    </row>
    <row r="3" spans="1:17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6"/>
      <c r="N3" s="13" t="s">
        <v>9</v>
      </c>
      <c r="O3" s="14">
        <f>(6011/8165)</f>
        <v>0.7361910593998775</v>
      </c>
    </row>
    <row r="4" spans="1:17" s="2" customFormat="1" ht="16.5" customHeight="1" thickBot="1">
      <c r="A4" s="7" t="s">
        <v>241</v>
      </c>
      <c r="B4" s="12" t="s">
        <v>5</v>
      </c>
      <c r="C4" s="10">
        <v>846</v>
      </c>
      <c r="D4" s="10">
        <v>932</v>
      </c>
      <c r="E4" s="9">
        <v>983</v>
      </c>
      <c r="F4" s="10"/>
      <c r="G4" s="10"/>
      <c r="H4" s="10"/>
      <c r="I4" s="10"/>
      <c r="J4" s="10"/>
      <c r="K4" s="10"/>
      <c r="L4" s="10"/>
      <c r="M4" s="11" t="s">
        <v>4</v>
      </c>
      <c r="O4" s="13" t="s">
        <v>11</v>
      </c>
      <c r="P4" s="13" t="s">
        <v>12</v>
      </c>
      <c r="Q4" s="13" t="s">
        <v>13</v>
      </c>
    </row>
    <row r="5" spans="1:17" s="2" customFormat="1" ht="16.5" customHeight="1" thickBot="1">
      <c r="A5" s="7" t="s">
        <v>160</v>
      </c>
      <c r="B5" s="12" t="s">
        <v>5</v>
      </c>
      <c r="C5" s="10">
        <v>788</v>
      </c>
      <c r="D5" s="10">
        <v>805</v>
      </c>
      <c r="E5" s="10">
        <v>813</v>
      </c>
      <c r="F5" s="10">
        <v>874</v>
      </c>
      <c r="G5" s="10">
        <v>881</v>
      </c>
      <c r="H5" s="10">
        <v>933</v>
      </c>
      <c r="I5" s="9">
        <v>1021</v>
      </c>
      <c r="J5" s="10"/>
      <c r="K5" s="9"/>
      <c r="L5" s="9"/>
      <c r="M5" s="11" t="s">
        <v>7</v>
      </c>
      <c r="N5" s="16" t="s">
        <v>5</v>
      </c>
      <c r="O5" s="17">
        <f>(C4+C5+C7+C10+C15)</f>
        <v>2959</v>
      </c>
      <c r="P5" s="14">
        <f>SUM(O5/O8)</f>
        <v>0.50306018361101668</v>
      </c>
      <c r="Q5" s="2">
        <v>3</v>
      </c>
    </row>
    <row r="6" spans="1:17" s="2" customFormat="1" ht="16.5" customHeight="1" thickBot="1">
      <c r="A6" s="7" t="s">
        <v>32</v>
      </c>
      <c r="B6" s="8" t="s">
        <v>3</v>
      </c>
      <c r="C6" s="10">
        <v>654</v>
      </c>
      <c r="D6" s="10">
        <v>706</v>
      </c>
      <c r="E6" s="10">
        <v>758</v>
      </c>
      <c r="F6" s="10">
        <v>828</v>
      </c>
      <c r="G6" s="10">
        <v>837</v>
      </c>
      <c r="H6" s="9">
        <v>1009</v>
      </c>
      <c r="I6" s="10"/>
      <c r="J6" s="10"/>
      <c r="K6" s="10"/>
      <c r="L6" s="10"/>
      <c r="M6" s="11" t="s">
        <v>8</v>
      </c>
      <c r="N6" s="20" t="s">
        <v>3</v>
      </c>
      <c r="O6" s="17">
        <f>(C6+C9+C11+C13)</f>
        <v>1866</v>
      </c>
      <c r="P6" s="14">
        <f>SUM(O6/O8)</f>
        <v>0.31723903434206052</v>
      </c>
      <c r="Q6" s="2">
        <v>1</v>
      </c>
    </row>
    <row r="7" spans="1:17" s="2" customFormat="1" ht="16.5" customHeight="1" thickBot="1">
      <c r="A7" s="7" t="s">
        <v>237</v>
      </c>
      <c r="B7" s="12" t="s">
        <v>5</v>
      </c>
      <c r="C7" s="10">
        <v>584</v>
      </c>
      <c r="D7" s="10">
        <v>606</v>
      </c>
      <c r="E7" s="10">
        <v>606</v>
      </c>
      <c r="F7" s="10">
        <v>611</v>
      </c>
      <c r="G7" s="10">
        <v>630</v>
      </c>
      <c r="H7" s="10">
        <v>667</v>
      </c>
      <c r="I7" s="10">
        <v>889</v>
      </c>
      <c r="J7" s="10">
        <v>889</v>
      </c>
      <c r="K7" s="10">
        <v>889</v>
      </c>
      <c r="L7" s="9">
        <v>921</v>
      </c>
      <c r="M7" s="11" t="s">
        <v>10</v>
      </c>
      <c r="N7" s="21" t="s">
        <v>16</v>
      </c>
      <c r="O7" s="17">
        <f>(C8+C12+C14)</f>
        <v>1057</v>
      </c>
      <c r="P7" s="14">
        <f>SUM(O7/O8)</f>
        <v>0.1797007820469228</v>
      </c>
      <c r="Q7" s="2">
        <v>1</v>
      </c>
    </row>
    <row r="8" spans="1:17" s="2" customFormat="1" ht="16.5" customHeight="1" thickBot="1">
      <c r="A8" s="7" t="s">
        <v>199</v>
      </c>
      <c r="B8" s="41" t="s">
        <v>16</v>
      </c>
      <c r="C8" s="10">
        <v>542</v>
      </c>
      <c r="D8" s="10">
        <v>543</v>
      </c>
      <c r="E8" s="10">
        <v>599</v>
      </c>
      <c r="F8" s="10">
        <v>606</v>
      </c>
      <c r="G8" s="10">
        <v>821</v>
      </c>
      <c r="H8" s="10">
        <v>826</v>
      </c>
      <c r="I8" s="10">
        <v>958</v>
      </c>
      <c r="J8" s="10">
        <v>960</v>
      </c>
      <c r="K8" s="10">
        <v>961</v>
      </c>
      <c r="L8" s="9">
        <v>965</v>
      </c>
      <c r="M8" s="11" t="s">
        <v>6</v>
      </c>
      <c r="N8" s="13"/>
      <c r="O8" s="24">
        <v>5882</v>
      </c>
      <c r="P8" s="14"/>
    </row>
    <row r="9" spans="1:17" s="2" customFormat="1" ht="16.5" customHeight="1" thickBot="1">
      <c r="A9" s="18" t="s">
        <v>242</v>
      </c>
      <c r="B9" s="27" t="s">
        <v>3</v>
      </c>
      <c r="C9" s="10">
        <v>540</v>
      </c>
      <c r="D9" s="10">
        <v>542</v>
      </c>
      <c r="E9" s="10">
        <v>546</v>
      </c>
      <c r="F9" s="10">
        <v>576</v>
      </c>
      <c r="G9" s="10">
        <v>634</v>
      </c>
      <c r="H9" s="10">
        <v>828</v>
      </c>
      <c r="I9" s="10">
        <v>888</v>
      </c>
      <c r="J9" s="10">
        <v>888</v>
      </c>
      <c r="K9" s="10">
        <v>915</v>
      </c>
      <c r="L9" s="10">
        <v>919</v>
      </c>
      <c r="M9" s="11"/>
      <c r="N9" s="25"/>
      <c r="P9" s="14"/>
    </row>
    <row r="10" spans="1:17" s="2" customFormat="1" ht="16.5" customHeight="1" thickBot="1">
      <c r="A10" s="18" t="s">
        <v>201</v>
      </c>
      <c r="B10" s="19" t="s">
        <v>5</v>
      </c>
      <c r="C10" s="10">
        <v>523</v>
      </c>
      <c r="D10" s="10">
        <v>528</v>
      </c>
      <c r="E10" s="10">
        <v>530</v>
      </c>
      <c r="F10" s="10">
        <v>536</v>
      </c>
      <c r="G10" s="10">
        <v>556</v>
      </c>
      <c r="H10" s="10">
        <v>561</v>
      </c>
      <c r="I10" s="10" t="s">
        <v>21</v>
      </c>
    </row>
    <row r="11" spans="1:17" s="2" customFormat="1" ht="16.5" customHeight="1" thickBot="1">
      <c r="A11" s="18" t="s">
        <v>200</v>
      </c>
      <c r="B11" s="27" t="s">
        <v>3</v>
      </c>
      <c r="C11" s="10">
        <v>415</v>
      </c>
      <c r="D11" s="10">
        <v>419</v>
      </c>
      <c r="E11" s="10">
        <v>424</v>
      </c>
      <c r="F11" s="10">
        <v>489</v>
      </c>
      <c r="G11" s="10">
        <v>492</v>
      </c>
      <c r="H11" s="10" t="s">
        <v>21</v>
      </c>
    </row>
    <row r="12" spans="1:17" s="2" customFormat="1" ht="16.5" customHeight="1" thickBot="1">
      <c r="A12" s="18" t="s">
        <v>240</v>
      </c>
      <c r="B12" s="22" t="s">
        <v>16</v>
      </c>
      <c r="C12" s="10">
        <v>290</v>
      </c>
      <c r="D12" s="10">
        <v>291</v>
      </c>
      <c r="E12" s="10">
        <v>340</v>
      </c>
      <c r="F12" s="10">
        <v>343</v>
      </c>
      <c r="G12" s="10" t="s">
        <v>21</v>
      </c>
      <c r="M12" s="17"/>
    </row>
    <row r="13" spans="1:17" s="2" customFormat="1" ht="16.5" customHeight="1" thickBot="1">
      <c r="A13" s="18" t="s">
        <v>239</v>
      </c>
      <c r="B13" s="27" t="s">
        <v>3</v>
      </c>
      <c r="C13" s="10">
        <v>257</v>
      </c>
      <c r="D13" s="10">
        <v>259</v>
      </c>
      <c r="E13" s="10">
        <v>260</v>
      </c>
      <c r="F13" s="10" t="s">
        <v>21</v>
      </c>
      <c r="K13" s="17"/>
    </row>
    <row r="14" spans="1:17" s="2" customFormat="1" ht="16.5" customHeight="1" thickBot="1">
      <c r="A14" s="18" t="s">
        <v>290</v>
      </c>
      <c r="B14" s="22" t="s">
        <v>16</v>
      </c>
      <c r="C14" s="10">
        <v>225</v>
      </c>
      <c r="D14" s="10">
        <v>240</v>
      </c>
      <c r="E14" s="10" t="s">
        <v>21</v>
      </c>
    </row>
    <row r="15" spans="1:17" s="2" customFormat="1" ht="16.5" customHeight="1" thickBot="1">
      <c r="A15" s="18" t="s">
        <v>238</v>
      </c>
      <c r="B15" s="19" t="s">
        <v>5</v>
      </c>
      <c r="C15" s="10">
        <v>218</v>
      </c>
      <c r="D15" s="10" t="s">
        <v>21</v>
      </c>
    </row>
    <row r="16" spans="1:17" s="2" customFormat="1" ht="10.5" customHeight="1">
      <c r="A16" s="1"/>
    </row>
    <row r="17" spans="1:16" s="2" customFormat="1" ht="17.45" customHeight="1">
      <c r="A17" s="1" t="s">
        <v>270</v>
      </c>
    </row>
    <row r="18" spans="1:16" s="2" customFormat="1" ht="10.5" customHeight="1" thickBot="1">
      <c r="A18" s="1"/>
    </row>
    <row r="19" spans="1:16" s="2" customFormat="1" ht="16.5" customHeight="1" thickBot="1">
      <c r="A19" s="4" t="s">
        <v>0</v>
      </c>
      <c r="B19" s="5" t="s">
        <v>1</v>
      </c>
      <c r="C19" s="5" t="s">
        <v>2</v>
      </c>
      <c r="D19" s="5">
        <v>2</v>
      </c>
      <c r="E19" s="5">
        <v>3</v>
      </c>
      <c r="F19" s="5">
        <v>4</v>
      </c>
      <c r="G19" s="5">
        <v>5</v>
      </c>
      <c r="H19" s="5">
        <v>6</v>
      </c>
      <c r="I19" s="5">
        <v>7</v>
      </c>
      <c r="J19" s="5">
        <v>8</v>
      </c>
      <c r="K19" s="5">
        <v>9</v>
      </c>
      <c r="L19" s="6"/>
      <c r="M19" s="13" t="s">
        <v>9</v>
      </c>
      <c r="N19" s="14">
        <f>(6321/9174)</f>
        <v>0.68901242642249838</v>
      </c>
    </row>
    <row r="20" spans="1:16" s="2" customFormat="1" ht="16.5" customHeight="1" thickBot="1">
      <c r="A20" s="7" t="s">
        <v>43</v>
      </c>
      <c r="B20" s="8" t="s">
        <v>3</v>
      </c>
      <c r="C20" s="10">
        <v>647</v>
      </c>
      <c r="D20" s="10">
        <v>696</v>
      </c>
      <c r="E20" s="10">
        <v>700</v>
      </c>
      <c r="F20" s="10">
        <v>717</v>
      </c>
      <c r="G20" s="10">
        <v>718</v>
      </c>
      <c r="H20" s="10">
        <v>834</v>
      </c>
      <c r="I20" s="10">
        <v>847</v>
      </c>
      <c r="J20" s="10">
        <v>863</v>
      </c>
      <c r="K20" s="9">
        <v>876</v>
      </c>
      <c r="L20" s="11" t="s">
        <v>6</v>
      </c>
      <c r="N20" s="13" t="s">
        <v>11</v>
      </c>
      <c r="O20" s="13" t="s">
        <v>12</v>
      </c>
      <c r="P20" s="13" t="s">
        <v>13</v>
      </c>
    </row>
    <row r="21" spans="1:16" s="2" customFormat="1" ht="16.5" customHeight="1" thickBot="1">
      <c r="A21" s="7" t="s">
        <v>271</v>
      </c>
      <c r="B21" s="12" t="s">
        <v>5</v>
      </c>
      <c r="C21" s="10">
        <v>606</v>
      </c>
      <c r="D21" s="10">
        <v>609</v>
      </c>
      <c r="E21" s="10">
        <v>631</v>
      </c>
      <c r="F21" s="10">
        <v>637</v>
      </c>
      <c r="G21" s="10">
        <v>699</v>
      </c>
      <c r="H21" s="10">
        <v>721</v>
      </c>
      <c r="I21" s="9">
        <v>922</v>
      </c>
      <c r="J21" s="10"/>
      <c r="K21" s="10"/>
      <c r="L21" s="11" t="s">
        <v>4</v>
      </c>
      <c r="M21" s="16" t="s">
        <v>5</v>
      </c>
      <c r="N21" s="17">
        <f>(C21+C23+C24+C28+C29)</f>
        <v>2427</v>
      </c>
      <c r="O21" s="14">
        <f>SUM(N21/N25)</f>
        <v>0.39233753637245394</v>
      </c>
      <c r="P21" s="2">
        <v>2</v>
      </c>
    </row>
    <row r="22" spans="1:16" s="2" customFormat="1" ht="16.5" customHeight="1" thickBot="1">
      <c r="A22" s="7" t="s">
        <v>41</v>
      </c>
      <c r="B22" s="8" t="s">
        <v>3</v>
      </c>
      <c r="C22" s="10">
        <v>571</v>
      </c>
      <c r="D22" s="10">
        <v>575</v>
      </c>
      <c r="E22" s="10">
        <v>595</v>
      </c>
      <c r="F22" s="10">
        <v>628</v>
      </c>
      <c r="G22" s="10">
        <v>642</v>
      </c>
      <c r="H22" s="10">
        <v>782</v>
      </c>
      <c r="I22" s="10">
        <v>802</v>
      </c>
      <c r="J22" s="10">
        <v>831</v>
      </c>
      <c r="K22" s="9">
        <v>839</v>
      </c>
      <c r="L22" s="11" t="s">
        <v>7</v>
      </c>
      <c r="M22" s="20" t="s">
        <v>3</v>
      </c>
      <c r="N22" s="17">
        <f>(C20+C22+C25+C30+C31)</f>
        <v>2487</v>
      </c>
      <c r="O22" s="14">
        <f>SUM(N22/N25)</f>
        <v>0.40203685741998058</v>
      </c>
      <c r="P22" s="2">
        <v>3</v>
      </c>
    </row>
    <row r="23" spans="1:16" s="2" customFormat="1" ht="16.5" customHeight="1" thickBot="1">
      <c r="A23" s="18" t="s">
        <v>272</v>
      </c>
      <c r="B23" s="19" t="s">
        <v>5</v>
      </c>
      <c r="C23" s="10">
        <v>536</v>
      </c>
      <c r="D23" s="10">
        <v>539</v>
      </c>
      <c r="E23" s="10">
        <v>548</v>
      </c>
      <c r="F23" s="10">
        <v>550</v>
      </c>
      <c r="G23" s="10">
        <v>559</v>
      </c>
      <c r="H23" s="10">
        <v>566</v>
      </c>
      <c r="I23" s="10" t="s">
        <v>21</v>
      </c>
      <c r="M23" s="21" t="s">
        <v>16</v>
      </c>
      <c r="N23" s="17">
        <f>(C26+C27+C33)</f>
        <v>996</v>
      </c>
      <c r="O23" s="14">
        <f>SUM(N23/N25)</f>
        <v>0.16100872938894278</v>
      </c>
      <c r="P23" s="2">
        <v>1</v>
      </c>
    </row>
    <row r="24" spans="1:16" s="2" customFormat="1" ht="16.5" customHeight="1" thickBot="1">
      <c r="A24" s="18" t="s">
        <v>273</v>
      </c>
      <c r="B24" s="19" t="s">
        <v>5</v>
      </c>
      <c r="C24" s="10">
        <v>522</v>
      </c>
      <c r="D24" s="10">
        <v>542</v>
      </c>
      <c r="E24" s="10">
        <v>547</v>
      </c>
      <c r="F24" s="10">
        <v>548</v>
      </c>
      <c r="G24" s="10">
        <v>570</v>
      </c>
      <c r="H24" s="10">
        <v>580</v>
      </c>
      <c r="I24" s="10">
        <v>729</v>
      </c>
      <c r="J24" s="10">
        <v>741</v>
      </c>
      <c r="K24" s="10">
        <v>742</v>
      </c>
      <c r="L24" s="11"/>
      <c r="M24" s="58" t="s">
        <v>243</v>
      </c>
      <c r="N24" s="17">
        <v>276</v>
      </c>
      <c r="O24" s="14">
        <f>SUM(N24/N25)</f>
        <v>4.4616876818622697E-2</v>
      </c>
    </row>
    <row r="25" spans="1:16" s="2" customFormat="1" ht="16.5" customHeight="1" thickBot="1">
      <c r="A25" s="7" t="s">
        <v>130</v>
      </c>
      <c r="B25" s="8" t="s">
        <v>3</v>
      </c>
      <c r="C25" s="10">
        <v>516</v>
      </c>
      <c r="D25" s="10">
        <v>523</v>
      </c>
      <c r="E25" s="10">
        <v>528</v>
      </c>
      <c r="F25" s="10">
        <v>556</v>
      </c>
      <c r="G25" s="10">
        <v>560</v>
      </c>
      <c r="H25" s="10">
        <v>665</v>
      </c>
      <c r="I25" s="10">
        <v>745</v>
      </c>
      <c r="J25" s="10">
        <v>789</v>
      </c>
      <c r="K25" s="9">
        <v>799</v>
      </c>
      <c r="L25" s="11" t="s">
        <v>15</v>
      </c>
      <c r="N25" s="24">
        <v>6186</v>
      </c>
    </row>
    <row r="26" spans="1:16" s="2" customFormat="1" ht="16.5" customHeight="1" thickBot="1">
      <c r="A26" s="18" t="s">
        <v>189</v>
      </c>
      <c r="B26" s="22" t="s">
        <v>16</v>
      </c>
      <c r="C26" s="10">
        <v>431</v>
      </c>
      <c r="D26" s="10">
        <v>448</v>
      </c>
      <c r="E26" s="10">
        <v>466</v>
      </c>
      <c r="F26" s="10">
        <v>552</v>
      </c>
      <c r="G26" s="10">
        <v>574</v>
      </c>
      <c r="H26" s="10">
        <v>596</v>
      </c>
      <c r="I26" s="10">
        <v>605</v>
      </c>
      <c r="J26" s="10" t="s">
        <v>21</v>
      </c>
    </row>
    <row r="27" spans="1:16" s="2" customFormat="1" ht="16.5" customHeight="1" thickBot="1">
      <c r="A27" s="7" t="s">
        <v>94</v>
      </c>
      <c r="B27" s="41" t="s">
        <v>16</v>
      </c>
      <c r="C27" s="10">
        <v>424</v>
      </c>
      <c r="D27" s="10">
        <v>455</v>
      </c>
      <c r="E27" s="10">
        <v>563</v>
      </c>
      <c r="F27" s="10">
        <v>564</v>
      </c>
      <c r="G27" s="10">
        <v>574</v>
      </c>
      <c r="H27" s="10">
        <v>655</v>
      </c>
      <c r="I27" s="10">
        <v>671</v>
      </c>
      <c r="J27" s="9">
        <v>925</v>
      </c>
      <c r="K27" s="9"/>
      <c r="L27" s="9" t="s">
        <v>8</v>
      </c>
    </row>
    <row r="28" spans="1:16" s="2" customFormat="1" ht="16.5" customHeight="1" thickBot="1">
      <c r="A28" s="18" t="s">
        <v>274</v>
      </c>
      <c r="B28" s="19" t="s">
        <v>5</v>
      </c>
      <c r="C28" s="10">
        <v>384</v>
      </c>
      <c r="D28" s="10">
        <v>384</v>
      </c>
      <c r="E28" s="10">
        <v>406</v>
      </c>
      <c r="F28" s="10">
        <v>416</v>
      </c>
      <c r="G28" s="10" t="s">
        <v>21</v>
      </c>
      <c r="I28" s="32"/>
    </row>
    <row r="29" spans="1:16" s="2" customFormat="1" ht="16.5" customHeight="1" thickBot="1">
      <c r="A29" s="7" t="s">
        <v>228</v>
      </c>
      <c r="B29" s="12" t="s">
        <v>5</v>
      </c>
      <c r="C29" s="10">
        <v>379</v>
      </c>
      <c r="D29" s="10">
        <v>379</v>
      </c>
      <c r="E29" s="10">
        <v>392</v>
      </c>
      <c r="F29" s="10">
        <v>429</v>
      </c>
      <c r="G29" s="10">
        <v>638</v>
      </c>
      <c r="H29" s="10">
        <v>652</v>
      </c>
      <c r="I29" s="10">
        <v>695</v>
      </c>
      <c r="J29" s="10">
        <v>826</v>
      </c>
      <c r="K29" s="9">
        <v>835</v>
      </c>
      <c r="L29" s="9" t="s">
        <v>10</v>
      </c>
    </row>
    <row r="30" spans="1:16" s="2" customFormat="1" ht="16.5" customHeight="1" thickBot="1">
      <c r="A30" s="18" t="s">
        <v>275</v>
      </c>
      <c r="B30" s="27" t="s">
        <v>3</v>
      </c>
      <c r="C30" s="10">
        <v>379</v>
      </c>
      <c r="D30" s="10">
        <v>379</v>
      </c>
      <c r="E30" s="10">
        <v>382</v>
      </c>
      <c r="F30" s="10" t="s">
        <v>21</v>
      </c>
      <c r="H30" s="24"/>
      <c r="I30" s="44"/>
      <c r="J30"/>
    </row>
    <row r="31" spans="1:16" s="2" customFormat="1" ht="16.5" customHeight="1" thickBot="1">
      <c r="A31" s="18" t="s">
        <v>277</v>
      </c>
      <c r="B31" s="27" t="s">
        <v>3</v>
      </c>
      <c r="C31" s="10">
        <v>374</v>
      </c>
      <c r="D31" s="10">
        <v>375</v>
      </c>
      <c r="E31" s="10">
        <v>395</v>
      </c>
      <c r="F31" s="10">
        <v>543</v>
      </c>
      <c r="G31" s="10">
        <v>559</v>
      </c>
      <c r="H31" s="10" t="s">
        <v>21</v>
      </c>
      <c r="I31" s="17"/>
      <c r="L31" s="17"/>
    </row>
    <row r="32" spans="1:16" s="2" customFormat="1" ht="16.5" customHeight="1" thickBot="1">
      <c r="A32" s="18" t="s">
        <v>233</v>
      </c>
      <c r="B32" s="59" t="s">
        <v>243</v>
      </c>
      <c r="C32" s="10">
        <v>276</v>
      </c>
      <c r="D32" s="10">
        <v>280</v>
      </c>
      <c r="E32" s="10" t="s">
        <v>21</v>
      </c>
      <c r="H32" s="24"/>
      <c r="I32" s="44"/>
      <c r="J32"/>
      <c r="M32" s="17"/>
    </row>
    <row r="33" spans="1:21" s="2" customFormat="1" ht="16.5" customHeight="1" thickBot="1">
      <c r="A33" s="18" t="s">
        <v>276</v>
      </c>
      <c r="B33" s="22" t="s">
        <v>16</v>
      </c>
      <c r="C33" s="10">
        <v>141</v>
      </c>
      <c r="D33" s="10" t="s">
        <v>21</v>
      </c>
      <c r="H33" s="24"/>
      <c r="I33" s="44"/>
      <c r="J33"/>
      <c r="K33" s="17"/>
    </row>
    <row r="35" spans="1:21" s="2" customFormat="1" ht="17.45" customHeight="1">
      <c r="A35" s="1" t="s">
        <v>258</v>
      </c>
    </row>
    <row r="36" spans="1:21" s="2" customFormat="1" ht="10.5" customHeight="1" thickBot="1">
      <c r="A36" s="1"/>
    </row>
    <row r="37" spans="1:21" s="2" customFormat="1" ht="16.5" customHeight="1" thickBot="1">
      <c r="A37" s="4" t="s">
        <v>0</v>
      </c>
      <c r="B37" s="5" t="s">
        <v>1</v>
      </c>
      <c r="C37" s="5" t="s">
        <v>2</v>
      </c>
      <c r="D37" s="5">
        <v>2</v>
      </c>
      <c r="E37" s="5">
        <v>3</v>
      </c>
      <c r="F37" s="5">
        <v>4</v>
      </c>
      <c r="G37" s="5">
        <v>5</v>
      </c>
      <c r="H37" s="5">
        <v>6</v>
      </c>
      <c r="I37" s="5">
        <v>7</v>
      </c>
      <c r="J37" s="5">
        <v>8</v>
      </c>
      <c r="K37" s="5">
        <v>9</v>
      </c>
      <c r="L37" s="5">
        <v>10</v>
      </c>
      <c r="M37" s="5">
        <v>11</v>
      </c>
      <c r="N37" s="5">
        <v>12</v>
      </c>
      <c r="O37" s="5">
        <v>13</v>
      </c>
      <c r="P37" s="5">
        <v>13</v>
      </c>
      <c r="Q37" s="6"/>
      <c r="R37" s="13" t="s">
        <v>9</v>
      </c>
      <c r="S37" s="14">
        <f>(8194/10993)</f>
        <v>0.74538342581642869</v>
      </c>
    </row>
    <row r="38" spans="1:21" s="2" customFormat="1" ht="16.5" customHeight="1" thickBot="1">
      <c r="A38" s="7" t="s">
        <v>178</v>
      </c>
      <c r="B38" s="12" t="s">
        <v>5</v>
      </c>
      <c r="C38" s="9">
        <v>1415</v>
      </c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1" t="s">
        <v>4</v>
      </c>
      <c r="S38" s="13" t="s">
        <v>11</v>
      </c>
      <c r="T38" s="13" t="s">
        <v>12</v>
      </c>
      <c r="U38" s="13" t="s">
        <v>13</v>
      </c>
    </row>
    <row r="39" spans="1:21" s="2" customFormat="1" ht="16.5" customHeight="1" thickBot="1">
      <c r="A39" s="7" t="s">
        <v>102</v>
      </c>
      <c r="B39" s="8" t="s">
        <v>3</v>
      </c>
      <c r="C39" s="9">
        <v>1012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1" t="s">
        <v>8</v>
      </c>
      <c r="R39" s="16" t="s">
        <v>5</v>
      </c>
      <c r="S39" s="17">
        <f>(C38+C42+C45+C48+C49+C50)</f>
        <v>3193</v>
      </c>
      <c r="T39" s="14">
        <f>SUM(S39/S44)</f>
        <v>0.39812967581047382</v>
      </c>
      <c r="U39" s="2">
        <v>3</v>
      </c>
    </row>
    <row r="40" spans="1:21" s="2" customFormat="1" ht="16.5" customHeight="1" thickBot="1">
      <c r="A40" s="7" t="s">
        <v>259</v>
      </c>
      <c r="B40" s="63" t="s">
        <v>243</v>
      </c>
      <c r="C40" s="10">
        <v>810</v>
      </c>
      <c r="D40" s="10">
        <v>835</v>
      </c>
      <c r="E40" s="10">
        <v>878</v>
      </c>
      <c r="F40" s="10">
        <v>895</v>
      </c>
      <c r="G40" s="10">
        <v>896</v>
      </c>
      <c r="H40" s="10">
        <v>909</v>
      </c>
      <c r="I40" s="9">
        <v>1047</v>
      </c>
      <c r="J40" s="10"/>
      <c r="K40" s="10"/>
      <c r="L40" s="10"/>
      <c r="M40" s="10"/>
      <c r="N40" s="10"/>
      <c r="O40" s="10"/>
      <c r="P40" s="10"/>
      <c r="Q40" s="11" t="s">
        <v>7</v>
      </c>
      <c r="R40" s="20" t="s">
        <v>3</v>
      </c>
      <c r="S40" s="17">
        <f>(C39+C41+C43+C44+C46)</f>
        <v>2866</v>
      </c>
      <c r="T40" s="14">
        <f>SUM(S40/S44)</f>
        <v>0.35735660847880302</v>
      </c>
      <c r="U40" s="2">
        <v>3</v>
      </c>
    </row>
    <row r="41" spans="1:21" s="2" customFormat="1" ht="16.5" customHeight="1" thickBot="1">
      <c r="A41" s="7" t="s">
        <v>216</v>
      </c>
      <c r="B41" s="8" t="s">
        <v>3</v>
      </c>
      <c r="C41" s="10">
        <v>621</v>
      </c>
      <c r="D41" s="10">
        <v>636</v>
      </c>
      <c r="E41" s="10">
        <v>649</v>
      </c>
      <c r="F41" s="10">
        <v>657</v>
      </c>
      <c r="G41" s="10">
        <v>660</v>
      </c>
      <c r="H41" s="10">
        <v>663</v>
      </c>
      <c r="I41" s="10">
        <v>664</v>
      </c>
      <c r="J41" s="10">
        <v>686</v>
      </c>
      <c r="K41" s="10">
        <v>689</v>
      </c>
      <c r="L41" s="10">
        <v>700</v>
      </c>
      <c r="M41" s="10">
        <v>779</v>
      </c>
      <c r="N41" s="10">
        <v>802</v>
      </c>
      <c r="O41" s="10">
        <v>808</v>
      </c>
      <c r="P41" s="9">
        <v>949</v>
      </c>
      <c r="Q41" s="11" t="s">
        <v>10</v>
      </c>
      <c r="R41" s="21" t="s">
        <v>16</v>
      </c>
      <c r="S41" s="17">
        <f>(C47+C53+C54)</f>
        <v>640</v>
      </c>
      <c r="T41" s="14">
        <f>SUM(S41/S44)</f>
        <v>7.9800498753117205E-2</v>
      </c>
    </row>
    <row r="42" spans="1:21" s="2" customFormat="1" ht="16.5" customHeight="1" thickBot="1">
      <c r="A42" s="7" t="s">
        <v>221</v>
      </c>
      <c r="B42" s="12" t="s">
        <v>5</v>
      </c>
      <c r="C42" s="10">
        <v>551</v>
      </c>
      <c r="D42" s="10">
        <v>588</v>
      </c>
      <c r="E42" s="10">
        <v>600</v>
      </c>
      <c r="F42" s="10">
        <v>600</v>
      </c>
      <c r="G42" s="10">
        <v>600</v>
      </c>
      <c r="H42" s="10">
        <v>601</v>
      </c>
      <c r="I42" s="10">
        <v>603</v>
      </c>
      <c r="J42" s="10">
        <v>612</v>
      </c>
      <c r="K42" s="10">
        <v>614</v>
      </c>
      <c r="L42" s="10">
        <v>630</v>
      </c>
      <c r="M42" s="10">
        <v>694</v>
      </c>
      <c r="N42" s="10">
        <v>729</v>
      </c>
      <c r="O42" s="10">
        <v>831</v>
      </c>
      <c r="P42" s="9">
        <v>893</v>
      </c>
      <c r="Q42" s="11" t="s">
        <v>15</v>
      </c>
      <c r="R42" s="58" t="s">
        <v>243</v>
      </c>
      <c r="S42" s="17">
        <f>(C40+C52+C55)</f>
        <v>1098</v>
      </c>
      <c r="T42" s="14">
        <f>SUM(S42/S44)</f>
        <v>0.13690773067331671</v>
      </c>
      <c r="U42" s="2">
        <v>1</v>
      </c>
    </row>
    <row r="43" spans="1:21" s="2" customFormat="1" ht="16.5" customHeight="1" thickBot="1">
      <c r="A43" s="7" t="s">
        <v>260</v>
      </c>
      <c r="B43" s="8" t="s">
        <v>3</v>
      </c>
      <c r="C43" s="10">
        <v>443</v>
      </c>
      <c r="D43" s="10">
        <v>452</v>
      </c>
      <c r="E43" s="10">
        <v>453</v>
      </c>
      <c r="F43" s="10">
        <v>454</v>
      </c>
      <c r="G43" s="10">
        <v>456</v>
      </c>
      <c r="H43" s="10">
        <v>461</v>
      </c>
      <c r="I43" s="10">
        <v>488</v>
      </c>
      <c r="J43" s="10">
        <v>512</v>
      </c>
      <c r="K43" s="10">
        <v>529</v>
      </c>
      <c r="L43" s="10">
        <v>538</v>
      </c>
      <c r="M43" s="10">
        <v>541</v>
      </c>
      <c r="N43" s="10">
        <v>616</v>
      </c>
      <c r="O43" s="10">
        <v>630</v>
      </c>
      <c r="P43" s="9">
        <v>851</v>
      </c>
      <c r="Q43" s="11" t="s">
        <v>19</v>
      </c>
      <c r="R43" s="13" t="s">
        <v>17</v>
      </c>
      <c r="S43" s="17">
        <v>223</v>
      </c>
      <c r="T43" s="14">
        <f>SUM(S43/S44)</f>
        <v>2.7805486284289277E-2</v>
      </c>
    </row>
    <row r="44" spans="1:21" s="2" customFormat="1" ht="16.5" customHeight="1" thickBot="1">
      <c r="A44" s="18" t="s">
        <v>263</v>
      </c>
      <c r="B44" s="27" t="s">
        <v>3</v>
      </c>
      <c r="C44" s="10">
        <v>412</v>
      </c>
      <c r="D44" s="10">
        <v>424</v>
      </c>
      <c r="E44" s="10">
        <v>425</v>
      </c>
      <c r="F44" s="10">
        <v>426</v>
      </c>
      <c r="G44" s="10">
        <v>427</v>
      </c>
      <c r="H44" s="10">
        <v>432</v>
      </c>
      <c r="I44" s="10">
        <v>433</v>
      </c>
      <c r="J44" s="10">
        <v>441</v>
      </c>
      <c r="K44" s="10">
        <v>444</v>
      </c>
      <c r="L44" s="10">
        <v>452</v>
      </c>
      <c r="M44" s="10">
        <v>458</v>
      </c>
      <c r="N44" s="10">
        <v>600</v>
      </c>
      <c r="O44" s="10">
        <v>604</v>
      </c>
      <c r="P44" s="10" t="s">
        <v>21</v>
      </c>
      <c r="R44" s="46"/>
      <c r="S44" s="24">
        <v>8020</v>
      </c>
      <c r="T44" s="14"/>
    </row>
    <row r="45" spans="1:21" s="2" customFormat="1" ht="16.5" customHeight="1" thickBot="1">
      <c r="A45" s="7" t="s">
        <v>180</v>
      </c>
      <c r="B45" s="12" t="s">
        <v>5</v>
      </c>
      <c r="C45" s="10">
        <v>392</v>
      </c>
      <c r="D45" s="10">
        <v>520</v>
      </c>
      <c r="E45" s="10">
        <v>522</v>
      </c>
      <c r="F45" s="10">
        <v>522</v>
      </c>
      <c r="G45" s="10">
        <v>522</v>
      </c>
      <c r="H45" s="10">
        <v>528</v>
      </c>
      <c r="I45" s="10">
        <v>539</v>
      </c>
      <c r="J45" s="10">
        <v>605</v>
      </c>
      <c r="K45" s="10">
        <v>612</v>
      </c>
      <c r="L45" s="10">
        <v>674</v>
      </c>
      <c r="M45" s="10">
        <v>761</v>
      </c>
      <c r="N45" s="10">
        <v>766</v>
      </c>
      <c r="O45" s="10">
        <v>977</v>
      </c>
      <c r="P45" s="9">
        <v>995</v>
      </c>
      <c r="Q45" s="11" t="s">
        <v>6</v>
      </c>
    </row>
    <row r="46" spans="1:21" s="2" customFormat="1" ht="16.5" customHeight="1" thickBot="1">
      <c r="A46" s="18" t="s">
        <v>265</v>
      </c>
      <c r="B46" s="27" t="s">
        <v>3</v>
      </c>
      <c r="C46" s="10">
        <v>378</v>
      </c>
      <c r="D46" s="10">
        <v>381</v>
      </c>
      <c r="E46" s="10">
        <v>381</v>
      </c>
      <c r="F46" s="10">
        <v>383</v>
      </c>
      <c r="G46" s="10">
        <v>384</v>
      </c>
      <c r="H46" s="10">
        <v>384</v>
      </c>
      <c r="I46" s="10">
        <v>384</v>
      </c>
      <c r="J46" s="10">
        <v>392</v>
      </c>
      <c r="K46" s="10">
        <v>392</v>
      </c>
      <c r="L46" s="10">
        <v>393</v>
      </c>
      <c r="M46" s="10">
        <v>393</v>
      </c>
      <c r="N46" s="10" t="s">
        <v>21</v>
      </c>
    </row>
    <row r="47" spans="1:21" s="2" customFormat="1" ht="16.5" customHeight="1" thickBot="1">
      <c r="A47" s="18" t="s">
        <v>292</v>
      </c>
      <c r="B47" s="22" t="s">
        <v>16</v>
      </c>
      <c r="C47" s="10">
        <v>335</v>
      </c>
      <c r="D47" s="10">
        <v>339</v>
      </c>
      <c r="E47" s="10">
        <v>339</v>
      </c>
      <c r="F47" s="10">
        <v>397</v>
      </c>
      <c r="G47" s="10">
        <v>397</v>
      </c>
      <c r="H47" s="10">
        <v>521</v>
      </c>
      <c r="I47" s="10">
        <v>535</v>
      </c>
      <c r="J47" s="10">
        <v>574</v>
      </c>
      <c r="K47" s="10">
        <v>582</v>
      </c>
      <c r="L47" s="10">
        <v>585</v>
      </c>
      <c r="M47" s="10">
        <v>587</v>
      </c>
      <c r="N47" s="10">
        <v>674</v>
      </c>
      <c r="O47" s="10">
        <v>687</v>
      </c>
      <c r="P47" s="10">
        <v>748</v>
      </c>
      <c r="Q47" s="11"/>
    </row>
    <row r="48" spans="1:21" s="2" customFormat="1" ht="16.5" customHeight="1" thickBot="1">
      <c r="A48" s="18" t="s">
        <v>261</v>
      </c>
      <c r="B48" s="19" t="s">
        <v>5</v>
      </c>
      <c r="C48" s="10">
        <v>323</v>
      </c>
      <c r="D48" s="10">
        <v>348</v>
      </c>
      <c r="E48" s="10">
        <v>348</v>
      </c>
      <c r="F48" s="10">
        <v>349</v>
      </c>
      <c r="G48" s="10">
        <v>349</v>
      </c>
      <c r="H48" s="10">
        <v>354</v>
      </c>
      <c r="I48" s="10">
        <v>355</v>
      </c>
      <c r="J48" s="10">
        <v>357</v>
      </c>
      <c r="K48" s="10">
        <v>359</v>
      </c>
      <c r="L48" s="10">
        <v>392</v>
      </c>
      <c r="M48" s="10" t="s">
        <v>21</v>
      </c>
    </row>
    <row r="49" spans="1:24" s="2" customFormat="1" ht="16.5" customHeight="1" thickBot="1">
      <c r="A49" s="18" t="s">
        <v>262</v>
      </c>
      <c r="B49" s="19" t="s">
        <v>5</v>
      </c>
      <c r="C49" s="10">
        <v>258</v>
      </c>
      <c r="D49" s="10">
        <v>325</v>
      </c>
      <c r="E49" s="10">
        <v>326</v>
      </c>
      <c r="F49" s="10">
        <v>329</v>
      </c>
      <c r="G49" s="10">
        <v>329</v>
      </c>
      <c r="H49" s="10">
        <v>330</v>
      </c>
      <c r="I49" s="10">
        <v>332</v>
      </c>
      <c r="J49" s="10">
        <v>358</v>
      </c>
      <c r="K49" s="10">
        <v>359</v>
      </c>
      <c r="L49" s="10">
        <v>467</v>
      </c>
      <c r="M49" s="10">
        <v>543</v>
      </c>
      <c r="N49" s="10">
        <v>546</v>
      </c>
      <c r="O49" s="10" t="s">
        <v>21</v>
      </c>
    </row>
    <row r="50" spans="1:24" s="2" customFormat="1" ht="16.5" customHeight="1" thickBot="1">
      <c r="A50" s="18" t="s">
        <v>266</v>
      </c>
      <c r="B50" s="19" t="s">
        <v>5</v>
      </c>
      <c r="C50" s="10">
        <v>254</v>
      </c>
      <c r="D50" s="10">
        <v>302</v>
      </c>
      <c r="E50" s="10">
        <v>303</v>
      </c>
      <c r="F50" s="10">
        <v>311</v>
      </c>
      <c r="G50" s="10">
        <v>311</v>
      </c>
      <c r="H50" s="10">
        <v>311</v>
      </c>
      <c r="I50" s="10">
        <v>314</v>
      </c>
      <c r="J50" s="10">
        <v>324</v>
      </c>
      <c r="K50" s="10">
        <v>326</v>
      </c>
      <c r="L50" s="10" t="s">
        <v>21</v>
      </c>
    </row>
    <row r="51" spans="1:24" s="2" customFormat="1" ht="16.5" customHeight="1" thickBot="1">
      <c r="A51" s="18" t="s">
        <v>325</v>
      </c>
      <c r="B51" s="23" t="s">
        <v>14</v>
      </c>
      <c r="C51" s="10">
        <v>223</v>
      </c>
      <c r="D51" s="10">
        <v>246</v>
      </c>
      <c r="E51" s="10">
        <v>247</v>
      </c>
      <c r="F51" s="10">
        <v>247</v>
      </c>
      <c r="G51" s="10">
        <v>248</v>
      </c>
      <c r="H51" s="10">
        <v>252</v>
      </c>
      <c r="I51" s="10">
        <v>256</v>
      </c>
      <c r="J51" s="10" t="s">
        <v>21</v>
      </c>
      <c r="K51" s="17"/>
      <c r="L51" s="17"/>
    </row>
    <row r="52" spans="1:24" s="2" customFormat="1" ht="16.5" customHeight="1" thickBot="1">
      <c r="A52" s="18" t="s">
        <v>268</v>
      </c>
      <c r="B52" s="59" t="s">
        <v>243</v>
      </c>
      <c r="C52" s="10">
        <v>181</v>
      </c>
      <c r="D52" s="10">
        <v>183</v>
      </c>
      <c r="E52" s="10">
        <v>209</v>
      </c>
      <c r="F52" s="10">
        <v>209</v>
      </c>
      <c r="G52" s="10">
        <v>209</v>
      </c>
      <c r="H52" s="10">
        <v>230</v>
      </c>
      <c r="I52" s="10" t="s">
        <v>21</v>
      </c>
      <c r="K52" s="17"/>
      <c r="L52" s="17"/>
    </row>
    <row r="53" spans="1:24" s="2" customFormat="1" ht="16.5" customHeight="1" thickBot="1">
      <c r="A53" s="18" t="s">
        <v>264</v>
      </c>
      <c r="B53" s="22" t="s">
        <v>16</v>
      </c>
      <c r="C53" s="10">
        <v>168</v>
      </c>
      <c r="D53" s="10">
        <v>176</v>
      </c>
      <c r="E53" s="10">
        <v>179</v>
      </c>
      <c r="F53" s="10">
        <v>207</v>
      </c>
      <c r="G53" s="10">
        <v>207</v>
      </c>
      <c r="H53" s="10" t="s">
        <v>21</v>
      </c>
      <c r="I53" s="17"/>
      <c r="J53" s="17"/>
      <c r="K53" s="17"/>
      <c r="L53" s="17"/>
    </row>
    <row r="54" spans="1:24" s="2" customFormat="1" ht="16.5" customHeight="1" thickBot="1">
      <c r="A54" s="18" t="s">
        <v>267</v>
      </c>
      <c r="B54" s="22" t="s">
        <v>16</v>
      </c>
      <c r="C54" s="10">
        <v>137</v>
      </c>
      <c r="D54" s="10">
        <v>138</v>
      </c>
      <c r="E54" s="10">
        <v>141</v>
      </c>
      <c r="F54" s="10" t="s">
        <v>21</v>
      </c>
      <c r="L54" s="17"/>
    </row>
    <row r="55" spans="1:24" s="2" customFormat="1" ht="16.5" customHeight="1" thickBot="1">
      <c r="A55" s="18" t="s">
        <v>269</v>
      </c>
      <c r="B55" s="59" t="s">
        <v>243</v>
      </c>
      <c r="C55" s="10">
        <v>107</v>
      </c>
      <c r="D55" s="10">
        <v>112</v>
      </c>
      <c r="E55" s="10" t="s">
        <v>21</v>
      </c>
      <c r="I55" s="17"/>
      <c r="J55" s="17"/>
      <c r="K55" s="17"/>
      <c r="L55" s="17"/>
    </row>
    <row r="56" spans="1:24" s="2" customFormat="1" ht="11.25" customHeight="1">
      <c r="A56" s="28"/>
      <c r="B56" s="29"/>
      <c r="C56" s="28"/>
      <c r="D56" s="28"/>
      <c r="E56" s="28"/>
      <c r="N56" s="14"/>
    </row>
    <row r="57" spans="1:24" s="2" customFormat="1" ht="17.45" customHeight="1">
      <c r="A57" s="1" t="s">
        <v>244</v>
      </c>
    </row>
    <row r="58" spans="1:24" s="2" customFormat="1" ht="8.25" customHeight="1" thickBot="1">
      <c r="A58" s="1"/>
    </row>
    <row r="59" spans="1:24" s="2" customFormat="1" ht="17.45" customHeight="1" thickBot="1">
      <c r="A59" s="4" t="s">
        <v>0</v>
      </c>
      <c r="B59" s="5" t="s">
        <v>1</v>
      </c>
      <c r="C59" s="5" t="s">
        <v>2</v>
      </c>
      <c r="D59" s="5">
        <v>2</v>
      </c>
      <c r="E59" s="5">
        <v>3</v>
      </c>
      <c r="F59" s="5">
        <v>4</v>
      </c>
      <c r="G59" s="5">
        <v>5</v>
      </c>
      <c r="H59" s="5">
        <v>6</v>
      </c>
      <c r="I59" s="5">
        <v>7</v>
      </c>
      <c r="J59" s="5">
        <v>8</v>
      </c>
      <c r="K59" s="5">
        <v>9</v>
      </c>
      <c r="L59" s="5">
        <v>10</v>
      </c>
      <c r="M59" s="5">
        <v>11</v>
      </c>
      <c r="N59" s="5">
        <v>12</v>
      </c>
      <c r="O59" s="5">
        <v>13</v>
      </c>
      <c r="P59" s="5">
        <v>14</v>
      </c>
      <c r="Q59" s="5">
        <v>15</v>
      </c>
      <c r="R59" s="5">
        <v>16</v>
      </c>
      <c r="S59" s="5"/>
      <c r="T59" s="13" t="s">
        <v>9</v>
      </c>
      <c r="U59" s="14">
        <f>(11553/16547)</f>
        <v>0.69819302592614974</v>
      </c>
    </row>
    <row r="60" spans="1:24" s="2" customFormat="1" ht="17.45" customHeight="1" thickBot="1">
      <c r="A60" s="7" t="s">
        <v>171</v>
      </c>
      <c r="B60" s="8" t="s">
        <v>3</v>
      </c>
      <c r="C60" s="9">
        <v>1917</v>
      </c>
      <c r="D60" s="9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1" t="s">
        <v>4</v>
      </c>
      <c r="U60" s="13" t="s">
        <v>11</v>
      </c>
      <c r="V60" s="13" t="s">
        <v>12</v>
      </c>
      <c r="W60" s="13" t="s">
        <v>13</v>
      </c>
      <c r="X60" s="13"/>
    </row>
    <row r="61" spans="1:24" s="2" customFormat="1" ht="17.45" customHeight="1" thickBot="1">
      <c r="A61" s="7" t="s">
        <v>111</v>
      </c>
      <c r="B61" s="12" t="s">
        <v>5</v>
      </c>
      <c r="C61" s="9">
        <v>1276</v>
      </c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1" t="s">
        <v>8</v>
      </c>
      <c r="T61" s="16" t="s">
        <v>5</v>
      </c>
      <c r="U61" s="17">
        <f>(C61+C63+C65+C67+C70+C72+C73)</f>
        <v>4460</v>
      </c>
      <c r="V61" s="14">
        <f>SUM(U61/U65)</f>
        <v>0.39201898567284871</v>
      </c>
      <c r="W61" s="2">
        <v>3</v>
      </c>
    </row>
    <row r="62" spans="1:24" s="2" customFormat="1" ht="17.45" customHeight="1" thickBot="1">
      <c r="A62" s="7" t="s">
        <v>170</v>
      </c>
      <c r="B62" s="41" t="s">
        <v>16</v>
      </c>
      <c r="C62" s="10">
        <v>1213</v>
      </c>
      <c r="D62" s="9">
        <v>1308</v>
      </c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1" t="s">
        <v>7</v>
      </c>
      <c r="T62" s="20" t="s">
        <v>3</v>
      </c>
      <c r="U62" s="17">
        <f>(C60+C64+C69+C71+C74+C75+C76+C77+C79)</f>
        <v>4598</v>
      </c>
      <c r="V62" s="14">
        <f>SUM(U62/U65)</f>
        <v>0.4041487211039817</v>
      </c>
      <c r="W62" s="2">
        <v>3</v>
      </c>
    </row>
    <row r="63" spans="1:24" s="2" customFormat="1" ht="17.45" customHeight="1" thickBot="1">
      <c r="A63" s="7" t="s">
        <v>245</v>
      </c>
      <c r="B63" s="12" t="s">
        <v>5</v>
      </c>
      <c r="C63" s="10">
        <v>939</v>
      </c>
      <c r="D63" s="10">
        <v>996</v>
      </c>
      <c r="E63" s="10">
        <v>1000</v>
      </c>
      <c r="F63" s="10">
        <v>1005</v>
      </c>
      <c r="G63" s="10">
        <v>1008</v>
      </c>
      <c r="H63" s="10">
        <v>1017</v>
      </c>
      <c r="I63" s="10">
        <v>1019</v>
      </c>
      <c r="J63" s="10">
        <v>1039</v>
      </c>
      <c r="K63" s="10">
        <v>1100</v>
      </c>
      <c r="L63" s="10">
        <v>1166</v>
      </c>
      <c r="M63" s="10">
        <v>1170</v>
      </c>
      <c r="N63" s="10">
        <v>1178</v>
      </c>
      <c r="O63" s="10">
        <v>1203</v>
      </c>
      <c r="P63" s="10">
        <v>1203</v>
      </c>
      <c r="Q63" s="9">
        <v>1284</v>
      </c>
      <c r="R63" s="10"/>
      <c r="S63" s="11" t="s">
        <v>10</v>
      </c>
      <c r="T63" s="21" t="s">
        <v>16</v>
      </c>
      <c r="U63" s="17">
        <f>(C62+C66+C78)</f>
        <v>1890</v>
      </c>
      <c r="V63" s="14">
        <f>SUM(U63/U65)</f>
        <v>0.16612463742638656</v>
      </c>
      <c r="W63" s="2">
        <v>2</v>
      </c>
    </row>
    <row r="64" spans="1:24" s="2" customFormat="1" ht="17.45" customHeight="1" thickBot="1">
      <c r="A64" s="7" t="s">
        <v>248</v>
      </c>
      <c r="B64" s="8" t="s">
        <v>3</v>
      </c>
      <c r="C64" s="10">
        <v>865</v>
      </c>
      <c r="D64" s="10">
        <v>935</v>
      </c>
      <c r="E64" s="10">
        <v>938</v>
      </c>
      <c r="F64" s="10">
        <v>954</v>
      </c>
      <c r="G64" s="10">
        <v>962</v>
      </c>
      <c r="H64" s="10">
        <v>988</v>
      </c>
      <c r="I64" s="10">
        <v>1063</v>
      </c>
      <c r="J64" s="10">
        <v>1097</v>
      </c>
      <c r="K64" s="10">
        <v>1111</v>
      </c>
      <c r="L64" s="10">
        <v>1158</v>
      </c>
      <c r="M64" s="10">
        <v>1158</v>
      </c>
      <c r="N64" s="9">
        <v>1296</v>
      </c>
      <c r="O64" s="10"/>
      <c r="P64" s="10"/>
      <c r="Q64" s="10"/>
      <c r="R64" s="10"/>
      <c r="S64" s="11" t="s">
        <v>6</v>
      </c>
      <c r="T64" s="13" t="s">
        <v>17</v>
      </c>
      <c r="U64" s="17">
        <v>475</v>
      </c>
      <c r="V64" s="14">
        <f>SUM(U64/U65)</f>
        <v>4.1750900940493982E-2</v>
      </c>
    </row>
    <row r="65" spans="1:24" s="2" customFormat="1" ht="17.45" customHeight="1" thickBot="1">
      <c r="A65" s="7" t="s">
        <v>249</v>
      </c>
      <c r="B65" s="41" t="s">
        <v>16</v>
      </c>
      <c r="C65" s="10">
        <v>621</v>
      </c>
      <c r="D65" s="10">
        <v>693</v>
      </c>
      <c r="E65" s="10">
        <v>700</v>
      </c>
      <c r="F65" s="10">
        <v>746</v>
      </c>
      <c r="G65" s="10">
        <v>755</v>
      </c>
      <c r="H65" s="10">
        <v>784</v>
      </c>
      <c r="I65" s="10">
        <v>789</v>
      </c>
      <c r="J65" s="10">
        <v>821</v>
      </c>
      <c r="K65" s="10">
        <v>834</v>
      </c>
      <c r="L65" s="10">
        <v>848</v>
      </c>
      <c r="M65" s="10">
        <v>849</v>
      </c>
      <c r="N65" s="10">
        <v>872</v>
      </c>
      <c r="O65" s="10">
        <v>900</v>
      </c>
      <c r="P65" s="10">
        <v>903</v>
      </c>
      <c r="Q65" s="10">
        <v>1038</v>
      </c>
      <c r="R65" s="9">
        <v>1074</v>
      </c>
      <c r="S65" s="11" t="s">
        <v>19</v>
      </c>
      <c r="U65" s="24">
        <v>11377</v>
      </c>
      <c r="X65" s="14"/>
    </row>
    <row r="66" spans="1:24" s="2" customFormat="1" ht="17.45" customHeight="1" thickBot="1">
      <c r="A66" s="7" t="s">
        <v>48</v>
      </c>
      <c r="B66" s="12" t="s">
        <v>5</v>
      </c>
      <c r="C66" s="10">
        <v>551</v>
      </c>
      <c r="D66" s="10">
        <v>559</v>
      </c>
      <c r="E66" s="10">
        <v>559</v>
      </c>
      <c r="F66" s="10">
        <v>559</v>
      </c>
      <c r="G66" s="10">
        <v>575</v>
      </c>
      <c r="H66" s="10">
        <v>578</v>
      </c>
      <c r="I66" s="10">
        <v>585</v>
      </c>
      <c r="J66" s="10">
        <v>588</v>
      </c>
      <c r="K66" s="10">
        <v>669</v>
      </c>
      <c r="L66" s="10">
        <v>692</v>
      </c>
      <c r="M66" s="10">
        <v>694</v>
      </c>
      <c r="N66" s="10">
        <v>708</v>
      </c>
      <c r="O66" s="10">
        <v>790</v>
      </c>
      <c r="P66" s="10">
        <v>791</v>
      </c>
      <c r="Q66" s="10">
        <v>833</v>
      </c>
      <c r="R66" s="9">
        <v>1058</v>
      </c>
      <c r="S66" s="11" t="s">
        <v>281</v>
      </c>
    </row>
    <row r="67" spans="1:24" s="2" customFormat="1" ht="17.45" customHeight="1" thickBot="1">
      <c r="A67" s="18" t="s">
        <v>189</v>
      </c>
      <c r="B67" s="23" t="s">
        <v>14</v>
      </c>
      <c r="C67" s="10">
        <v>475</v>
      </c>
      <c r="D67" s="10">
        <v>511</v>
      </c>
      <c r="E67" s="10">
        <v>517</v>
      </c>
      <c r="F67" s="10">
        <v>518</v>
      </c>
      <c r="G67" s="10">
        <v>521</v>
      </c>
      <c r="H67" s="10">
        <v>530</v>
      </c>
      <c r="I67" s="10">
        <v>534</v>
      </c>
      <c r="J67" s="10">
        <v>561</v>
      </c>
      <c r="K67" s="10">
        <v>586</v>
      </c>
      <c r="L67" s="10">
        <v>592</v>
      </c>
      <c r="M67" s="10">
        <v>592</v>
      </c>
      <c r="N67" s="10">
        <v>614</v>
      </c>
      <c r="O67" s="10">
        <v>637</v>
      </c>
      <c r="P67" s="10">
        <v>638</v>
      </c>
      <c r="Q67" s="10" t="s">
        <v>21</v>
      </c>
    </row>
    <row r="68" spans="1:24" s="2" customFormat="1" ht="17.45" customHeight="1" thickBot="1">
      <c r="A68" s="7" t="s">
        <v>196</v>
      </c>
      <c r="B68" s="8" t="s">
        <v>3</v>
      </c>
      <c r="C68" s="10">
        <v>429</v>
      </c>
      <c r="D68" s="10">
        <v>522</v>
      </c>
      <c r="E68" s="10">
        <v>528</v>
      </c>
      <c r="F68" s="10">
        <v>529</v>
      </c>
      <c r="G68" s="10">
        <v>542</v>
      </c>
      <c r="H68" s="10">
        <v>569</v>
      </c>
      <c r="I68" s="10">
        <v>581</v>
      </c>
      <c r="J68" s="10">
        <v>681</v>
      </c>
      <c r="K68" s="10">
        <v>692</v>
      </c>
      <c r="L68" s="10">
        <v>699</v>
      </c>
      <c r="M68" s="10">
        <v>700</v>
      </c>
      <c r="N68" s="10">
        <v>835</v>
      </c>
      <c r="O68" s="10">
        <v>1029</v>
      </c>
      <c r="P68" s="10">
        <v>1053</v>
      </c>
      <c r="Q68" s="10">
        <v>1214</v>
      </c>
      <c r="R68" s="9">
        <v>1234</v>
      </c>
      <c r="S68" s="11" t="s">
        <v>15</v>
      </c>
    </row>
    <row r="69" spans="1:24" s="2" customFormat="1" ht="17.45" customHeight="1" thickBot="1">
      <c r="A69" s="18" t="s">
        <v>247</v>
      </c>
      <c r="B69" s="19" t="s">
        <v>5</v>
      </c>
      <c r="C69" s="10">
        <v>413</v>
      </c>
      <c r="D69" s="10">
        <v>428</v>
      </c>
      <c r="E69" s="10">
        <v>432</v>
      </c>
      <c r="F69" s="10">
        <v>433</v>
      </c>
      <c r="G69" s="10">
        <v>438</v>
      </c>
      <c r="H69" s="10">
        <v>439</v>
      </c>
      <c r="I69" s="10">
        <v>445</v>
      </c>
      <c r="J69" s="10">
        <v>454</v>
      </c>
      <c r="K69" s="10">
        <v>516</v>
      </c>
      <c r="L69" s="10">
        <v>600</v>
      </c>
      <c r="M69" s="10">
        <v>602</v>
      </c>
      <c r="N69" s="10">
        <v>627</v>
      </c>
      <c r="O69" s="10">
        <v>638</v>
      </c>
      <c r="P69" s="10">
        <v>639</v>
      </c>
      <c r="Q69" s="10">
        <v>703</v>
      </c>
      <c r="R69" s="10">
        <v>933</v>
      </c>
      <c r="S69" s="11"/>
    </row>
    <row r="70" spans="1:24" s="2" customFormat="1" ht="17.45" customHeight="1" thickBot="1">
      <c r="A70" s="18" t="s">
        <v>250</v>
      </c>
      <c r="B70" s="27" t="s">
        <v>3</v>
      </c>
      <c r="C70" s="10">
        <v>409</v>
      </c>
      <c r="D70" s="10">
        <v>431</v>
      </c>
      <c r="E70" s="10">
        <v>432</v>
      </c>
      <c r="F70" s="10">
        <v>433</v>
      </c>
      <c r="G70" s="10">
        <v>445</v>
      </c>
      <c r="H70" s="10">
        <v>455</v>
      </c>
      <c r="I70" s="10">
        <v>486</v>
      </c>
      <c r="J70" s="10">
        <v>510</v>
      </c>
      <c r="K70" s="10">
        <v>511</v>
      </c>
      <c r="L70" s="10">
        <v>514</v>
      </c>
      <c r="M70" s="10">
        <v>514</v>
      </c>
      <c r="N70" s="10">
        <v>575</v>
      </c>
      <c r="O70" s="10" t="s">
        <v>21</v>
      </c>
    </row>
    <row r="71" spans="1:24" s="2" customFormat="1" ht="17.45" customHeight="1" thickBot="1">
      <c r="A71" s="18" t="s">
        <v>253</v>
      </c>
      <c r="B71" s="19" t="s">
        <v>5</v>
      </c>
      <c r="C71" s="10">
        <v>401</v>
      </c>
      <c r="D71" s="10">
        <v>402</v>
      </c>
      <c r="E71" s="10">
        <v>403</v>
      </c>
      <c r="F71" s="10">
        <v>407</v>
      </c>
      <c r="G71" s="10">
        <v>409</v>
      </c>
      <c r="H71" s="10">
        <v>414</v>
      </c>
      <c r="I71" s="10">
        <v>424</v>
      </c>
      <c r="J71" s="10">
        <v>429</v>
      </c>
      <c r="K71" s="10">
        <v>488</v>
      </c>
      <c r="L71" s="10">
        <v>633</v>
      </c>
      <c r="M71" s="10">
        <v>634</v>
      </c>
      <c r="N71" s="10">
        <v>644</v>
      </c>
      <c r="O71" s="10">
        <v>666</v>
      </c>
      <c r="P71" s="10">
        <v>667</v>
      </c>
      <c r="Q71" s="10">
        <v>683</v>
      </c>
      <c r="R71" s="10" t="s">
        <v>21</v>
      </c>
    </row>
    <row r="72" spans="1:24" s="2" customFormat="1" ht="17.45" customHeight="1" thickBot="1">
      <c r="A72" s="18" t="s">
        <v>254</v>
      </c>
      <c r="B72" s="19" t="s">
        <v>5</v>
      </c>
      <c r="C72" s="10">
        <v>383</v>
      </c>
      <c r="D72" s="10">
        <v>386</v>
      </c>
      <c r="E72" s="10">
        <v>386</v>
      </c>
      <c r="F72" s="10">
        <v>404</v>
      </c>
      <c r="G72" s="10">
        <v>404</v>
      </c>
      <c r="H72" s="10">
        <v>406</v>
      </c>
      <c r="I72" s="10">
        <v>414</v>
      </c>
      <c r="J72" s="10">
        <v>415</v>
      </c>
      <c r="K72" s="10">
        <v>445</v>
      </c>
      <c r="L72" s="10" t="s">
        <v>21</v>
      </c>
      <c r="M72" s="17"/>
    </row>
    <row r="73" spans="1:24" s="2" customFormat="1" ht="17.45" customHeight="1" thickBot="1">
      <c r="A73" s="18" t="s">
        <v>246</v>
      </c>
      <c r="B73" s="19" t="s">
        <v>5</v>
      </c>
      <c r="C73" s="10">
        <v>357</v>
      </c>
      <c r="D73" s="10">
        <v>364</v>
      </c>
      <c r="E73" s="10">
        <v>365</v>
      </c>
      <c r="F73" s="10">
        <v>368</v>
      </c>
      <c r="G73" s="10">
        <v>371</v>
      </c>
      <c r="H73" s="10">
        <v>372</v>
      </c>
      <c r="I73" s="10">
        <v>376</v>
      </c>
      <c r="J73" s="10">
        <v>388</v>
      </c>
      <c r="K73" s="10" t="s">
        <v>21</v>
      </c>
    </row>
    <row r="74" spans="1:24" s="2" customFormat="1" ht="17.45" customHeight="1" thickBot="1">
      <c r="A74" s="18" t="s">
        <v>251</v>
      </c>
      <c r="B74" s="27" t="s">
        <v>3</v>
      </c>
      <c r="C74" s="10">
        <v>318</v>
      </c>
      <c r="D74" s="10">
        <v>375</v>
      </c>
      <c r="E74" s="10">
        <v>379</v>
      </c>
      <c r="F74" s="10">
        <v>383</v>
      </c>
      <c r="G74" s="10">
        <v>414</v>
      </c>
      <c r="H74" s="10">
        <v>440</v>
      </c>
      <c r="I74" s="10">
        <v>461</v>
      </c>
      <c r="J74" s="10">
        <v>494</v>
      </c>
      <c r="K74" s="10">
        <v>500</v>
      </c>
      <c r="L74" s="10">
        <v>504</v>
      </c>
      <c r="M74" s="10">
        <v>504</v>
      </c>
      <c r="N74" s="10" t="s">
        <v>21</v>
      </c>
    </row>
    <row r="75" spans="1:24" s="2" customFormat="1" ht="17.45" customHeight="1" thickBot="1">
      <c r="A75" s="18" t="s">
        <v>257</v>
      </c>
      <c r="B75" s="27" t="s">
        <v>3</v>
      </c>
      <c r="C75" s="10">
        <v>248</v>
      </c>
      <c r="D75" s="10">
        <v>276</v>
      </c>
      <c r="E75" s="10">
        <v>276</v>
      </c>
      <c r="F75" s="10">
        <v>276</v>
      </c>
      <c r="G75" s="10">
        <v>298</v>
      </c>
      <c r="H75" s="10">
        <v>310</v>
      </c>
      <c r="I75" s="10"/>
      <c r="J75" s="10" t="s">
        <v>21</v>
      </c>
    </row>
    <row r="76" spans="1:24" s="2" customFormat="1" ht="17.45" customHeight="1" thickBot="1">
      <c r="A76" s="18" t="s">
        <v>252</v>
      </c>
      <c r="B76" s="27" t="s">
        <v>3</v>
      </c>
      <c r="C76" s="10">
        <v>174</v>
      </c>
      <c r="D76" s="10">
        <v>193</v>
      </c>
      <c r="E76" s="10">
        <v>193</v>
      </c>
      <c r="F76" s="10">
        <v>201</v>
      </c>
      <c r="G76" s="10">
        <v>211</v>
      </c>
      <c r="H76" s="10">
        <v>219</v>
      </c>
      <c r="I76" s="10" t="s">
        <v>21</v>
      </c>
      <c r="N76" s="24"/>
    </row>
    <row r="77" spans="1:24" s="2" customFormat="1" ht="17.45" customHeight="1" thickBot="1">
      <c r="A77" s="18" t="s">
        <v>255</v>
      </c>
      <c r="B77" s="27" t="s">
        <v>3</v>
      </c>
      <c r="C77" s="10">
        <v>136</v>
      </c>
      <c r="D77" s="10">
        <v>154</v>
      </c>
      <c r="E77" s="10">
        <v>154</v>
      </c>
      <c r="F77" s="10">
        <v>155</v>
      </c>
      <c r="G77" s="10" t="s">
        <v>21</v>
      </c>
    </row>
    <row r="78" spans="1:24" s="2" customFormat="1" ht="17.45" customHeight="1" thickBot="1">
      <c r="A78" s="18" t="s">
        <v>289</v>
      </c>
      <c r="B78" s="22" t="s">
        <v>16</v>
      </c>
      <c r="C78" s="10">
        <v>126</v>
      </c>
      <c r="D78" s="10">
        <v>130</v>
      </c>
      <c r="E78" s="10">
        <v>132</v>
      </c>
      <c r="F78" s="10" t="s">
        <v>21</v>
      </c>
    </row>
    <row r="79" spans="1:24" s="2" customFormat="1" ht="17.45" customHeight="1" thickBot="1">
      <c r="A79" s="18" t="s">
        <v>256</v>
      </c>
      <c r="B79" s="27" t="s">
        <v>3</v>
      </c>
      <c r="C79" s="10">
        <v>126</v>
      </c>
      <c r="D79" s="10">
        <v>173</v>
      </c>
      <c r="E79" s="10">
        <v>177</v>
      </c>
      <c r="F79" s="10">
        <v>177</v>
      </c>
      <c r="G79" s="10">
        <v>184</v>
      </c>
      <c r="H79" s="10" t="s">
        <v>21</v>
      </c>
    </row>
    <row r="80" spans="1:24">
      <c r="C80" s="44"/>
    </row>
    <row r="81" spans="1:19" s="30" customFormat="1" ht="15" customHeight="1">
      <c r="B81" s="34" t="s">
        <v>20</v>
      </c>
      <c r="C81" s="36" t="s">
        <v>5</v>
      </c>
      <c r="D81" s="37" t="s">
        <v>3</v>
      </c>
      <c r="E81" s="38" t="s">
        <v>16</v>
      </c>
      <c r="F81" s="60" t="s">
        <v>243</v>
      </c>
      <c r="G81" s="34" t="s">
        <v>17</v>
      </c>
      <c r="Q81" s="31"/>
      <c r="R81" s="32"/>
      <c r="S81" s="33"/>
    </row>
    <row r="82" spans="1:19" s="30" customFormat="1" ht="15" customHeight="1">
      <c r="A82" s="30" t="s">
        <v>11</v>
      </c>
      <c r="B82" s="35">
        <f>SUM(O8+N25+S44+U65)</f>
        <v>31465</v>
      </c>
      <c r="C82" s="32">
        <f>SUM(U61+S39+N21+O5)</f>
        <v>13039</v>
      </c>
      <c r="D82" s="32">
        <f>SUM(U62+S40+N22+O6)</f>
        <v>11817</v>
      </c>
      <c r="E82" s="32">
        <f>SUM(U63+S41+N23+O7)</f>
        <v>4583</v>
      </c>
      <c r="F82" s="32">
        <f>(S42+N24)</f>
        <v>1374</v>
      </c>
      <c r="G82" s="32">
        <f>(U64+S43)</f>
        <v>698</v>
      </c>
      <c r="Q82" s="34"/>
      <c r="R82" s="35"/>
      <c r="S82" s="33"/>
    </row>
    <row r="83" spans="1:19" s="30" customFormat="1" ht="15" customHeight="1">
      <c r="A83" s="30" t="s">
        <v>12</v>
      </c>
      <c r="B83" s="40">
        <v>1</v>
      </c>
      <c r="C83" s="33">
        <f>SUM(C82/$B$82)</f>
        <v>0.41439694899094232</v>
      </c>
      <c r="D83" s="33">
        <f>SUM(D82/$B$82)</f>
        <v>0.37556014619418404</v>
      </c>
      <c r="E83" s="33">
        <f>SUM(E82/$B$82)</f>
        <v>0.14565390116001906</v>
      </c>
      <c r="F83" s="33">
        <f>SUM(F82/$B$82)</f>
        <v>4.366756713808994E-2</v>
      </c>
      <c r="G83" s="33">
        <f>SUM(G82/$B$82)</f>
        <v>2.2183378356904496E-2</v>
      </c>
    </row>
    <row r="84" spans="1:19" s="30" customFormat="1" ht="15" customHeight="1">
      <c r="A84" s="30" t="s">
        <v>13</v>
      </c>
      <c r="B84" s="34">
        <v>26</v>
      </c>
      <c r="C84" s="30">
        <v>11</v>
      </c>
      <c r="D84" s="30">
        <v>10</v>
      </c>
      <c r="E84" s="30">
        <v>4</v>
      </c>
      <c r="F84" s="30">
        <v>1</v>
      </c>
      <c r="G84" s="30">
        <v>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S78"/>
  <sheetViews>
    <sheetView workbookViewId="0">
      <selection activeCell="N1" sqref="N1"/>
    </sheetView>
  </sheetViews>
  <sheetFormatPr defaultRowHeight="12.75"/>
  <cols>
    <col min="1" max="1" width="26.42578125" customWidth="1"/>
    <col min="2" max="2" width="8.42578125" customWidth="1"/>
    <col min="3" max="3" width="9.7109375" customWidth="1"/>
    <col min="4" max="18" width="8.7109375" customWidth="1"/>
  </cols>
  <sheetData>
    <row r="1" spans="1:14" s="2" customFormat="1" ht="16.5" customHeight="1">
      <c r="A1" s="1" t="s">
        <v>198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3" t="s">
        <v>9</v>
      </c>
      <c r="L3" s="14">
        <f>(7036/9852)</f>
        <v>0.71416971173365817</v>
      </c>
    </row>
    <row r="4" spans="1:14" s="2" customFormat="1" ht="16.5" customHeight="1" thickBot="1">
      <c r="A4" s="7" t="s">
        <v>32</v>
      </c>
      <c r="B4" s="8" t="s">
        <v>3</v>
      </c>
      <c r="C4" s="10">
        <v>1078</v>
      </c>
      <c r="D4" s="10">
        <v>1087</v>
      </c>
      <c r="E4" s="10">
        <v>1092</v>
      </c>
      <c r="F4" s="9">
        <v>1274</v>
      </c>
      <c r="G4" s="10"/>
      <c r="H4" s="10"/>
      <c r="I4" s="9"/>
      <c r="J4" s="11" t="s">
        <v>4</v>
      </c>
      <c r="L4" s="13" t="s">
        <v>11</v>
      </c>
      <c r="M4" s="13" t="s">
        <v>12</v>
      </c>
      <c r="N4" s="13" t="s">
        <v>13</v>
      </c>
    </row>
    <row r="5" spans="1:14" s="2" customFormat="1" ht="16.5" customHeight="1" thickBot="1">
      <c r="A5" s="7" t="s">
        <v>160</v>
      </c>
      <c r="B5" s="12" t="s">
        <v>5</v>
      </c>
      <c r="C5" s="10">
        <v>1058</v>
      </c>
      <c r="D5" s="10">
        <v>1063</v>
      </c>
      <c r="E5" s="10">
        <v>1097</v>
      </c>
      <c r="F5" s="9">
        <v>1188</v>
      </c>
      <c r="G5" s="10"/>
      <c r="H5" s="9"/>
      <c r="I5" s="10"/>
      <c r="J5" s="11" t="s">
        <v>8</v>
      </c>
      <c r="K5" s="16" t="s">
        <v>5</v>
      </c>
      <c r="L5" s="17">
        <f>(C5+C6+C9+C11+C12)</f>
        <v>3551</v>
      </c>
      <c r="M5" s="14">
        <f>SUM(L5/L8)</f>
        <v>0.51181896800230609</v>
      </c>
      <c r="N5" s="2">
        <v>2</v>
      </c>
    </row>
    <row r="6" spans="1:14" s="2" customFormat="1" ht="16.5" customHeight="1" thickBot="1">
      <c r="A6" s="18" t="s">
        <v>241</v>
      </c>
      <c r="B6" s="19" t="s">
        <v>5</v>
      </c>
      <c r="C6" s="10">
        <v>959</v>
      </c>
      <c r="D6" s="10">
        <v>959</v>
      </c>
      <c r="E6" s="10">
        <v>1009</v>
      </c>
      <c r="F6" s="10">
        <v>1022</v>
      </c>
      <c r="G6" s="10">
        <v>1029</v>
      </c>
      <c r="H6" s="10">
        <v>1115</v>
      </c>
      <c r="I6" s="10">
        <v>1117</v>
      </c>
      <c r="J6" s="11"/>
      <c r="K6" s="20" t="s">
        <v>3</v>
      </c>
      <c r="L6" s="17">
        <f>(C4+C8+C10+C13)</f>
        <v>2536</v>
      </c>
      <c r="M6" s="14">
        <f>SUM(L6/L8)</f>
        <v>0.36552320553473622</v>
      </c>
      <c r="N6" s="2">
        <v>2</v>
      </c>
    </row>
    <row r="7" spans="1:14" s="2" customFormat="1" ht="16.5" customHeight="1" thickBot="1">
      <c r="A7" s="7" t="s">
        <v>159</v>
      </c>
      <c r="B7" s="41" t="s">
        <v>16</v>
      </c>
      <c r="C7" s="10">
        <v>851</v>
      </c>
      <c r="D7" s="10">
        <v>946</v>
      </c>
      <c r="E7" s="10">
        <v>1044</v>
      </c>
      <c r="F7" s="10">
        <v>1067</v>
      </c>
      <c r="G7" s="10">
        <v>1074</v>
      </c>
      <c r="H7" s="10">
        <v>1146</v>
      </c>
      <c r="I7" s="9">
        <v>1149</v>
      </c>
      <c r="J7" s="11" t="s">
        <v>7</v>
      </c>
      <c r="K7" s="21" t="s">
        <v>16</v>
      </c>
      <c r="L7" s="17">
        <v>851</v>
      </c>
      <c r="M7" s="14">
        <f>SUM(L7/L8)</f>
        <v>0.12265782646295763</v>
      </c>
      <c r="N7" s="2">
        <v>1</v>
      </c>
    </row>
    <row r="8" spans="1:14" s="2" customFormat="1" ht="16.5" customHeight="1" thickBot="1">
      <c r="A8" s="7" t="s">
        <v>202</v>
      </c>
      <c r="B8" s="8" t="s">
        <v>3</v>
      </c>
      <c r="C8" s="10">
        <v>680</v>
      </c>
      <c r="D8" s="10">
        <v>734</v>
      </c>
      <c r="E8" s="10">
        <v>776</v>
      </c>
      <c r="F8" s="10">
        <v>950</v>
      </c>
      <c r="G8" s="10">
        <v>1043</v>
      </c>
      <c r="H8" s="10">
        <v>1135</v>
      </c>
      <c r="I8" s="9">
        <v>1149</v>
      </c>
      <c r="J8" s="11" t="s">
        <v>6</v>
      </c>
      <c r="K8" s="13"/>
      <c r="L8" s="24">
        <v>6938</v>
      </c>
      <c r="M8" s="14"/>
    </row>
    <row r="9" spans="1:14" s="2" customFormat="1" ht="16.5" customHeight="1" thickBot="1">
      <c r="A9" s="7" t="s">
        <v>197</v>
      </c>
      <c r="B9" s="12" t="s">
        <v>5</v>
      </c>
      <c r="C9" s="10">
        <v>660</v>
      </c>
      <c r="D9" s="10">
        <v>666</v>
      </c>
      <c r="E9" s="10">
        <v>743</v>
      </c>
      <c r="F9" s="10">
        <v>799</v>
      </c>
      <c r="G9" s="10">
        <v>807</v>
      </c>
      <c r="H9" s="10">
        <v>1109</v>
      </c>
      <c r="I9" s="9">
        <v>1121</v>
      </c>
      <c r="J9" s="11" t="s">
        <v>10</v>
      </c>
      <c r="K9" s="25"/>
      <c r="M9" s="14"/>
    </row>
    <row r="10" spans="1:14" s="2" customFormat="1" ht="16.5" customHeight="1" thickBot="1">
      <c r="A10" s="18" t="s">
        <v>200</v>
      </c>
      <c r="B10" s="27" t="s">
        <v>3</v>
      </c>
      <c r="C10" s="10">
        <v>529</v>
      </c>
      <c r="D10" s="10">
        <v>558</v>
      </c>
      <c r="E10" s="10">
        <v>566</v>
      </c>
      <c r="F10" s="10" t="s">
        <v>21</v>
      </c>
    </row>
    <row r="11" spans="1:14" s="2" customFormat="1" ht="16.5" customHeight="1" thickBot="1">
      <c r="A11" s="18" t="s">
        <v>163</v>
      </c>
      <c r="B11" s="19" t="s">
        <v>5</v>
      </c>
      <c r="C11" s="10">
        <v>442</v>
      </c>
      <c r="D11" s="10">
        <v>464</v>
      </c>
      <c r="E11" s="10">
        <v>586</v>
      </c>
      <c r="F11" s="10">
        <v>599</v>
      </c>
      <c r="G11" s="10">
        <v>601</v>
      </c>
      <c r="H11" s="10" t="s">
        <v>21</v>
      </c>
    </row>
    <row r="12" spans="1:14" s="2" customFormat="1" ht="16.5" customHeight="1" thickBot="1">
      <c r="A12" s="18" t="s">
        <v>201</v>
      </c>
      <c r="B12" s="19" t="s">
        <v>5</v>
      </c>
      <c r="C12" s="10">
        <v>432</v>
      </c>
      <c r="D12" s="10">
        <v>454</v>
      </c>
      <c r="E12" s="10" t="s">
        <v>21</v>
      </c>
    </row>
    <row r="13" spans="1:14" s="2" customFormat="1" ht="16.5" customHeight="1" thickBot="1">
      <c r="A13" s="18" t="s">
        <v>158</v>
      </c>
      <c r="B13" s="27" t="s">
        <v>3</v>
      </c>
      <c r="C13" s="10">
        <v>249</v>
      </c>
      <c r="D13" s="10" t="s">
        <v>21</v>
      </c>
    </row>
    <row r="14" spans="1:14" s="2" customFormat="1" ht="10.5" customHeight="1">
      <c r="A14" s="1"/>
    </row>
    <row r="15" spans="1:14" s="2" customFormat="1" ht="17.45" customHeight="1">
      <c r="A15" s="1" t="s">
        <v>207</v>
      </c>
    </row>
    <row r="16" spans="1:14" s="2" customFormat="1" ht="10.5" customHeight="1" thickBot="1">
      <c r="A16" s="1"/>
    </row>
    <row r="17" spans="1:16" s="2" customFormat="1" ht="16.5" customHeight="1" thickBot="1">
      <c r="A17" s="4" t="s">
        <v>0</v>
      </c>
      <c r="B17" s="5" t="s">
        <v>1</v>
      </c>
      <c r="C17" s="5" t="s">
        <v>2</v>
      </c>
      <c r="D17" s="5">
        <v>2</v>
      </c>
      <c r="E17" s="5">
        <v>3</v>
      </c>
      <c r="F17" s="5">
        <v>4</v>
      </c>
      <c r="G17" s="5">
        <v>5</v>
      </c>
      <c r="H17" s="5">
        <v>6</v>
      </c>
      <c r="I17" s="6"/>
      <c r="J17" s="13" t="s">
        <v>9</v>
      </c>
      <c r="K17" s="14">
        <f>(4584/7523)</f>
        <v>0.6093313837564801</v>
      </c>
    </row>
    <row r="18" spans="1:16" s="2" customFormat="1" ht="16.5" customHeight="1" thickBot="1">
      <c r="A18" s="7" t="s">
        <v>153</v>
      </c>
      <c r="B18" s="8" t="s">
        <v>3</v>
      </c>
      <c r="C18" s="9">
        <v>1377</v>
      </c>
      <c r="D18" s="10"/>
      <c r="E18" s="10"/>
      <c r="F18" s="10"/>
      <c r="G18" s="10"/>
      <c r="H18" s="9"/>
      <c r="I18" s="11" t="s">
        <v>4</v>
      </c>
      <c r="K18" s="13" t="s">
        <v>11</v>
      </c>
      <c r="L18" s="13" t="s">
        <v>12</v>
      </c>
      <c r="M18" s="13" t="s">
        <v>13</v>
      </c>
    </row>
    <row r="19" spans="1:16" s="2" customFormat="1" ht="16.5" customHeight="1" thickBot="1">
      <c r="A19" s="7" t="s">
        <v>203</v>
      </c>
      <c r="B19" s="12" t="s">
        <v>5</v>
      </c>
      <c r="C19" s="10">
        <v>664</v>
      </c>
      <c r="D19" s="10">
        <v>739</v>
      </c>
      <c r="E19" s="10">
        <v>766</v>
      </c>
      <c r="F19" s="10">
        <v>803</v>
      </c>
      <c r="G19" s="10">
        <v>847</v>
      </c>
      <c r="H19" s="9">
        <v>889</v>
      </c>
      <c r="I19" s="11" t="s">
        <v>7</v>
      </c>
      <c r="J19" s="16" t="s">
        <v>5</v>
      </c>
      <c r="K19" s="17">
        <f>(C19+C20+C21)</f>
        <v>1795</v>
      </c>
      <c r="L19" s="14">
        <f>SUM(K19/K23)</f>
        <v>0.39537444933920707</v>
      </c>
      <c r="M19" s="2">
        <v>2</v>
      </c>
    </row>
    <row r="20" spans="1:16" s="2" customFormat="1" ht="16.5" customHeight="1" thickBot="1">
      <c r="A20" s="7" t="s">
        <v>48</v>
      </c>
      <c r="B20" s="12" t="s">
        <v>5</v>
      </c>
      <c r="C20" s="10">
        <v>581</v>
      </c>
      <c r="D20" s="10">
        <v>609</v>
      </c>
      <c r="E20" s="10">
        <v>646</v>
      </c>
      <c r="F20" s="10">
        <v>696</v>
      </c>
      <c r="G20" s="10">
        <v>749</v>
      </c>
      <c r="H20" s="9">
        <v>827</v>
      </c>
      <c r="I20" s="11" t="s">
        <v>6</v>
      </c>
      <c r="J20" s="20" t="s">
        <v>3</v>
      </c>
      <c r="K20" s="17">
        <f>(C18+C22+C23)</f>
        <v>2167</v>
      </c>
      <c r="L20" s="14">
        <f>SUM(K20/K23)</f>
        <v>0.47731277533039645</v>
      </c>
      <c r="M20" s="2">
        <v>2</v>
      </c>
    </row>
    <row r="21" spans="1:16" s="2" customFormat="1" ht="16.5" customHeight="1" thickBot="1">
      <c r="A21" s="18" t="s">
        <v>194</v>
      </c>
      <c r="B21" s="19" t="s">
        <v>5</v>
      </c>
      <c r="C21" s="10">
        <v>550</v>
      </c>
      <c r="D21" s="10">
        <v>566</v>
      </c>
      <c r="E21" s="10">
        <v>614</v>
      </c>
      <c r="F21" s="10">
        <v>686</v>
      </c>
      <c r="G21" s="10">
        <v>732</v>
      </c>
      <c r="H21" s="10">
        <v>761</v>
      </c>
      <c r="I21" s="11"/>
      <c r="J21" s="21" t="s">
        <v>16</v>
      </c>
      <c r="K21" s="17">
        <v>331</v>
      </c>
      <c r="L21" s="14">
        <f>SUM(K21/K23)</f>
        <v>7.2907488986784147E-2</v>
      </c>
    </row>
    <row r="22" spans="1:16" s="2" customFormat="1" ht="16.5" customHeight="1" thickBot="1">
      <c r="A22" s="7" t="s">
        <v>196</v>
      </c>
      <c r="B22" s="8" t="s">
        <v>3</v>
      </c>
      <c r="C22" s="10">
        <v>414</v>
      </c>
      <c r="D22" s="10">
        <v>632</v>
      </c>
      <c r="E22" s="10">
        <v>654</v>
      </c>
      <c r="F22" s="10">
        <v>765</v>
      </c>
      <c r="G22" s="9">
        <v>1156</v>
      </c>
      <c r="H22" s="10"/>
      <c r="I22" s="11" t="s">
        <v>8</v>
      </c>
      <c r="J22" s="13" t="s">
        <v>17</v>
      </c>
      <c r="K22" s="17">
        <v>247</v>
      </c>
      <c r="L22" s="14">
        <f>SUM(K22/K23)</f>
        <v>5.4405286343612337E-2</v>
      </c>
    </row>
    <row r="23" spans="1:16" s="2" customFormat="1" ht="16.5" customHeight="1" thickBot="1">
      <c r="A23" s="18" t="s">
        <v>257</v>
      </c>
      <c r="B23" s="27" t="s">
        <v>3</v>
      </c>
      <c r="C23" s="10">
        <v>376</v>
      </c>
      <c r="D23" s="10">
        <v>478</v>
      </c>
      <c r="E23" s="10">
        <v>501</v>
      </c>
      <c r="F23" s="10">
        <v>592</v>
      </c>
      <c r="G23" s="10" t="s">
        <v>21</v>
      </c>
      <c r="I23" s="14"/>
      <c r="J23" s="21"/>
      <c r="K23" s="24">
        <v>4540</v>
      </c>
      <c r="L23" s="14"/>
    </row>
    <row r="24" spans="1:16" s="2" customFormat="1" ht="16.5" customHeight="1" thickBot="1">
      <c r="A24" s="18" t="s">
        <v>205</v>
      </c>
      <c r="B24" s="22" t="s">
        <v>16</v>
      </c>
      <c r="C24" s="10">
        <v>331</v>
      </c>
      <c r="D24" s="10">
        <v>356</v>
      </c>
      <c r="E24" s="10">
        <v>410</v>
      </c>
      <c r="F24" s="10" t="s">
        <v>21</v>
      </c>
      <c r="G24" s="17"/>
      <c r="H24" s="14"/>
    </row>
    <row r="25" spans="1:16" s="2" customFormat="1" ht="16.5" customHeight="1" thickBot="1">
      <c r="A25" s="18" t="s">
        <v>206</v>
      </c>
      <c r="B25" s="23" t="s">
        <v>14</v>
      </c>
      <c r="C25" s="10">
        <v>247</v>
      </c>
      <c r="D25" s="10">
        <v>251</v>
      </c>
      <c r="E25" s="10" t="s">
        <v>21</v>
      </c>
      <c r="F25" s="61"/>
      <c r="G25" s="17"/>
      <c r="H25" s="14"/>
      <c r="I25" s="17"/>
    </row>
    <row r="26" spans="1:16" s="2" customFormat="1" ht="11.25" customHeight="1">
      <c r="A26" s="28"/>
      <c r="B26" s="29"/>
      <c r="C26" s="43"/>
      <c r="D26" s="17"/>
      <c r="E26" s="17"/>
      <c r="F26" s="17"/>
      <c r="G26" s="17"/>
      <c r="H26" s="17"/>
      <c r="I26" s="17"/>
      <c r="J26" s="17"/>
      <c r="K26" s="17"/>
      <c r="L26" s="42"/>
    </row>
    <row r="27" spans="1:16" s="2" customFormat="1" ht="17.45" customHeight="1">
      <c r="A27" s="1" t="s">
        <v>226</v>
      </c>
    </row>
    <row r="28" spans="1:16" s="2" customFormat="1" ht="10.5" customHeight="1" thickBot="1">
      <c r="A28" s="1"/>
    </row>
    <row r="29" spans="1:16" s="2" customFormat="1" ht="16.5" customHeight="1" thickBot="1">
      <c r="A29" s="4" t="s">
        <v>0</v>
      </c>
      <c r="B29" s="5" t="s">
        <v>1</v>
      </c>
      <c r="C29" s="5" t="s">
        <v>2</v>
      </c>
      <c r="D29" s="5">
        <v>2</v>
      </c>
      <c r="E29" s="5">
        <v>3</v>
      </c>
      <c r="F29" s="5">
        <v>4</v>
      </c>
      <c r="G29" s="5">
        <v>5</v>
      </c>
      <c r="H29" s="5">
        <v>6</v>
      </c>
      <c r="I29" s="5">
        <v>7</v>
      </c>
      <c r="J29" s="5">
        <v>8</v>
      </c>
      <c r="K29" s="5">
        <v>9</v>
      </c>
      <c r="L29" s="6"/>
      <c r="M29" s="13" t="s">
        <v>9</v>
      </c>
      <c r="N29" s="14">
        <f>(7867/11440)</f>
        <v>0.68767482517482514</v>
      </c>
    </row>
    <row r="30" spans="1:16" s="2" customFormat="1" ht="16.5" customHeight="1" thickBot="1">
      <c r="A30" s="7" t="s">
        <v>227</v>
      </c>
      <c r="B30" s="12" t="s">
        <v>5</v>
      </c>
      <c r="C30" s="9">
        <v>1189</v>
      </c>
      <c r="D30" s="10"/>
      <c r="E30" s="10"/>
      <c r="F30" s="10"/>
      <c r="G30" s="10"/>
      <c r="H30" s="10"/>
      <c r="I30" s="10"/>
      <c r="J30" s="9"/>
      <c r="K30" s="10"/>
      <c r="L30" s="11" t="s">
        <v>4</v>
      </c>
      <c r="N30" s="13" t="s">
        <v>11</v>
      </c>
      <c r="O30" s="13" t="s">
        <v>12</v>
      </c>
      <c r="P30" s="13" t="s">
        <v>13</v>
      </c>
    </row>
    <row r="31" spans="1:16" s="2" customFormat="1" ht="16.5" customHeight="1" thickBot="1">
      <c r="A31" s="7" t="s">
        <v>229</v>
      </c>
      <c r="B31" s="12" t="s">
        <v>5</v>
      </c>
      <c r="C31" s="10">
        <v>768</v>
      </c>
      <c r="D31" s="10">
        <v>790</v>
      </c>
      <c r="E31" s="10">
        <v>821</v>
      </c>
      <c r="F31" s="10">
        <v>828</v>
      </c>
      <c r="G31" s="10">
        <v>834</v>
      </c>
      <c r="H31" s="10">
        <v>1075</v>
      </c>
      <c r="I31" s="10">
        <v>1103</v>
      </c>
      <c r="J31" s="9">
        <v>1114</v>
      </c>
      <c r="K31" s="10"/>
      <c r="L31" s="11" t="s">
        <v>7</v>
      </c>
      <c r="M31" s="16" t="s">
        <v>5</v>
      </c>
      <c r="N31" s="17">
        <f>(C31+C30+C32+C35+C38)</f>
        <v>3725</v>
      </c>
      <c r="O31" s="14">
        <f>SUM(N31/N35)</f>
        <v>0.48033526756931011</v>
      </c>
      <c r="P31" s="2">
        <v>3</v>
      </c>
    </row>
    <row r="32" spans="1:16" s="2" customFormat="1" ht="16.5" customHeight="1" thickBot="1">
      <c r="A32" s="7" t="s">
        <v>187</v>
      </c>
      <c r="B32" s="12" t="s">
        <v>5</v>
      </c>
      <c r="C32" s="10">
        <v>636</v>
      </c>
      <c r="D32" s="10">
        <v>650</v>
      </c>
      <c r="E32" s="10">
        <v>670</v>
      </c>
      <c r="F32" s="10">
        <v>692</v>
      </c>
      <c r="G32" s="10">
        <v>808</v>
      </c>
      <c r="H32" s="10">
        <v>920</v>
      </c>
      <c r="I32" s="10">
        <v>958</v>
      </c>
      <c r="J32" s="10">
        <v>965</v>
      </c>
      <c r="K32" s="9">
        <v>993</v>
      </c>
      <c r="L32" s="11" t="s">
        <v>15</v>
      </c>
      <c r="M32" s="20" t="s">
        <v>3</v>
      </c>
      <c r="N32" s="17">
        <f>(C34+C36+C37+C39+C41)</f>
        <v>2655</v>
      </c>
      <c r="O32" s="14">
        <f>SUM(N32/N35)</f>
        <v>0.34235976789168276</v>
      </c>
      <c r="P32" s="2">
        <v>2</v>
      </c>
    </row>
    <row r="33" spans="1:16" s="2" customFormat="1" ht="16.5" customHeight="1" thickBot="1">
      <c r="A33" s="7" t="s">
        <v>49</v>
      </c>
      <c r="B33" s="41" t="s">
        <v>16</v>
      </c>
      <c r="C33" s="10">
        <v>629</v>
      </c>
      <c r="D33" s="10">
        <v>631</v>
      </c>
      <c r="E33" s="10">
        <v>729</v>
      </c>
      <c r="F33" s="10">
        <v>740</v>
      </c>
      <c r="G33" s="10">
        <v>968</v>
      </c>
      <c r="H33" s="10">
        <v>1029</v>
      </c>
      <c r="I33" s="9">
        <v>1184</v>
      </c>
      <c r="J33" s="10"/>
      <c r="K33" s="9"/>
      <c r="L33" s="11" t="s">
        <v>8</v>
      </c>
      <c r="M33" s="21" t="s">
        <v>16</v>
      </c>
      <c r="N33" s="17">
        <f>(C33+C40)</f>
        <v>1074</v>
      </c>
      <c r="O33" s="14">
        <f>SUM(N33/N35)</f>
        <v>0.13849129593810444</v>
      </c>
      <c r="P33" s="2">
        <v>1</v>
      </c>
    </row>
    <row r="34" spans="1:16" s="2" customFormat="1" ht="16.5" customHeight="1" thickBot="1">
      <c r="A34" s="7" t="s">
        <v>41</v>
      </c>
      <c r="B34" s="8" t="s">
        <v>3</v>
      </c>
      <c r="C34" s="10">
        <v>626</v>
      </c>
      <c r="D34" s="10">
        <v>628</v>
      </c>
      <c r="E34" s="10">
        <v>643</v>
      </c>
      <c r="F34" s="10">
        <v>717</v>
      </c>
      <c r="G34" s="10">
        <v>742</v>
      </c>
      <c r="H34" s="10">
        <v>789</v>
      </c>
      <c r="I34" s="10">
        <v>963</v>
      </c>
      <c r="J34" s="10">
        <v>987</v>
      </c>
      <c r="K34" s="9">
        <v>1241</v>
      </c>
      <c r="L34" s="11" t="s">
        <v>6</v>
      </c>
      <c r="M34" s="58" t="s">
        <v>27</v>
      </c>
      <c r="N34" s="17">
        <v>301</v>
      </c>
      <c r="O34" s="14">
        <f>SUM(N34/N35)</f>
        <v>3.8813668600902643E-2</v>
      </c>
    </row>
    <row r="35" spans="1:16" s="2" customFormat="1" ht="16.5" customHeight="1" thickBot="1">
      <c r="A35" s="18" t="s">
        <v>271</v>
      </c>
      <c r="B35" s="19" t="s">
        <v>5</v>
      </c>
      <c r="C35" s="10">
        <v>579</v>
      </c>
      <c r="D35" s="10">
        <v>598</v>
      </c>
      <c r="E35" s="10">
        <v>622</v>
      </c>
      <c r="F35" s="10">
        <v>622</v>
      </c>
      <c r="G35" s="10">
        <v>631</v>
      </c>
      <c r="H35" s="10" t="s">
        <v>21</v>
      </c>
      <c r="N35" s="24">
        <v>7755</v>
      </c>
    </row>
    <row r="36" spans="1:16" s="2" customFormat="1" ht="16.5" customHeight="1" thickBot="1">
      <c r="A36" s="7" t="s">
        <v>230</v>
      </c>
      <c r="B36" s="8" t="s">
        <v>3</v>
      </c>
      <c r="C36" s="10">
        <v>571</v>
      </c>
      <c r="D36" s="10">
        <v>576</v>
      </c>
      <c r="E36" s="10">
        <v>582</v>
      </c>
      <c r="F36" s="10">
        <v>634</v>
      </c>
      <c r="G36" s="10">
        <v>665</v>
      </c>
      <c r="H36" s="10">
        <v>676</v>
      </c>
      <c r="I36" s="10">
        <v>797</v>
      </c>
      <c r="J36" s="10">
        <v>812</v>
      </c>
      <c r="K36" s="9">
        <v>1086</v>
      </c>
      <c r="L36" s="9" t="s">
        <v>10</v>
      </c>
    </row>
    <row r="37" spans="1:16" s="2" customFormat="1" ht="16.5" customHeight="1" thickBot="1">
      <c r="A37" s="18" t="s">
        <v>43</v>
      </c>
      <c r="B37" s="27" t="s">
        <v>3</v>
      </c>
      <c r="C37" s="10">
        <v>568</v>
      </c>
      <c r="D37" s="10">
        <v>576</v>
      </c>
      <c r="E37" s="10">
        <v>583</v>
      </c>
      <c r="F37" s="10">
        <v>647</v>
      </c>
      <c r="G37" s="10">
        <v>650</v>
      </c>
      <c r="H37" s="10">
        <v>665</v>
      </c>
      <c r="I37" s="10">
        <v>737</v>
      </c>
      <c r="J37" s="10">
        <v>751</v>
      </c>
      <c r="K37" s="10" t="s">
        <v>21</v>
      </c>
    </row>
    <row r="38" spans="1:16" s="2" customFormat="1" ht="16.5" customHeight="1" thickBot="1">
      <c r="A38" s="18" t="s">
        <v>232</v>
      </c>
      <c r="B38" s="19" t="s">
        <v>5</v>
      </c>
      <c r="C38" s="10">
        <v>553</v>
      </c>
      <c r="D38" s="10">
        <v>559</v>
      </c>
      <c r="E38" s="10">
        <v>564</v>
      </c>
      <c r="F38" s="10">
        <v>627</v>
      </c>
      <c r="G38" s="10">
        <v>637</v>
      </c>
      <c r="H38" s="10">
        <v>732</v>
      </c>
      <c r="I38" s="10">
        <v>762</v>
      </c>
      <c r="J38" s="10">
        <v>767</v>
      </c>
      <c r="K38" s="10">
        <v>812</v>
      </c>
      <c r="L38" s="11"/>
    </row>
    <row r="39" spans="1:16" s="2" customFormat="1" ht="16.5" customHeight="1" thickBot="1">
      <c r="A39" s="18" t="s">
        <v>235</v>
      </c>
      <c r="B39" s="27" t="s">
        <v>3</v>
      </c>
      <c r="C39" s="10">
        <v>463</v>
      </c>
      <c r="D39" s="10">
        <v>464</v>
      </c>
      <c r="E39" s="10">
        <v>498</v>
      </c>
      <c r="F39" s="10">
        <v>614</v>
      </c>
      <c r="G39" s="10">
        <v>638</v>
      </c>
      <c r="H39" s="10">
        <v>662</v>
      </c>
      <c r="I39" s="10" t="s">
        <v>21</v>
      </c>
    </row>
    <row r="40" spans="1:16" s="2" customFormat="1" ht="16.5" customHeight="1" thickBot="1">
      <c r="A40" s="18" t="s">
        <v>189</v>
      </c>
      <c r="B40" s="22" t="s">
        <v>16</v>
      </c>
      <c r="C40" s="10">
        <v>445</v>
      </c>
      <c r="D40" s="10">
        <v>445</v>
      </c>
      <c r="E40" s="10">
        <v>479</v>
      </c>
      <c r="F40" s="10">
        <v>486</v>
      </c>
      <c r="G40" s="10" t="s">
        <v>21</v>
      </c>
      <c r="H40" s="24"/>
      <c r="I40" s="44"/>
      <c r="J40"/>
    </row>
    <row r="41" spans="1:16" s="2" customFormat="1" ht="16.5" customHeight="1" thickBot="1">
      <c r="A41" s="18" t="s">
        <v>234</v>
      </c>
      <c r="B41" s="27" t="s">
        <v>3</v>
      </c>
      <c r="C41" s="10">
        <v>427</v>
      </c>
      <c r="D41" s="10">
        <v>428</v>
      </c>
      <c r="E41" s="10">
        <v>431</v>
      </c>
      <c r="F41" s="10" t="s">
        <v>21</v>
      </c>
      <c r="G41" s="17"/>
      <c r="H41" s="17"/>
      <c r="I41" s="17"/>
      <c r="L41" s="17"/>
    </row>
    <row r="42" spans="1:16" s="2" customFormat="1" ht="16.5" customHeight="1" thickBot="1">
      <c r="A42" s="18" t="s">
        <v>233</v>
      </c>
      <c r="B42" s="59" t="s">
        <v>27</v>
      </c>
      <c r="C42" s="10">
        <v>301</v>
      </c>
      <c r="D42" s="10">
        <v>302</v>
      </c>
      <c r="E42" s="10" t="s">
        <v>21</v>
      </c>
      <c r="H42" s="24"/>
      <c r="I42" s="44"/>
      <c r="J42"/>
    </row>
    <row r="44" spans="1:16" s="2" customFormat="1" ht="17.45" customHeight="1">
      <c r="A44" s="1" t="s">
        <v>214</v>
      </c>
    </row>
    <row r="45" spans="1:16" s="2" customFormat="1" ht="10.5" customHeight="1" thickBot="1">
      <c r="A45" s="1"/>
    </row>
    <row r="46" spans="1:16" s="2" customFormat="1" ht="16.5" customHeight="1" thickBot="1">
      <c r="A46" s="4" t="s">
        <v>0</v>
      </c>
      <c r="B46" s="5" t="s">
        <v>1</v>
      </c>
      <c r="C46" s="5" t="s">
        <v>2</v>
      </c>
      <c r="D46" s="5">
        <v>2</v>
      </c>
      <c r="E46" s="5">
        <v>3</v>
      </c>
      <c r="F46" s="5">
        <v>4</v>
      </c>
      <c r="G46" s="5">
        <v>5</v>
      </c>
      <c r="H46" s="5">
        <v>6</v>
      </c>
      <c r="I46" s="5">
        <v>7</v>
      </c>
      <c r="J46" s="5">
        <v>8</v>
      </c>
      <c r="K46" s="5">
        <v>9</v>
      </c>
      <c r="L46" s="6"/>
      <c r="M46" s="13" t="s">
        <v>9</v>
      </c>
      <c r="N46" s="14">
        <f>(8707/12414)</f>
        <v>0.70138553246334778</v>
      </c>
    </row>
    <row r="47" spans="1:16" s="2" customFormat="1" ht="16.5" customHeight="1" thickBot="1">
      <c r="A47" s="7" t="s">
        <v>178</v>
      </c>
      <c r="B47" s="12" t="s">
        <v>5</v>
      </c>
      <c r="C47" s="9">
        <v>1785</v>
      </c>
      <c r="D47" s="10"/>
      <c r="E47" s="10"/>
      <c r="F47" s="10"/>
      <c r="G47" s="10"/>
      <c r="H47" s="10"/>
      <c r="I47" s="10"/>
      <c r="J47" s="10"/>
      <c r="K47" s="10"/>
      <c r="L47" s="11" t="s">
        <v>4</v>
      </c>
      <c r="N47" s="13" t="s">
        <v>11</v>
      </c>
      <c r="O47" s="13" t="s">
        <v>12</v>
      </c>
      <c r="P47" s="13" t="s">
        <v>13</v>
      </c>
    </row>
    <row r="48" spans="1:16" s="2" customFormat="1" ht="16.5" customHeight="1" thickBot="1">
      <c r="A48" s="7" t="s">
        <v>102</v>
      </c>
      <c r="B48" s="8" t="s">
        <v>3</v>
      </c>
      <c r="C48" s="9">
        <v>1212</v>
      </c>
      <c r="D48" s="10"/>
      <c r="E48" s="10"/>
      <c r="F48" s="10"/>
      <c r="G48" s="10"/>
      <c r="H48" s="10"/>
      <c r="I48" s="10"/>
      <c r="J48" s="10"/>
      <c r="K48" s="9"/>
      <c r="L48" s="11" t="s">
        <v>8</v>
      </c>
      <c r="M48" s="16" t="s">
        <v>5</v>
      </c>
      <c r="N48" s="17">
        <f>(C47+C50+C52+C54+C55)</f>
        <v>4060</v>
      </c>
      <c r="O48" s="14">
        <f>SUM(N48/N52)</f>
        <v>0.47275267815556593</v>
      </c>
      <c r="P48" s="2">
        <v>3</v>
      </c>
    </row>
    <row r="49" spans="1:16" s="2" customFormat="1" ht="16.5" customHeight="1" thickBot="1">
      <c r="A49" s="7" t="s">
        <v>259</v>
      </c>
      <c r="B49" s="63" t="s">
        <v>27</v>
      </c>
      <c r="C49" s="9">
        <v>1145</v>
      </c>
      <c r="D49" s="10"/>
      <c r="E49" s="10"/>
      <c r="F49" s="10"/>
      <c r="G49" s="10"/>
      <c r="H49" s="10"/>
      <c r="I49" s="10"/>
      <c r="J49" s="10"/>
      <c r="K49" s="9"/>
      <c r="L49" s="11" t="s">
        <v>7</v>
      </c>
      <c r="M49" s="20" t="s">
        <v>3</v>
      </c>
      <c r="N49" s="17">
        <f>(C48+C51+C53+C57+C58)</f>
        <v>2920</v>
      </c>
      <c r="O49" s="14">
        <f>SUM(N49/N52)</f>
        <v>0.34000931532370748</v>
      </c>
      <c r="P49" s="2">
        <v>3</v>
      </c>
    </row>
    <row r="50" spans="1:16" s="2" customFormat="1" ht="16.5" customHeight="1" thickBot="1">
      <c r="A50" s="7" t="s">
        <v>407</v>
      </c>
      <c r="B50" s="12" t="s">
        <v>5</v>
      </c>
      <c r="C50" s="10">
        <v>824</v>
      </c>
      <c r="D50" s="10">
        <v>950</v>
      </c>
      <c r="E50" s="10">
        <v>952</v>
      </c>
      <c r="F50" s="10">
        <v>954</v>
      </c>
      <c r="G50" s="10">
        <v>958</v>
      </c>
      <c r="H50" s="10">
        <v>967</v>
      </c>
      <c r="I50" s="10">
        <v>1028</v>
      </c>
      <c r="J50" s="9">
        <v>1087</v>
      </c>
      <c r="K50" s="9"/>
      <c r="L50" s="11" t="s">
        <v>6</v>
      </c>
      <c r="M50" s="21" t="s">
        <v>16</v>
      </c>
      <c r="N50" s="17">
        <f>(C56+C59)</f>
        <v>453</v>
      </c>
      <c r="O50" s="14">
        <f>SUM(N50/N52)</f>
        <v>5.2748020493712154E-2</v>
      </c>
    </row>
    <row r="51" spans="1:16" s="2" customFormat="1" ht="16.5" customHeight="1" thickBot="1">
      <c r="A51" s="7" t="s">
        <v>95</v>
      </c>
      <c r="B51" s="8" t="s">
        <v>3</v>
      </c>
      <c r="C51" s="10">
        <v>654</v>
      </c>
      <c r="D51" s="10">
        <v>708</v>
      </c>
      <c r="E51" s="10">
        <v>754</v>
      </c>
      <c r="F51" s="10">
        <v>759</v>
      </c>
      <c r="G51" s="10">
        <v>764</v>
      </c>
      <c r="H51" s="10">
        <v>840</v>
      </c>
      <c r="I51" s="10">
        <v>890</v>
      </c>
      <c r="J51" s="10">
        <v>958</v>
      </c>
      <c r="K51" s="9">
        <v>991</v>
      </c>
      <c r="L51" s="11" t="s">
        <v>15</v>
      </c>
      <c r="M51" s="58" t="s">
        <v>27</v>
      </c>
      <c r="N51" s="17">
        <v>1145</v>
      </c>
      <c r="O51" s="14">
        <f>SUM(N51/N52)</f>
        <v>0.13332557056357708</v>
      </c>
      <c r="P51" s="2">
        <v>1</v>
      </c>
    </row>
    <row r="52" spans="1:16" s="2" customFormat="1" ht="16.5" customHeight="1" thickBot="1">
      <c r="A52" s="18" t="s">
        <v>220</v>
      </c>
      <c r="B52" s="19" t="s">
        <v>5</v>
      </c>
      <c r="C52" s="10">
        <v>544</v>
      </c>
      <c r="D52" s="10">
        <v>618</v>
      </c>
      <c r="E52" s="10">
        <v>626</v>
      </c>
      <c r="F52" s="10">
        <v>630</v>
      </c>
      <c r="G52" s="10">
        <v>634</v>
      </c>
      <c r="H52" s="10">
        <v>640</v>
      </c>
      <c r="I52" s="10">
        <v>643</v>
      </c>
      <c r="J52" s="10">
        <v>660</v>
      </c>
      <c r="K52" s="10">
        <v>860</v>
      </c>
      <c r="L52" s="11"/>
      <c r="M52" s="46"/>
      <c r="N52" s="24">
        <v>8588</v>
      </c>
      <c r="O52" s="14"/>
    </row>
    <row r="53" spans="1:16" s="2" customFormat="1" ht="16.5" customHeight="1" thickBot="1">
      <c r="A53" s="7" t="s">
        <v>217</v>
      </c>
      <c r="B53" s="8" t="s">
        <v>3</v>
      </c>
      <c r="C53" s="10">
        <v>513</v>
      </c>
      <c r="D53" s="10">
        <v>549</v>
      </c>
      <c r="E53" s="10">
        <v>566</v>
      </c>
      <c r="F53" s="10">
        <v>573</v>
      </c>
      <c r="G53" s="10">
        <v>576</v>
      </c>
      <c r="H53" s="10">
        <v>651</v>
      </c>
      <c r="I53" s="10">
        <v>858</v>
      </c>
      <c r="J53" s="10">
        <v>974</v>
      </c>
      <c r="K53" s="9">
        <v>988</v>
      </c>
      <c r="L53" s="11" t="s">
        <v>19</v>
      </c>
      <c r="M53" s="13"/>
      <c r="N53" s="17"/>
      <c r="O53" s="14"/>
    </row>
    <row r="54" spans="1:16" s="2" customFormat="1" ht="16.5" customHeight="1" thickBot="1">
      <c r="A54" s="18" t="s">
        <v>224</v>
      </c>
      <c r="B54" s="19" t="s">
        <v>5</v>
      </c>
      <c r="C54" s="10">
        <v>477</v>
      </c>
      <c r="D54" s="10">
        <v>579</v>
      </c>
      <c r="E54" s="10">
        <v>588</v>
      </c>
      <c r="F54" s="10">
        <v>590</v>
      </c>
      <c r="G54" s="10">
        <v>611</v>
      </c>
      <c r="H54" s="10">
        <v>615</v>
      </c>
      <c r="I54" s="10">
        <v>618</v>
      </c>
      <c r="J54" s="10">
        <v>635</v>
      </c>
      <c r="K54" s="10" t="s">
        <v>21</v>
      </c>
    </row>
    <row r="55" spans="1:16" s="2" customFormat="1" ht="16.5" customHeight="1" thickBot="1">
      <c r="A55" s="7" t="s">
        <v>180</v>
      </c>
      <c r="B55" s="12" t="s">
        <v>5</v>
      </c>
      <c r="C55" s="10">
        <v>430</v>
      </c>
      <c r="D55" s="10">
        <v>704</v>
      </c>
      <c r="E55" s="10">
        <v>708</v>
      </c>
      <c r="F55" s="10">
        <v>719</v>
      </c>
      <c r="G55" s="10">
        <v>727</v>
      </c>
      <c r="H55" s="10">
        <v>771</v>
      </c>
      <c r="I55" s="10">
        <v>780</v>
      </c>
      <c r="J55" s="10">
        <v>834</v>
      </c>
      <c r="K55" s="9">
        <v>1071</v>
      </c>
      <c r="L55" s="11" t="s">
        <v>10</v>
      </c>
    </row>
    <row r="56" spans="1:16" s="2" customFormat="1" ht="16.5" customHeight="1" thickBot="1">
      <c r="A56" s="18" t="s">
        <v>292</v>
      </c>
      <c r="B56" s="22" t="s">
        <v>16</v>
      </c>
      <c r="C56" s="10">
        <v>326</v>
      </c>
      <c r="D56" s="10">
        <v>347</v>
      </c>
      <c r="E56" s="10">
        <v>354</v>
      </c>
      <c r="F56" s="10">
        <v>441</v>
      </c>
      <c r="G56" s="10">
        <v>459</v>
      </c>
      <c r="H56" s="10">
        <v>469</v>
      </c>
      <c r="I56" s="10">
        <v>505</v>
      </c>
      <c r="J56" s="10" t="s">
        <v>21</v>
      </c>
    </row>
    <row r="57" spans="1:16" s="2" customFormat="1" ht="16.5" customHeight="1" thickBot="1">
      <c r="A57" s="18" t="s">
        <v>222</v>
      </c>
      <c r="B57" s="27" t="s">
        <v>3</v>
      </c>
      <c r="C57" s="10">
        <v>315</v>
      </c>
      <c r="D57" s="10">
        <v>327</v>
      </c>
      <c r="E57" s="10">
        <v>337</v>
      </c>
      <c r="F57" s="10">
        <v>344</v>
      </c>
      <c r="G57" s="10">
        <v>346</v>
      </c>
      <c r="H57" s="10">
        <v>382</v>
      </c>
      <c r="I57" s="10" t="s">
        <v>21</v>
      </c>
      <c r="J57" s="17"/>
      <c r="K57" s="17"/>
      <c r="L57" s="17"/>
    </row>
    <row r="58" spans="1:16" s="2" customFormat="1" ht="16.5" customHeight="1" thickBot="1">
      <c r="A58" s="18" t="s">
        <v>225</v>
      </c>
      <c r="B58" s="27" t="s">
        <v>3</v>
      </c>
      <c r="C58" s="10">
        <v>226</v>
      </c>
      <c r="D58" s="10">
        <v>241</v>
      </c>
      <c r="E58" s="10">
        <v>272</v>
      </c>
      <c r="F58" s="10">
        <v>278</v>
      </c>
      <c r="G58" s="10">
        <v>284</v>
      </c>
      <c r="H58" s="10" t="s">
        <v>21</v>
      </c>
      <c r="L58" s="17"/>
    </row>
    <row r="59" spans="1:16" s="2" customFormat="1" ht="16.5" customHeight="1" thickBot="1">
      <c r="A59" s="18" t="s">
        <v>219</v>
      </c>
      <c r="B59" s="22" t="s">
        <v>16</v>
      </c>
      <c r="C59" s="10">
        <v>127</v>
      </c>
      <c r="D59" s="10">
        <v>134</v>
      </c>
      <c r="E59" s="10">
        <v>138</v>
      </c>
      <c r="F59" s="10" t="s">
        <v>21</v>
      </c>
      <c r="I59" s="17"/>
      <c r="J59" s="17"/>
      <c r="K59" s="17"/>
      <c r="L59" s="17"/>
    </row>
    <row r="60" spans="1:16" s="2" customFormat="1" ht="11.25" customHeight="1">
      <c r="A60" s="28"/>
      <c r="B60" s="29"/>
      <c r="C60" s="28"/>
      <c r="D60" s="28"/>
      <c r="E60" s="28"/>
      <c r="N60" s="14"/>
    </row>
    <row r="61" spans="1:16" s="2" customFormat="1" ht="17.45" customHeight="1">
      <c r="A61" s="1" t="s">
        <v>208</v>
      </c>
    </row>
    <row r="62" spans="1:16" s="2" customFormat="1" ht="8.25" customHeight="1" thickBot="1">
      <c r="A62" s="1"/>
    </row>
    <row r="63" spans="1:16" s="2" customFormat="1" ht="17.45" customHeight="1" thickBot="1">
      <c r="A63" s="4" t="s">
        <v>0</v>
      </c>
      <c r="B63" s="5" t="s">
        <v>1</v>
      </c>
      <c r="C63" s="5" t="s">
        <v>2</v>
      </c>
      <c r="D63" s="5">
        <v>2</v>
      </c>
      <c r="E63" s="5">
        <v>3</v>
      </c>
      <c r="F63" s="5">
        <v>4</v>
      </c>
      <c r="G63" s="5">
        <v>5</v>
      </c>
      <c r="H63" s="5">
        <v>6</v>
      </c>
      <c r="I63" s="5">
        <v>7</v>
      </c>
      <c r="J63" s="5">
        <v>8</v>
      </c>
      <c r="K63" s="5"/>
      <c r="L63" s="13" t="s">
        <v>9</v>
      </c>
      <c r="M63" s="14">
        <f>(5212/8160)</f>
        <v>0.63872549019607838</v>
      </c>
    </row>
    <row r="64" spans="1:16" s="2" customFormat="1" ht="17.45" customHeight="1" thickBot="1">
      <c r="A64" s="7" t="s">
        <v>171</v>
      </c>
      <c r="B64" s="8" t="s">
        <v>3</v>
      </c>
      <c r="C64" s="10">
        <v>1007</v>
      </c>
      <c r="D64" s="9">
        <v>1056</v>
      </c>
      <c r="E64" s="10"/>
      <c r="F64" s="10"/>
      <c r="G64" s="10"/>
      <c r="H64" s="10"/>
      <c r="I64" s="9"/>
      <c r="J64" s="9"/>
      <c r="K64" s="11" t="s">
        <v>4</v>
      </c>
      <c r="M64" s="13" t="s">
        <v>11</v>
      </c>
      <c r="N64" s="13" t="s">
        <v>12</v>
      </c>
      <c r="O64" s="13" t="s">
        <v>13</v>
      </c>
      <c r="P64" s="13"/>
    </row>
    <row r="65" spans="1:19" s="2" customFormat="1" ht="17.45" customHeight="1" thickBot="1">
      <c r="A65" s="7" t="s">
        <v>111</v>
      </c>
      <c r="B65" s="12" t="s">
        <v>5</v>
      </c>
      <c r="C65" s="10">
        <v>838</v>
      </c>
      <c r="D65" s="10">
        <v>850</v>
      </c>
      <c r="E65" s="10">
        <v>851</v>
      </c>
      <c r="F65" s="10">
        <v>860</v>
      </c>
      <c r="G65" s="10">
        <v>891</v>
      </c>
      <c r="H65" s="10">
        <v>918</v>
      </c>
      <c r="I65" s="10">
        <v>990</v>
      </c>
      <c r="J65" s="9">
        <v>1007</v>
      </c>
      <c r="K65" s="11" t="s">
        <v>7</v>
      </c>
      <c r="L65" s="16" t="s">
        <v>5</v>
      </c>
      <c r="M65" s="17">
        <f>(C65+C67)</f>
        <v>1591</v>
      </c>
      <c r="N65" s="14">
        <f>SUM(M65/M70)</f>
        <v>0.31411648568608097</v>
      </c>
      <c r="O65" s="2">
        <v>1</v>
      </c>
    </row>
    <row r="66" spans="1:19" s="2" customFormat="1" ht="17.45" customHeight="1" thickBot="1">
      <c r="A66" s="7" t="s">
        <v>170</v>
      </c>
      <c r="B66" s="41" t="s">
        <v>16</v>
      </c>
      <c r="C66" s="10">
        <v>800</v>
      </c>
      <c r="D66" s="10">
        <v>826</v>
      </c>
      <c r="E66" s="10">
        <v>834</v>
      </c>
      <c r="F66" s="10">
        <v>863</v>
      </c>
      <c r="G66" s="10">
        <v>940</v>
      </c>
      <c r="H66" s="10">
        <v>974</v>
      </c>
      <c r="I66" s="9">
        <v>1073</v>
      </c>
      <c r="J66" s="9"/>
      <c r="K66" s="11" t="s">
        <v>8</v>
      </c>
      <c r="L66" s="20" t="s">
        <v>3</v>
      </c>
      <c r="M66" s="17">
        <f>(C64+C72+C73)</f>
        <v>1353</v>
      </c>
      <c r="N66" s="14">
        <f>SUM(M66/M70)</f>
        <v>0.26712734452122411</v>
      </c>
      <c r="O66" s="2">
        <v>1</v>
      </c>
    </row>
    <row r="67" spans="1:19" s="2" customFormat="1" ht="17.45" customHeight="1" thickBot="1">
      <c r="A67" s="18" t="s">
        <v>245</v>
      </c>
      <c r="B67" s="19" t="s">
        <v>5</v>
      </c>
      <c r="C67" s="10">
        <v>753</v>
      </c>
      <c r="D67" s="10">
        <v>758</v>
      </c>
      <c r="E67" s="10">
        <v>758</v>
      </c>
      <c r="F67" s="10">
        <v>772</v>
      </c>
      <c r="G67" s="10">
        <v>795</v>
      </c>
      <c r="H67" s="10">
        <v>816</v>
      </c>
      <c r="I67" s="10">
        <v>881</v>
      </c>
      <c r="J67" s="10">
        <v>892</v>
      </c>
      <c r="K67" s="11"/>
      <c r="L67" s="21" t="s">
        <v>16</v>
      </c>
      <c r="M67" s="17">
        <v>800</v>
      </c>
      <c r="N67" s="14">
        <f>SUM(M67/M70)</f>
        <v>0.15794669299111549</v>
      </c>
      <c r="O67" s="2">
        <v>1</v>
      </c>
    </row>
    <row r="68" spans="1:19" s="2" customFormat="1" ht="17.45" customHeight="1" thickBot="1">
      <c r="A68" s="7" t="s">
        <v>189</v>
      </c>
      <c r="B68" s="15" t="s">
        <v>14</v>
      </c>
      <c r="C68" s="10">
        <v>559</v>
      </c>
      <c r="D68" s="10">
        <v>581</v>
      </c>
      <c r="E68" s="10">
        <v>585</v>
      </c>
      <c r="F68" s="10">
        <v>603</v>
      </c>
      <c r="G68" s="10">
        <v>663</v>
      </c>
      <c r="H68" s="10">
        <v>714</v>
      </c>
      <c r="I68" s="10">
        <v>869</v>
      </c>
      <c r="J68" s="9">
        <v>895</v>
      </c>
      <c r="K68" s="11" t="s">
        <v>6</v>
      </c>
      <c r="L68" s="58" t="s">
        <v>27</v>
      </c>
      <c r="M68" s="17">
        <v>198</v>
      </c>
      <c r="N68" s="14">
        <f>SUM(M68/M70)</f>
        <v>3.9091806515301086E-2</v>
      </c>
    </row>
    <row r="69" spans="1:19" s="2" customFormat="1" ht="17.45" customHeight="1" thickBot="1">
      <c r="A69" s="18" t="s">
        <v>213</v>
      </c>
      <c r="B69" s="23" t="s">
        <v>14</v>
      </c>
      <c r="C69" s="10">
        <v>298</v>
      </c>
      <c r="D69" s="10">
        <v>304</v>
      </c>
      <c r="E69" s="10">
        <v>306</v>
      </c>
      <c r="F69" s="10">
        <v>361</v>
      </c>
      <c r="G69" s="10">
        <v>372</v>
      </c>
      <c r="H69" s="10">
        <v>554</v>
      </c>
      <c r="I69" s="10" t="s">
        <v>21</v>
      </c>
      <c r="L69" s="13" t="s">
        <v>17</v>
      </c>
      <c r="M69" s="17">
        <f>(C68+C69+C70)</f>
        <v>1123</v>
      </c>
      <c r="N69" s="14">
        <f>SUM(M69/M70)</f>
        <v>0.22171767028627837</v>
      </c>
      <c r="O69" s="2">
        <v>1</v>
      </c>
      <c r="P69" s="14"/>
    </row>
    <row r="70" spans="1:19" s="2" customFormat="1" ht="17.45" customHeight="1" thickBot="1">
      <c r="A70" s="18" t="s">
        <v>212</v>
      </c>
      <c r="B70" s="23" t="s">
        <v>14</v>
      </c>
      <c r="C70" s="10">
        <v>266</v>
      </c>
      <c r="D70" s="10">
        <v>269</v>
      </c>
      <c r="E70" s="10">
        <v>270</v>
      </c>
      <c r="F70" s="10">
        <v>327</v>
      </c>
      <c r="G70" s="10">
        <v>333</v>
      </c>
      <c r="H70" s="10" t="s">
        <v>21</v>
      </c>
      <c r="M70" s="24">
        <v>5065</v>
      </c>
    </row>
    <row r="71" spans="1:19" s="2" customFormat="1" ht="17.45" customHeight="1" thickBot="1">
      <c r="A71" s="18" t="s">
        <v>211</v>
      </c>
      <c r="B71" s="59" t="s">
        <v>27</v>
      </c>
      <c r="C71" s="10">
        <v>198</v>
      </c>
      <c r="D71" s="10">
        <v>201</v>
      </c>
      <c r="E71" s="10">
        <v>201</v>
      </c>
      <c r="F71" s="10" t="s">
        <v>21</v>
      </c>
    </row>
    <row r="72" spans="1:19" s="2" customFormat="1" ht="17.45" customHeight="1" thickBot="1">
      <c r="A72" s="18" t="s">
        <v>209</v>
      </c>
      <c r="B72" s="27" t="s">
        <v>3</v>
      </c>
      <c r="C72" s="10">
        <v>195</v>
      </c>
      <c r="D72" s="10">
        <v>217</v>
      </c>
      <c r="E72" s="10">
        <v>243</v>
      </c>
      <c r="F72" s="10">
        <v>250</v>
      </c>
      <c r="G72" s="10" t="s">
        <v>21</v>
      </c>
    </row>
    <row r="73" spans="1:19" s="2" customFormat="1" ht="17.45" customHeight="1" thickBot="1">
      <c r="A73" s="18" t="s">
        <v>210</v>
      </c>
      <c r="B73" s="27" t="s">
        <v>3</v>
      </c>
      <c r="C73" s="10">
        <v>151</v>
      </c>
      <c r="D73" s="10" t="s">
        <v>21</v>
      </c>
    </row>
    <row r="75" spans="1:19" s="30" customFormat="1" ht="15" customHeight="1">
      <c r="B75" s="34" t="s">
        <v>20</v>
      </c>
      <c r="C75" s="36" t="s">
        <v>5</v>
      </c>
      <c r="D75" s="37" t="s">
        <v>3</v>
      </c>
      <c r="E75" s="38" t="s">
        <v>16</v>
      </c>
      <c r="F75" s="60" t="s">
        <v>27</v>
      </c>
      <c r="G75" s="34" t="s">
        <v>17</v>
      </c>
      <c r="Q75" s="31"/>
      <c r="R75" s="32"/>
      <c r="S75" s="33"/>
    </row>
    <row r="76" spans="1:19" s="30" customFormat="1" ht="15" customHeight="1">
      <c r="A76" s="30" t="s">
        <v>11</v>
      </c>
      <c r="B76" s="35">
        <f>SUM(L8+N35+N52+M70+K23)</f>
        <v>32886</v>
      </c>
      <c r="C76" s="32">
        <f>SUM(M65+N48+N31+K19+L5)</f>
        <v>14722</v>
      </c>
      <c r="D76" s="32">
        <f>SUM(M66+N49+N32+K20+L6)</f>
        <v>11631</v>
      </c>
      <c r="E76" s="32">
        <f>SUM(M67+N50+N33+L7+K21)</f>
        <v>3509</v>
      </c>
      <c r="F76" s="32">
        <f>(M68+N51+N34)</f>
        <v>1644</v>
      </c>
      <c r="G76" s="32">
        <f>(M69+K22)</f>
        <v>1370</v>
      </c>
      <c r="Q76" s="34"/>
      <c r="R76" s="35"/>
      <c r="S76" s="33"/>
    </row>
    <row r="77" spans="1:19" s="30" customFormat="1" ht="15" customHeight="1">
      <c r="A77" s="30" t="s">
        <v>12</v>
      </c>
      <c r="B77" s="40">
        <v>1</v>
      </c>
      <c r="C77" s="33">
        <f>SUM(C76/$B$76)</f>
        <v>0.44766770054126376</v>
      </c>
      <c r="D77" s="33">
        <f>SUM(D76/$B$76)</f>
        <v>0.35367633643495711</v>
      </c>
      <c r="E77" s="33">
        <f>SUM(E76/$B$76)</f>
        <v>0.10670194003527336</v>
      </c>
      <c r="F77" s="33">
        <f>SUM(F76/$B$76)</f>
        <v>4.9990877577084473E-2</v>
      </c>
      <c r="G77" s="33">
        <f>SUM(G76/$B$76)</f>
        <v>4.1659064647570396E-2</v>
      </c>
    </row>
    <row r="78" spans="1:19" s="30" customFormat="1" ht="15" customHeight="1">
      <c r="A78" s="30" t="s">
        <v>13</v>
      </c>
      <c r="B78" s="34">
        <v>26</v>
      </c>
      <c r="C78" s="30">
        <v>11</v>
      </c>
      <c r="D78" s="30">
        <v>10</v>
      </c>
      <c r="E78" s="30">
        <v>3</v>
      </c>
      <c r="F78" s="30">
        <v>1</v>
      </c>
      <c r="G78" s="30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S75"/>
  <sheetViews>
    <sheetView workbookViewId="0">
      <selection activeCell="O1" sqref="O1"/>
    </sheetView>
  </sheetViews>
  <sheetFormatPr defaultRowHeight="12.75"/>
  <cols>
    <col min="1" max="1" width="26.42578125" customWidth="1"/>
    <col min="2" max="2" width="8.42578125" customWidth="1"/>
    <col min="3" max="3" width="9.7109375" customWidth="1"/>
    <col min="4" max="18" width="8.7109375" customWidth="1"/>
  </cols>
  <sheetData>
    <row r="1" spans="1:16" s="2" customFormat="1" ht="16.5" customHeight="1">
      <c r="A1" s="1" t="s">
        <v>157</v>
      </c>
    </row>
    <row r="2" spans="1:16" s="2" customFormat="1" ht="9.75" customHeight="1" thickBot="1">
      <c r="A2" s="3"/>
    </row>
    <row r="3" spans="1:16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6"/>
      <c r="M3" s="13" t="s">
        <v>9</v>
      </c>
      <c r="N3" s="14">
        <f>(6996/9780)</f>
        <v>0.71533742331288341</v>
      </c>
    </row>
    <row r="4" spans="1:16" s="2" customFormat="1" ht="16.5" customHeight="1" thickBot="1">
      <c r="A4" s="7" t="s">
        <v>32</v>
      </c>
      <c r="B4" s="8" t="s">
        <v>3</v>
      </c>
      <c r="C4" s="10">
        <v>1142</v>
      </c>
      <c r="D4" s="9">
        <v>1155</v>
      </c>
      <c r="E4" s="9"/>
      <c r="F4" s="9"/>
      <c r="G4" s="10"/>
      <c r="H4" s="10"/>
      <c r="I4" s="9"/>
      <c r="J4" s="10"/>
      <c r="K4" s="10"/>
      <c r="L4" s="11" t="s">
        <v>4</v>
      </c>
      <c r="N4" s="13" t="s">
        <v>11</v>
      </c>
      <c r="O4" s="13" t="s">
        <v>12</v>
      </c>
      <c r="P4" s="13" t="s">
        <v>13</v>
      </c>
    </row>
    <row r="5" spans="1:16" s="2" customFormat="1" ht="16.5" customHeight="1" thickBot="1">
      <c r="A5" s="7" t="s">
        <v>159</v>
      </c>
      <c r="B5" s="41" t="s">
        <v>16</v>
      </c>
      <c r="C5" s="10">
        <v>931</v>
      </c>
      <c r="D5" s="10">
        <v>981</v>
      </c>
      <c r="E5" s="10">
        <v>988</v>
      </c>
      <c r="F5" s="10">
        <v>1011</v>
      </c>
      <c r="G5" s="10">
        <v>1049</v>
      </c>
      <c r="H5" s="9">
        <v>1191</v>
      </c>
      <c r="I5" s="10"/>
      <c r="J5" s="10"/>
      <c r="K5" s="9"/>
      <c r="L5" s="11" t="s">
        <v>6</v>
      </c>
      <c r="M5" s="16" t="s">
        <v>5</v>
      </c>
      <c r="N5" s="17">
        <f>(C6+C8+C9+C10+C13)</f>
        <v>3115</v>
      </c>
      <c r="O5" s="14">
        <f>SUM(N5/N9)</f>
        <v>0.45027464585140214</v>
      </c>
      <c r="P5" s="2">
        <v>2</v>
      </c>
    </row>
    <row r="6" spans="1:16" s="2" customFormat="1" ht="16.5" customHeight="1" thickBot="1">
      <c r="A6" s="7" t="s">
        <v>160</v>
      </c>
      <c r="B6" s="12" t="s">
        <v>5</v>
      </c>
      <c r="C6" s="10">
        <v>870</v>
      </c>
      <c r="D6" s="10">
        <v>874</v>
      </c>
      <c r="E6" s="10">
        <v>933</v>
      </c>
      <c r="F6" s="10">
        <v>959</v>
      </c>
      <c r="G6" s="10">
        <v>1043</v>
      </c>
      <c r="H6" s="9">
        <v>1271</v>
      </c>
      <c r="I6" s="10"/>
      <c r="J6" s="10"/>
      <c r="K6" s="10"/>
      <c r="L6" s="11" t="s">
        <v>8</v>
      </c>
      <c r="M6" s="20" t="s">
        <v>3</v>
      </c>
      <c r="N6" s="17">
        <f>(C4+C7+C11)</f>
        <v>2448</v>
      </c>
      <c r="O6" s="14">
        <f>SUM(N6/N9)</f>
        <v>0.35385949696444058</v>
      </c>
      <c r="P6" s="2">
        <v>2</v>
      </c>
    </row>
    <row r="7" spans="1:16" s="2" customFormat="1" ht="16.5" customHeight="1" thickBot="1">
      <c r="A7" s="7" t="s">
        <v>158</v>
      </c>
      <c r="B7" s="8" t="s">
        <v>3</v>
      </c>
      <c r="C7" s="10">
        <v>797</v>
      </c>
      <c r="D7" s="10">
        <v>802</v>
      </c>
      <c r="E7" s="10">
        <v>804</v>
      </c>
      <c r="F7" s="10">
        <v>820</v>
      </c>
      <c r="G7" s="10">
        <v>1094</v>
      </c>
      <c r="H7" s="9">
        <v>1212</v>
      </c>
      <c r="I7" s="9"/>
      <c r="J7" s="10"/>
      <c r="K7" s="9"/>
      <c r="L7" s="11" t="s">
        <v>7</v>
      </c>
      <c r="M7" s="21" t="s">
        <v>16</v>
      </c>
      <c r="N7" s="17">
        <f>(C5+C14)</f>
        <v>1042</v>
      </c>
      <c r="O7" s="14">
        <f>SUM(N7/N9)</f>
        <v>0.15062156692685746</v>
      </c>
      <c r="P7" s="2">
        <v>1</v>
      </c>
    </row>
    <row r="8" spans="1:16" s="2" customFormat="1" ht="16.5" customHeight="1" thickBot="1">
      <c r="A8" s="7" t="s">
        <v>161</v>
      </c>
      <c r="B8" s="12" t="s">
        <v>5</v>
      </c>
      <c r="C8" s="10">
        <v>682</v>
      </c>
      <c r="D8" s="10">
        <v>685</v>
      </c>
      <c r="E8" s="10">
        <v>758</v>
      </c>
      <c r="F8" s="10">
        <v>882</v>
      </c>
      <c r="G8" s="10">
        <v>902</v>
      </c>
      <c r="H8" s="10">
        <v>967</v>
      </c>
      <c r="I8" s="10">
        <v>1033</v>
      </c>
      <c r="J8" s="10">
        <v>1059</v>
      </c>
      <c r="K8" s="9">
        <v>1089</v>
      </c>
      <c r="L8" s="11" t="s">
        <v>10</v>
      </c>
      <c r="M8" s="13" t="s">
        <v>17</v>
      </c>
      <c r="N8" s="17">
        <v>313</v>
      </c>
      <c r="O8" s="14">
        <f>SUM(N8/N9)</f>
        <v>4.5244290257299799E-2</v>
      </c>
    </row>
    <row r="9" spans="1:16" s="2" customFormat="1" ht="16.5" customHeight="1" thickBot="1">
      <c r="A9" s="18" t="s">
        <v>163</v>
      </c>
      <c r="B9" s="19" t="s">
        <v>5</v>
      </c>
      <c r="C9" s="10">
        <v>650</v>
      </c>
      <c r="D9" s="10">
        <v>653</v>
      </c>
      <c r="E9" s="10">
        <v>661</v>
      </c>
      <c r="F9" s="10">
        <v>677</v>
      </c>
      <c r="G9" s="10">
        <v>698</v>
      </c>
      <c r="H9" s="9" t="s">
        <v>21</v>
      </c>
      <c r="M9" s="25"/>
      <c r="N9" s="24">
        <v>6918</v>
      </c>
      <c r="O9" s="14"/>
    </row>
    <row r="10" spans="1:16" s="2" customFormat="1" ht="16.5" customHeight="1" thickBot="1">
      <c r="A10" s="18" t="s">
        <v>164</v>
      </c>
      <c r="B10" s="19" t="s">
        <v>5</v>
      </c>
      <c r="C10" s="10">
        <v>609</v>
      </c>
      <c r="D10" s="10">
        <v>631</v>
      </c>
      <c r="E10" s="10">
        <v>737</v>
      </c>
      <c r="F10" s="10">
        <v>768</v>
      </c>
      <c r="G10" s="10">
        <v>848</v>
      </c>
      <c r="H10" s="10">
        <v>959</v>
      </c>
      <c r="I10" s="10">
        <v>1010</v>
      </c>
      <c r="J10" s="10">
        <v>1021</v>
      </c>
      <c r="K10" s="10">
        <v>1028</v>
      </c>
      <c r="L10" s="11"/>
    </row>
    <row r="11" spans="1:16" s="2" customFormat="1" ht="16.5" customHeight="1" thickBot="1">
      <c r="A11" s="18" t="s">
        <v>162</v>
      </c>
      <c r="B11" s="27" t="s">
        <v>3</v>
      </c>
      <c r="C11" s="10">
        <v>509</v>
      </c>
      <c r="D11" s="10">
        <v>513</v>
      </c>
      <c r="E11" s="10">
        <v>519</v>
      </c>
      <c r="F11" s="10">
        <v>555</v>
      </c>
      <c r="G11" s="10" t="s">
        <v>21</v>
      </c>
    </row>
    <row r="12" spans="1:16" s="2" customFormat="1" ht="16.5" customHeight="1" thickBot="1">
      <c r="A12" s="18" t="s">
        <v>167</v>
      </c>
      <c r="B12" s="23" t="s">
        <v>14</v>
      </c>
      <c r="C12" s="10">
        <v>313</v>
      </c>
      <c r="D12" s="10">
        <v>316</v>
      </c>
      <c r="E12" s="10">
        <v>350</v>
      </c>
      <c r="F12" s="10" t="s">
        <v>21</v>
      </c>
      <c r="M12" s="13"/>
      <c r="N12" s="17"/>
      <c r="O12" s="14"/>
    </row>
    <row r="13" spans="1:16" s="2" customFormat="1" ht="16.5" customHeight="1" thickBot="1">
      <c r="A13" s="18" t="s">
        <v>166</v>
      </c>
      <c r="B13" s="19" t="s">
        <v>5</v>
      </c>
      <c r="C13" s="10">
        <v>304</v>
      </c>
      <c r="D13" s="10">
        <v>306</v>
      </c>
      <c r="E13" s="10" t="s">
        <v>21</v>
      </c>
    </row>
    <row r="14" spans="1:16" s="2" customFormat="1" ht="16.5" customHeight="1" thickBot="1">
      <c r="A14" s="18" t="s">
        <v>165</v>
      </c>
      <c r="B14" s="22" t="s">
        <v>16</v>
      </c>
      <c r="C14" s="10">
        <v>111</v>
      </c>
      <c r="D14" s="10" t="s">
        <v>21</v>
      </c>
    </row>
    <row r="15" spans="1:16" s="2" customFormat="1" ht="10.5" customHeight="1">
      <c r="A15" s="1"/>
    </row>
    <row r="16" spans="1:16" s="2" customFormat="1" ht="17.45" customHeight="1">
      <c r="A16" s="1" t="s">
        <v>193</v>
      </c>
    </row>
    <row r="17" spans="1:14" s="2" customFormat="1" ht="10.5" customHeight="1" thickBot="1">
      <c r="A17" s="1"/>
    </row>
    <row r="18" spans="1:14" s="2" customFormat="1" ht="16.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>
        <v>7</v>
      </c>
      <c r="J18" s="6"/>
      <c r="K18" s="13" t="s">
        <v>9</v>
      </c>
      <c r="L18" s="14">
        <f>(5267/8832)</f>
        <v>0.59635416666666663</v>
      </c>
    </row>
    <row r="19" spans="1:14" s="2" customFormat="1" ht="16.5" customHeight="1" thickBot="1">
      <c r="A19" s="7" t="s">
        <v>153</v>
      </c>
      <c r="B19" s="8" t="s">
        <v>3</v>
      </c>
      <c r="C19" s="9">
        <v>1073</v>
      </c>
      <c r="D19" s="10"/>
      <c r="E19" s="10"/>
      <c r="F19" s="10"/>
      <c r="G19" s="10"/>
      <c r="H19" s="9"/>
      <c r="I19" s="9"/>
      <c r="J19" s="11" t="s">
        <v>4</v>
      </c>
      <c r="L19" s="13" t="s">
        <v>11</v>
      </c>
      <c r="M19" s="13" t="s">
        <v>12</v>
      </c>
      <c r="N19" s="13" t="s">
        <v>13</v>
      </c>
    </row>
    <row r="20" spans="1:14" s="2" customFormat="1" ht="16.5" customHeight="1" thickBot="1">
      <c r="A20" s="7" t="s">
        <v>29</v>
      </c>
      <c r="B20" s="12" t="s">
        <v>5</v>
      </c>
      <c r="C20" s="10">
        <v>754</v>
      </c>
      <c r="D20" s="10">
        <v>758</v>
      </c>
      <c r="E20" s="10">
        <v>831</v>
      </c>
      <c r="F20" s="10">
        <v>857</v>
      </c>
      <c r="G20" s="10">
        <v>931</v>
      </c>
      <c r="H20" s="9">
        <v>1244</v>
      </c>
      <c r="I20" s="9"/>
      <c r="J20" s="11" t="s">
        <v>8</v>
      </c>
      <c r="K20" s="16" t="s">
        <v>5</v>
      </c>
      <c r="L20" s="17">
        <f>(C20+C21+C24+C27)</f>
        <v>2200</v>
      </c>
      <c r="M20" s="14">
        <f>SUM(L20/L24)</f>
        <v>0.42161747796090454</v>
      </c>
      <c r="N20" s="2">
        <v>2</v>
      </c>
    </row>
    <row r="21" spans="1:14" s="2" customFormat="1" ht="16.5" customHeight="1" thickBot="1">
      <c r="A21" s="7" t="s">
        <v>194</v>
      </c>
      <c r="B21" s="12" t="s">
        <v>5</v>
      </c>
      <c r="C21" s="10">
        <v>633</v>
      </c>
      <c r="D21" s="10">
        <v>634</v>
      </c>
      <c r="E21" s="10">
        <v>709</v>
      </c>
      <c r="F21" s="10">
        <v>733</v>
      </c>
      <c r="G21" s="10">
        <v>794</v>
      </c>
      <c r="H21" s="10">
        <v>949</v>
      </c>
      <c r="I21" s="9">
        <v>1098</v>
      </c>
      <c r="J21" s="11" t="s">
        <v>7</v>
      </c>
      <c r="K21" s="20" t="s">
        <v>3</v>
      </c>
      <c r="L21" s="17">
        <f>(C19+C22+C26)</f>
        <v>2027</v>
      </c>
      <c r="M21" s="14">
        <f>SUM(L21/L24)</f>
        <v>0.38846301264852434</v>
      </c>
      <c r="N21" s="2">
        <v>2</v>
      </c>
    </row>
    <row r="22" spans="1:14" s="2" customFormat="1" ht="16.5" customHeight="1" thickBot="1">
      <c r="A22" s="7" t="s">
        <v>196</v>
      </c>
      <c r="B22" s="8" t="s">
        <v>3</v>
      </c>
      <c r="C22" s="10">
        <v>578</v>
      </c>
      <c r="D22" s="10">
        <v>587</v>
      </c>
      <c r="E22" s="10">
        <v>606</v>
      </c>
      <c r="F22" s="10">
        <v>789</v>
      </c>
      <c r="G22" s="10">
        <v>960</v>
      </c>
      <c r="H22" s="10">
        <v>1036</v>
      </c>
      <c r="I22" s="9">
        <v>1060</v>
      </c>
      <c r="J22" s="11" t="s">
        <v>6</v>
      </c>
      <c r="K22" s="21" t="s">
        <v>16</v>
      </c>
      <c r="L22" s="17">
        <v>555</v>
      </c>
      <c r="M22" s="14">
        <f>SUM(L22/L24)</f>
        <v>0.10636259103104638</v>
      </c>
    </row>
    <row r="23" spans="1:14" s="2" customFormat="1" ht="16.5" customHeight="1" thickBot="1">
      <c r="A23" s="18" t="s">
        <v>118</v>
      </c>
      <c r="B23" s="22" t="s">
        <v>16</v>
      </c>
      <c r="C23" s="10">
        <v>555</v>
      </c>
      <c r="D23" s="10">
        <v>557</v>
      </c>
      <c r="E23" s="10">
        <v>580</v>
      </c>
      <c r="F23" s="10">
        <v>647</v>
      </c>
      <c r="G23" s="10">
        <v>739</v>
      </c>
      <c r="H23" s="10">
        <v>789</v>
      </c>
      <c r="I23" s="10">
        <v>816</v>
      </c>
      <c r="J23" s="11"/>
      <c r="K23" s="55" t="s">
        <v>26</v>
      </c>
      <c r="L23" s="17">
        <v>436</v>
      </c>
      <c r="M23" s="14">
        <f>SUM(L23/L24)</f>
        <v>8.3556918359524723E-2</v>
      </c>
    </row>
    <row r="24" spans="1:14" s="2" customFormat="1" ht="16.5" customHeight="1" thickBot="1">
      <c r="A24" s="18" t="s">
        <v>195</v>
      </c>
      <c r="B24" s="19" t="s">
        <v>5</v>
      </c>
      <c r="C24" s="10">
        <v>476</v>
      </c>
      <c r="D24" s="10">
        <v>477</v>
      </c>
      <c r="E24" s="10">
        <v>561</v>
      </c>
      <c r="F24" s="10">
        <v>586</v>
      </c>
      <c r="G24" s="10">
        <v>665</v>
      </c>
      <c r="H24" s="10" t="s">
        <v>21</v>
      </c>
      <c r="I24" s="17"/>
      <c r="J24" s="14"/>
      <c r="K24" s="21"/>
      <c r="L24" s="24">
        <v>5218</v>
      </c>
      <c r="M24" s="14"/>
    </row>
    <row r="25" spans="1:14" s="2" customFormat="1" ht="16.5" customHeight="1" thickBot="1">
      <c r="A25" s="18" t="s">
        <v>291</v>
      </c>
      <c r="B25" s="56" t="s">
        <v>26</v>
      </c>
      <c r="C25" s="10">
        <v>436</v>
      </c>
      <c r="D25" s="10">
        <v>438</v>
      </c>
      <c r="E25" s="10">
        <v>473</v>
      </c>
      <c r="F25" s="10">
        <v>534</v>
      </c>
      <c r="G25" s="10" t="s">
        <v>21</v>
      </c>
      <c r="H25" s="14"/>
    </row>
    <row r="26" spans="1:14" s="2" customFormat="1" ht="16.5" customHeight="1" thickBot="1">
      <c r="A26" s="18" t="s">
        <v>156</v>
      </c>
      <c r="B26" s="27" t="s">
        <v>3</v>
      </c>
      <c r="C26" s="10">
        <v>376</v>
      </c>
      <c r="D26" s="10">
        <v>385</v>
      </c>
      <c r="E26" s="10">
        <v>397</v>
      </c>
      <c r="F26" s="10" t="s">
        <v>21</v>
      </c>
      <c r="G26" s="17"/>
      <c r="H26" s="14"/>
    </row>
    <row r="27" spans="1:14" s="2" customFormat="1" ht="16.5" customHeight="1" thickBot="1">
      <c r="A27" s="18" t="s">
        <v>48</v>
      </c>
      <c r="B27" s="19" t="s">
        <v>5</v>
      </c>
      <c r="C27" s="10">
        <v>337</v>
      </c>
      <c r="D27" s="10">
        <v>338</v>
      </c>
      <c r="E27" s="10" t="s">
        <v>21</v>
      </c>
      <c r="F27" s="62"/>
      <c r="G27" s="24"/>
      <c r="H27" s="14"/>
    </row>
    <row r="28" spans="1:14" s="2" customFormat="1" ht="11.25" customHeight="1">
      <c r="A28" s="28"/>
      <c r="B28" s="29"/>
      <c r="C28" s="43"/>
      <c r="D28" s="17"/>
      <c r="E28" s="17"/>
      <c r="F28" s="17"/>
      <c r="G28" s="17"/>
      <c r="H28" s="17"/>
      <c r="I28" s="17"/>
      <c r="J28" s="17"/>
      <c r="K28" s="17"/>
      <c r="L28" s="42"/>
    </row>
    <row r="29" spans="1:14" s="2" customFormat="1" ht="17.45" customHeight="1">
      <c r="A29" s="1" t="s">
        <v>192</v>
      </c>
    </row>
    <row r="30" spans="1:14" s="2" customFormat="1" ht="10.5" customHeight="1" thickBot="1">
      <c r="A30" s="1"/>
    </row>
    <row r="31" spans="1:14" s="2" customFormat="1" ht="16.5" customHeight="1" thickBot="1">
      <c r="A31" s="4" t="s">
        <v>0</v>
      </c>
      <c r="B31" s="5" t="s">
        <v>1</v>
      </c>
      <c r="C31" s="5" t="s">
        <v>2</v>
      </c>
      <c r="D31" s="5">
        <v>2</v>
      </c>
      <c r="E31" s="5">
        <v>3</v>
      </c>
      <c r="F31" s="5">
        <v>4</v>
      </c>
      <c r="G31" s="5">
        <v>5</v>
      </c>
      <c r="H31" s="5">
        <v>6</v>
      </c>
      <c r="I31" s="5">
        <v>7</v>
      </c>
      <c r="J31" s="6"/>
      <c r="K31" s="13" t="s">
        <v>9</v>
      </c>
      <c r="L31" s="14">
        <f>(7616/11771)</f>
        <v>0.64701384759153857</v>
      </c>
    </row>
    <row r="32" spans="1:14" s="2" customFormat="1" ht="16.5" customHeight="1" thickBot="1">
      <c r="A32" s="7" t="s">
        <v>128</v>
      </c>
      <c r="B32" s="12" t="s">
        <v>5</v>
      </c>
      <c r="C32" s="9">
        <v>1179</v>
      </c>
      <c r="D32" s="10"/>
      <c r="E32" s="10"/>
      <c r="F32" s="10"/>
      <c r="G32" s="10"/>
      <c r="H32" s="9"/>
      <c r="I32" s="10"/>
      <c r="J32" s="11" t="s">
        <v>4</v>
      </c>
      <c r="L32" s="13" t="s">
        <v>11</v>
      </c>
      <c r="M32" s="13" t="s">
        <v>12</v>
      </c>
      <c r="N32" s="13" t="s">
        <v>13</v>
      </c>
    </row>
    <row r="33" spans="1:15" s="2" customFormat="1" ht="16.5" customHeight="1" thickBot="1">
      <c r="A33" s="7" t="s">
        <v>49</v>
      </c>
      <c r="B33" s="41" t="s">
        <v>16</v>
      </c>
      <c r="C33" s="10">
        <v>1055</v>
      </c>
      <c r="D33" s="10">
        <v>1061</v>
      </c>
      <c r="E33" s="9">
        <v>1075</v>
      </c>
      <c r="F33" s="10"/>
      <c r="G33" s="10"/>
      <c r="H33" s="10"/>
      <c r="I33" s="10"/>
      <c r="J33" s="11" t="s">
        <v>8</v>
      </c>
      <c r="K33" s="16" t="s">
        <v>5</v>
      </c>
      <c r="L33" s="17">
        <f>(C32+C34+C39+C40)</f>
        <v>3167</v>
      </c>
      <c r="M33" s="14">
        <f>SUM(L33/L37)</f>
        <v>0.42114361702127662</v>
      </c>
      <c r="N33" s="2">
        <v>3</v>
      </c>
    </row>
    <row r="34" spans="1:15" s="2" customFormat="1" ht="16.5" customHeight="1" thickBot="1">
      <c r="A34" s="7" t="s">
        <v>186</v>
      </c>
      <c r="B34" s="12" t="s">
        <v>5</v>
      </c>
      <c r="C34" s="10">
        <v>922</v>
      </c>
      <c r="D34" s="10">
        <v>948</v>
      </c>
      <c r="E34" s="10">
        <v>965</v>
      </c>
      <c r="F34" s="9">
        <v>1028</v>
      </c>
      <c r="G34" s="9"/>
      <c r="H34" s="10"/>
      <c r="I34" s="10"/>
      <c r="J34" s="11" t="s">
        <v>7</v>
      </c>
      <c r="K34" s="20" t="s">
        <v>3</v>
      </c>
      <c r="L34" s="17">
        <f>(C35+C36+C38)</f>
        <v>2127</v>
      </c>
      <c r="M34" s="14">
        <f>SUM(L34/L37)</f>
        <v>0.28284574468085105</v>
      </c>
      <c r="N34" s="2">
        <v>2</v>
      </c>
    </row>
    <row r="35" spans="1:15" s="2" customFormat="1" ht="16.5" customHeight="1" thickBot="1">
      <c r="A35" s="7" t="s">
        <v>41</v>
      </c>
      <c r="B35" s="8" t="s">
        <v>3</v>
      </c>
      <c r="C35" s="10">
        <v>835</v>
      </c>
      <c r="D35" s="10">
        <v>841</v>
      </c>
      <c r="E35" s="10">
        <v>858</v>
      </c>
      <c r="F35" s="10">
        <v>904</v>
      </c>
      <c r="G35" s="10">
        <v>936</v>
      </c>
      <c r="H35" s="10">
        <v>946</v>
      </c>
      <c r="I35" s="9">
        <v>1015</v>
      </c>
      <c r="J35" s="11" t="s">
        <v>10</v>
      </c>
      <c r="K35" s="21" t="s">
        <v>16</v>
      </c>
      <c r="L35" s="17">
        <f>(C33+C37)</f>
        <v>1701</v>
      </c>
      <c r="M35" s="14">
        <f>SUM(L35/L37)</f>
        <v>0.22619680851063831</v>
      </c>
      <c r="N35" s="2">
        <v>1</v>
      </c>
    </row>
    <row r="36" spans="1:15" s="2" customFormat="1" ht="16.5" customHeight="1" thickBot="1">
      <c r="A36" s="7" t="s">
        <v>188</v>
      </c>
      <c r="B36" s="8" t="s">
        <v>3</v>
      </c>
      <c r="C36" s="10">
        <v>692</v>
      </c>
      <c r="D36" s="10">
        <v>701</v>
      </c>
      <c r="E36" s="10">
        <v>717</v>
      </c>
      <c r="F36" s="10">
        <v>780</v>
      </c>
      <c r="G36" s="10">
        <v>940</v>
      </c>
      <c r="H36" s="10">
        <v>960</v>
      </c>
      <c r="I36" s="9">
        <v>991</v>
      </c>
      <c r="J36" s="11" t="s">
        <v>15</v>
      </c>
      <c r="K36" s="55" t="s">
        <v>26</v>
      </c>
      <c r="L36" s="17">
        <f>(C41+C42)</f>
        <v>525</v>
      </c>
      <c r="M36" s="14">
        <f>SUM(L36/L37)</f>
        <v>6.9813829787234036E-2</v>
      </c>
    </row>
    <row r="37" spans="1:15" s="2" customFormat="1" ht="16.5" customHeight="1" thickBot="1">
      <c r="A37" s="18" t="s">
        <v>189</v>
      </c>
      <c r="B37" s="22" t="s">
        <v>16</v>
      </c>
      <c r="C37" s="10">
        <v>646</v>
      </c>
      <c r="D37" s="10">
        <v>648</v>
      </c>
      <c r="E37" s="10">
        <v>657</v>
      </c>
      <c r="F37" s="10">
        <v>689</v>
      </c>
      <c r="G37" s="10">
        <v>703</v>
      </c>
      <c r="H37" s="10">
        <v>708</v>
      </c>
      <c r="I37" s="10" t="s">
        <v>21</v>
      </c>
      <c r="L37" s="24">
        <v>7520</v>
      </c>
    </row>
    <row r="38" spans="1:15" s="2" customFormat="1" ht="16.5" customHeight="1" thickBot="1">
      <c r="A38" s="18" t="s">
        <v>230</v>
      </c>
      <c r="B38" s="27" t="s">
        <v>3</v>
      </c>
      <c r="C38" s="10">
        <v>600</v>
      </c>
      <c r="D38" s="10">
        <v>605</v>
      </c>
      <c r="E38" s="10">
        <v>610</v>
      </c>
      <c r="F38" s="10">
        <v>699</v>
      </c>
      <c r="G38" s="10">
        <v>716</v>
      </c>
      <c r="H38" s="10">
        <v>729</v>
      </c>
      <c r="I38" s="10">
        <v>815</v>
      </c>
      <c r="J38" s="11"/>
    </row>
    <row r="39" spans="1:15" s="2" customFormat="1" ht="16.5" customHeight="1" thickBot="1">
      <c r="A39" s="7" t="s">
        <v>187</v>
      </c>
      <c r="B39" s="12" t="s">
        <v>5</v>
      </c>
      <c r="C39" s="10">
        <v>573</v>
      </c>
      <c r="D39" s="10">
        <v>586</v>
      </c>
      <c r="E39" s="10">
        <v>594</v>
      </c>
      <c r="F39" s="10">
        <v>606</v>
      </c>
      <c r="G39" s="10">
        <v>675</v>
      </c>
      <c r="H39" s="10">
        <v>806</v>
      </c>
      <c r="I39" s="9">
        <v>1039</v>
      </c>
      <c r="J39" s="9" t="s">
        <v>6</v>
      </c>
    </row>
    <row r="40" spans="1:15" s="2" customFormat="1" ht="16.5" customHeight="1" thickBot="1">
      <c r="A40" s="18" t="s">
        <v>191</v>
      </c>
      <c r="B40" s="19" t="s">
        <v>5</v>
      </c>
      <c r="C40" s="10">
        <v>493</v>
      </c>
      <c r="D40" s="10">
        <v>518</v>
      </c>
      <c r="E40" s="10">
        <v>528</v>
      </c>
      <c r="F40" s="10">
        <v>598</v>
      </c>
      <c r="G40" s="10" t="s">
        <v>21</v>
      </c>
      <c r="H40" s="24"/>
      <c r="I40" s="44"/>
    </row>
    <row r="41" spans="1:15" s="2" customFormat="1" ht="16.5" customHeight="1" thickBot="1">
      <c r="A41" s="18" t="s">
        <v>40</v>
      </c>
      <c r="B41" s="56" t="s">
        <v>26</v>
      </c>
      <c r="C41" s="10">
        <v>350</v>
      </c>
      <c r="D41" s="10">
        <v>360</v>
      </c>
      <c r="E41" s="10">
        <v>434</v>
      </c>
      <c r="F41" s="10" t="s">
        <v>21</v>
      </c>
      <c r="G41" s="17"/>
      <c r="H41" s="17"/>
      <c r="I41" s="17"/>
    </row>
    <row r="42" spans="1:15" s="2" customFormat="1" ht="16.5" customHeight="1" thickBot="1">
      <c r="A42" s="18" t="s">
        <v>190</v>
      </c>
      <c r="B42" s="56" t="s">
        <v>26</v>
      </c>
      <c r="C42" s="10">
        <v>175</v>
      </c>
      <c r="D42" s="10">
        <v>177</v>
      </c>
      <c r="E42" s="10" t="s">
        <v>21</v>
      </c>
      <c r="H42" s="24"/>
      <c r="I42" s="44"/>
      <c r="J42"/>
    </row>
    <row r="44" spans="1:15" s="2" customFormat="1" ht="17.45" customHeight="1">
      <c r="A44" s="1" t="s">
        <v>177</v>
      </c>
    </row>
    <row r="45" spans="1:15" s="2" customFormat="1" ht="10.5" customHeight="1" thickBot="1">
      <c r="A45" s="1"/>
    </row>
    <row r="46" spans="1:15" s="2" customFormat="1" ht="16.5" customHeight="1" thickBot="1">
      <c r="A46" s="4" t="s">
        <v>0</v>
      </c>
      <c r="B46" s="5" t="s">
        <v>1</v>
      </c>
      <c r="C46" s="5" t="s">
        <v>2</v>
      </c>
      <c r="D46" s="5">
        <v>2</v>
      </c>
      <c r="E46" s="5">
        <v>3</v>
      </c>
      <c r="F46" s="5">
        <v>4</v>
      </c>
      <c r="G46" s="5">
        <v>5</v>
      </c>
      <c r="H46" s="5">
        <v>6</v>
      </c>
      <c r="I46" s="5">
        <v>7</v>
      </c>
      <c r="J46" s="5">
        <v>8</v>
      </c>
      <c r="K46" s="6"/>
      <c r="L46" s="13" t="s">
        <v>9</v>
      </c>
      <c r="M46" s="14">
        <f>(8171/12979)</f>
        <v>0.62955543570382921</v>
      </c>
    </row>
    <row r="47" spans="1:15" s="2" customFormat="1" ht="16.5" customHeight="1" thickBot="1">
      <c r="A47" s="7" t="s">
        <v>178</v>
      </c>
      <c r="B47" s="12" t="s">
        <v>5</v>
      </c>
      <c r="C47" s="9">
        <v>1906</v>
      </c>
      <c r="D47" s="10"/>
      <c r="E47" s="10"/>
      <c r="F47" s="10"/>
      <c r="G47" s="10"/>
      <c r="H47" s="9"/>
      <c r="I47" s="10"/>
      <c r="J47" s="10"/>
      <c r="K47" s="11" t="s">
        <v>4</v>
      </c>
      <c r="M47" s="13" t="s">
        <v>11</v>
      </c>
      <c r="N47" s="13" t="s">
        <v>12</v>
      </c>
      <c r="O47" s="13" t="s">
        <v>13</v>
      </c>
    </row>
    <row r="48" spans="1:15" s="2" customFormat="1" ht="16.5" customHeight="1" thickBot="1">
      <c r="A48" s="7" t="s">
        <v>102</v>
      </c>
      <c r="B48" s="8" t="s">
        <v>3</v>
      </c>
      <c r="C48" s="9">
        <v>1229</v>
      </c>
      <c r="D48" s="10"/>
      <c r="E48" s="10"/>
      <c r="F48" s="9"/>
      <c r="G48" s="10"/>
      <c r="H48" s="9"/>
      <c r="I48" s="9"/>
      <c r="J48" s="9"/>
      <c r="K48" s="11" t="s">
        <v>8</v>
      </c>
      <c r="L48" s="16" t="s">
        <v>5</v>
      </c>
      <c r="M48" s="17">
        <f>(C47+C52+C53+C55+C57)</f>
        <v>3748</v>
      </c>
      <c r="N48" s="14">
        <f>SUM(M48/M52)</f>
        <v>0.46472411655300683</v>
      </c>
      <c r="O48" s="2">
        <v>3</v>
      </c>
    </row>
    <row r="49" spans="1:15" s="2" customFormat="1" ht="16.5" customHeight="1" thickBot="1">
      <c r="A49" s="7" t="s">
        <v>95</v>
      </c>
      <c r="B49" s="8" t="s">
        <v>3</v>
      </c>
      <c r="C49" s="10">
        <v>763</v>
      </c>
      <c r="D49" s="10">
        <v>812</v>
      </c>
      <c r="E49" s="10">
        <v>896</v>
      </c>
      <c r="F49" s="10">
        <v>914</v>
      </c>
      <c r="G49" s="10">
        <v>931</v>
      </c>
      <c r="H49" s="9">
        <v>1069</v>
      </c>
      <c r="I49" s="10"/>
      <c r="J49" s="9"/>
      <c r="K49" s="11" t="s">
        <v>6</v>
      </c>
      <c r="L49" s="20" t="s">
        <v>3</v>
      </c>
      <c r="M49" s="17">
        <f>(C48+C49+C51+C54)</f>
        <v>3171</v>
      </c>
      <c r="N49" s="14">
        <f>SUM(M49/M52)</f>
        <v>0.3931804091754495</v>
      </c>
      <c r="O49" s="2">
        <v>3</v>
      </c>
    </row>
    <row r="50" spans="1:15" s="2" customFormat="1" ht="16.5" customHeight="1" thickBot="1">
      <c r="A50" s="7" t="s">
        <v>179</v>
      </c>
      <c r="B50" s="41" t="s">
        <v>16</v>
      </c>
      <c r="C50" s="10">
        <v>750</v>
      </c>
      <c r="D50" s="10">
        <v>795</v>
      </c>
      <c r="E50" s="10">
        <v>814</v>
      </c>
      <c r="F50" s="9">
        <v>1045</v>
      </c>
      <c r="G50" s="10"/>
      <c r="H50" s="10"/>
      <c r="I50" s="10"/>
      <c r="J50" s="9"/>
      <c r="K50" s="11" t="s">
        <v>7</v>
      </c>
      <c r="L50" s="21" t="s">
        <v>16</v>
      </c>
      <c r="M50" s="17">
        <v>750</v>
      </c>
      <c r="N50" s="14">
        <f>SUM(M50/M52)</f>
        <v>9.2994420334779906E-2</v>
      </c>
      <c r="O50" s="2">
        <v>1</v>
      </c>
    </row>
    <row r="51" spans="1:15" s="2" customFormat="1" ht="16.5" customHeight="1" thickBot="1">
      <c r="A51" s="7" t="s">
        <v>181</v>
      </c>
      <c r="B51" s="8" t="s">
        <v>3</v>
      </c>
      <c r="C51" s="10">
        <v>697</v>
      </c>
      <c r="D51" s="10">
        <v>753</v>
      </c>
      <c r="E51" s="10">
        <v>773</v>
      </c>
      <c r="F51" s="10">
        <v>784</v>
      </c>
      <c r="G51" s="10">
        <v>795</v>
      </c>
      <c r="H51" s="9">
        <v>1081</v>
      </c>
      <c r="I51" s="10"/>
      <c r="J51" s="9"/>
      <c r="K51" s="11" t="s">
        <v>10</v>
      </c>
      <c r="L51" s="58" t="s">
        <v>27</v>
      </c>
      <c r="M51" s="17">
        <v>396</v>
      </c>
      <c r="N51" s="14">
        <f>SUM(M51/M52)</f>
        <v>4.9101053936763797E-2</v>
      </c>
    </row>
    <row r="52" spans="1:15" s="2" customFormat="1" ht="16.5" customHeight="1" thickBot="1">
      <c r="A52" s="18" t="s">
        <v>183</v>
      </c>
      <c r="B52" s="19" t="s">
        <v>5</v>
      </c>
      <c r="C52" s="10">
        <v>534</v>
      </c>
      <c r="D52" s="10">
        <v>676</v>
      </c>
      <c r="E52" s="10">
        <v>682</v>
      </c>
      <c r="F52" s="10">
        <v>690</v>
      </c>
      <c r="G52" s="10">
        <v>822</v>
      </c>
      <c r="H52" s="10">
        <v>837</v>
      </c>
      <c r="I52" s="10">
        <v>843</v>
      </c>
      <c r="J52" s="10">
        <v>849</v>
      </c>
      <c r="K52" s="11"/>
      <c r="L52" s="46"/>
      <c r="M52" s="24">
        <v>8065</v>
      </c>
      <c r="N52" s="14"/>
    </row>
    <row r="53" spans="1:15" s="2" customFormat="1" ht="16.5" customHeight="1" thickBot="1">
      <c r="A53" s="7" t="s">
        <v>180</v>
      </c>
      <c r="B53" s="12" t="s">
        <v>5</v>
      </c>
      <c r="C53" s="10">
        <v>517</v>
      </c>
      <c r="D53" s="10">
        <v>739</v>
      </c>
      <c r="E53" s="10">
        <v>748</v>
      </c>
      <c r="F53" s="10">
        <v>754</v>
      </c>
      <c r="G53" s="10">
        <v>855</v>
      </c>
      <c r="H53" s="10">
        <v>922</v>
      </c>
      <c r="I53" s="10">
        <v>962</v>
      </c>
      <c r="J53" s="9">
        <v>981</v>
      </c>
      <c r="K53" s="11" t="s">
        <v>15</v>
      </c>
      <c r="L53" s="13"/>
      <c r="M53" s="17"/>
      <c r="N53" s="14"/>
    </row>
    <row r="54" spans="1:15" s="2" customFormat="1" ht="16.5" customHeight="1" thickBot="1">
      <c r="A54" s="18" t="s">
        <v>185</v>
      </c>
      <c r="B54" s="27" t="s">
        <v>3</v>
      </c>
      <c r="C54" s="10">
        <v>482</v>
      </c>
      <c r="D54" s="10">
        <v>508</v>
      </c>
      <c r="E54" s="10">
        <v>563</v>
      </c>
      <c r="F54" s="10">
        <v>579</v>
      </c>
      <c r="G54" s="10">
        <v>596</v>
      </c>
      <c r="H54" s="10" t="s">
        <v>21</v>
      </c>
    </row>
    <row r="55" spans="1:15" s="2" customFormat="1" ht="16.5" customHeight="1" thickBot="1">
      <c r="A55" s="7" t="s">
        <v>68</v>
      </c>
      <c r="B55" s="12" t="s">
        <v>5</v>
      </c>
      <c r="C55" s="10">
        <v>456</v>
      </c>
      <c r="D55" s="10">
        <v>678</v>
      </c>
      <c r="E55" s="10">
        <v>682</v>
      </c>
      <c r="F55" s="10">
        <v>702</v>
      </c>
      <c r="G55" s="10">
        <v>823</v>
      </c>
      <c r="H55" s="10">
        <v>858</v>
      </c>
      <c r="I55" s="10">
        <v>884</v>
      </c>
      <c r="J55" s="9">
        <v>890</v>
      </c>
      <c r="K55" s="11" t="s">
        <v>19</v>
      </c>
    </row>
    <row r="56" spans="1:15" s="2" customFormat="1" ht="16.5" customHeight="1" thickBot="1">
      <c r="A56" s="18" t="s">
        <v>182</v>
      </c>
      <c r="B56" s="59" t="s">
        <v>27</v>
      </c>
      <c r="C56" s="10">
        <v>396</v>
      </c>
      <c r="D56" s="10">
        <v>421</v>
      </c>
      <c r="E56" s="10">
        <v>434</v>
      </c>
      <c r="F56" s="10" t="s">
        <v>21</v>
      </c>
    </row>
    <row r="57" spans="1:15" s="2" customFormat="1" ht="16.5" customHeight="1" thickBot="1">
      <c r="A57" s="18" t="s">
        <v>184</v>
      </c>
      <c r="B57" s="19" t="s">
        <v>5</v>
      </c>
      <c r="C57" s="10">
        <v>335</v>
      </c>
      <c r="D57" s="10">
        <v>445</v>
      </c>
      <c r="E57" s="10">
        <v>455</v>
      </c>
      <c r="F57" s="10">
        <v>491</v>
      </c>
      <c r="G57" s="10" t="s">
        <v>21</v>
      </c>
      <c r="I57" s="17"/>
      <c r="J57" s="17"/>
      <c r="K57" s="17"/>
      <c r="L57" s="17"/>
    </row>
    <row r="58" spans="1:15" s="2" customFormat="1" ht="11.25" customHeight="1">
      <c r="A58" s="28"/>
      <c r="B58" s="29"/>
      <c r="C58" s="28"/>
      <c r="D58" s="28"/>
      <c r="E58" s="28"/>
      <c r="N58" s="14"/>
    </row>
    <row r="59" spans="1:15" s="2" customFormat="1" ht="17.45" customHeight="1">
      <c r="A59" s="1" t="s">
        <v>168</v>
      </c>
    </row>
    <row r="60" spans="1:15" s="2" customFormat="1" ht="8.25" customHeight="1" thickBot="1">
      <c r="A60" s="1"/>
    </row>
    <row r="61" spans="1:15" s="2" customFormat="1" ht="17.45" customHeight="1" thickBot="1">
      <c r="A61" s="4" t="s">
        <v>0</v>
      </c>
      <c r="B61" s="5" t="s">
        <v>1</v>
      </c>
      <c r="C61" s="5" t="s">
        <v>2</v>
      </c>
      <c r="D61" s="5">
        <v>2</v>
      </c>
      <c r="E61" s="5">
        <v>3</v>
      </c>
      <c r="F61" s="5">
        <v>4</v>
      </c>
      <c r="G61" s="5">
        <v>5</v>
      </c>
      <c r="H61" s="5">
        <v>6</v>
      </c>
      <c r="I61" s="5">
        <v>7</v>
      </c>
      <c r="J61" s="5"/>
      <c r="K61" s="13" t="s">
        <v>9</v>
      </c>
      <c r="L61" s="14">
        <f>(4687/8088)</f>
        <v>0.57950049455984176</v>
      </c>
    </row>
    <row r="62" spans="1:15" s="2" customFormat="1" ht="17.45" customHeight="1" thickBot="1">
      <c r="A62" s="7" t="s">
        <v>170</v>
      </c>
      <c r="B62" s="41" t="s">
        <v>16</v>
      </c>
      <c r="C62" s="9">
        <v>1130</v>
      </c>
      <c r="D62" s="10"/>
      <c r="E62" s="10"/>
      <c r="F62" s="10"/>
      <c r="G62" s="10"/>
      <c r="H62" s="10"/>
      <c r="I62" s="9"/>
      <c r="J62" s="11" t="s">
        <v>4</v>
      </c>
      <c r="L62" s="13" t="s">
        <v>11</v>
      </c>
      <c r="M62" s="13" t="s">
        <v>12</v>
      </c>
      <c r="N62" s="13" t="s">
        <v>13</v>
      </c>
      <c r="O62" s="13"/>
    </row>
    <row r="63" spans="1:15" s="2" customFormat="1" ht="17.45" customHeight="1" thickBot="1">
      <c r="A63" s="7" t="s">
        <v>111</v>
      </c>
      <c r="B63" s="12" t="s">
        <v>5</v>
      </c>
      <c r="C63" s="10">
        <v>765</v>
      </c>
      <c r="D63" s="10">
        <v>792</v>
      </c>
      <c r="E63" s="10">
        <v>815</v>
      </c>
      <c r="F63" s="10">
        <v>834</v>
      </c>
      <c r="G63" s="10">
        <v>842</v>
      </c>
      <c r="H63" s="9">
        <v>995</v>
      </c>
      <c r="I63" s="10"/>
      <c r="J63" s="11" t="s">
        <v>7</v>
      </c>
      <c r="K63" s="16" t="s">
        <v>5</v>
      </c>
      <c r="L63" s="17">
        <f>(C63+C65+C66)</f>
        <v>1751</v>
      </c>
      <c r="M63" s="14">
        <f>SUM(L63/L68)</f>
        <v>0.37672117039586916</v>
      </c>
      <c r="N63" s="2">
        <v>2</v>
      </c>
    </row>
    <row r="64" spans="1:15" s="2" customFormat="1" ht="17.45" customHeight="1" thickBot="1">
      <c r="A64" s="7" t="s">
        <v>171</v>
      </c>
      <c r="B64" s="8" t="s">
        <v>3</v>
      </c>
      <c r="C64" s="10">
        <v>715</v>
      </c>
      <c r="D64" s="10">
        <v>762</v>
      </c>
      <c r="E64" s="10">
        <v>791</v>
      </c>
      <c r="F64" s="9">
        <v>983</v>
      </c>
      <c r="G64" s="10"/>
      <c r="H64" s="9"/>
      <c r="I64" s="9"/>
      <c r="J64" s="11" t="s">
        <v>8</v>
      </c>
      <c r="K64" s="20" t="s">
        <v>3</v>
      </c>
      <c r="L64" s="17">
        <f>(C64+C67)</f>
        <v>1014</v>
      </c>
      <c r="M64" s="14">
        <f>SUM(L64/L68)</f>
        <v>0.21815834767641998</v>
      </c>
      <c r="N64" s="2">
        <v>1</v>
      </c>
    </row>
    <row r="65" spans="1:19" s="2" customFormat="1" ht="17.45" customHeight="1" thickBot="1">
      <c r="A65" s="7" t="s">
        <v>169</v>
      </c>
      <c r="B65" s="12" t="s">
        <v>5</v>
      </c>
      <c r="C65" s="10">
        <v>680</v>
      </c>
      <c r="D65" s="10">
        <v>701</v>
      </c>
      <c r="E65" s="10">
        <v>713</v>
      </c>
      <c r="F65" s="10">
        <v>737</v>
      </c>
      <c r="G65" s="10">
        <v>741</v>
      </c>
      <c r="H65" s="10">
        <v>833</v>
      </c>
      <c r="I65" s="9">
        <v>917</v>
      </c>
      <c r="J65" s="11" t="s">
        <v>6</v>
      </c>
      <c r="K65" s="21" t="s">
        <v>16</v>
      </c>
      <c r="L65" s="17">
        <v>1130</v>
      </c>
      <c r="M65" s="14">
        <f>SUM(L65/L68)</f>
        <v>0.24311531841652323</v>
      </c>
      <c r="N65" s="2">
        <v>1</v>
      </c>
    </row>
    <row r="66" spans="1:19" s="2" customFormat="1" ht="17.45" customHeight="1" thickBot="1">
      <c r="A66" s="18" t="s">
        <v>172</v>
      </c>
      <c r="B66" s="19" t="s">
        <v>5</v>
      </c>
      <c r="C66" s="10">
        <v>306</v>
      </c>
      <c r="D66" s="10">
        <v>322</v>
      </c>
      <c r="E66" s="10">
        <v>342</v>
      </c>
      <c r="F66" s="10">
        <v>361</v>
      </c>
      <c r="G66" s="10">
        <v>366</v>
      </c>
      <c r="H66" s="10" t="s">
        <v>21</v>
      </c>
      <c r="K66" s="58" t="s">
        <v>27</v>
      </c>
      <c r="L66" s="17">
        <v>268</v>
      </c>
      <c r="M66" s="14">
        <f>SUM(L66/L68)</f>
        <v>5.7659208261617897E-2</v>
      </c>
    </row>
    <row r="67" spans="1:19" s="2" customFormat="1" ht="17.45" customHeight="1" thickBot="1">
      <c r="A67" s="18" t="s">
        <v>173</v>
      </c>
      <c r="B67" s="27" t="s">
        <v>3</v>
      </c>
      <c r="C67" s="10">
        <v>299</v>
      </c>
      <c r="D67" s="10">
        <v>319</v>
      </c>
      <c r="E67" s="10">
        <v>329</v>
      </c>
      <c r="F67" s="10" t="s">
        <v>21</v>
      </c>
      <c r="K67" s="13" t="s">
        <v>17</v>
      </c>
      <c r="L67" s="17">
        <f>(C68+C70)</f>
        <v>485</v>
      </c>
      <c r="M67" s="14">
        <f>SUM(L67/L68)</f>
        <v>0.1043459552495697</v>
      </c>
      <c r="O67" s="14"/>
    </row>
    <row r="68" spans="1:19" s="2" customFormat="1" ht="17.45" customHeight="1" thickBot="1">
      <c r="A68" s="18" t="s">
        <v>174</v>
      </c>
      <c r="B68" s="23" t="s">
        <v>14</v>
      </c>
      <c r="C68" s="10">
        <v>292</v>
      </c>
      <c r="D68" s="10">
        <v>317</v>
      </c>
      <c r="E68" s="10">
        <v>346</v>
      </c>
      <c r="F68" s="10">
        <v>394</v>
      </c>
      <c r="G68" s="10">
        <v>423</v>
      </c>
      <c r="H68" s="10">
        <v>478</v>
      </c>
      <c r="I68" s="10">
        <v>624</v>
      </c>
      <c r="J68" s="11"/>
      <c r="L68" s="24">
        <v>4648</v>
      </c>
    </row>
    <row r="69" spans="1:19" s="2" customFormat="1" ht="17.45" customHeight="1" thickBot="1">
      <c r="A69" s="18" t="s">
        <v>176</v>
      </c>
      <c r="B69" s="59" t="s">
        <v>27</v>
      </c>
      <c r="C69" s="10">
        <v>268</v>
      </c>
      <c r="D69" s="10">
        <v>299</v>
      </c>
      <c r="E69" s="10">
        <v>362</v>
      </c>
      <c r="F69" s="10">
        <v>376</v>
      </c>
      <c r="G69" s="10">
        <v>383</v>
      </c>
      <c r="H69" s="10">
        <v>409</v>
      </c>
      <c r="I69" s="10" t="s">
        <v>21</v>
      </c>
    </row>
    <row r="70" spans="1:19" s="2" customFormat="1" ht="17.45" customHeight="1" thickBot="1">
      <c r="A70" s="18" t="s">
        <v>175</v>
      </c>
      <c r="B70" s="23" t="s">
        <v>14</v>
      </c>
      <c r="C70" s="10">
        <v>193</v>
      </c>
      <c r="D70" s="10">
        <v>206</v>
      </c>
      <c r="E70" s="10" t="s">
        <v>21</v>
      </c>
    </row>
    <row r="72" spans="1:19" s="30" customFormat="1" ht="15" customHeight="1">
      <c r="B72" s="34" t="s">
        <v>20</v>
      </c>
      <c r="C72" s="36" t="s">
        <v>5</v>
      </c>
      <c r="D72" s="37" t="s">
        <v>3</v>
      </c>
      <c r="E72" s="38" t="s">
        <v>16</v>
      </c>
      <c r="F72" s="57" t="s">
        <v>26</v>
      </c>
      <c r="G72" s="60" t="s">
        <v>27</v>
      </c>
      <c r="H72" s="34" t="s">
        <v>17</v>
      </c>
      <c r="Q72" s="31"/>
      <c r="R72" s="32"/>
      <c r="S72" s="33"/>
    </row>
    <row r="73" spans="1:19" s="30" customFormat="1" ht="15" customHeight="1">
      <c r="A73" s="30" t="s">
        <v>11</v>
      </c>
      <c r="B73" s="35">
        <f>SUM(N9+L37+M52+L68+L24)</f>
        <v>32369</v>
      </c>
      <c r="C73" s="32">
        <f>SUM(L63+M48+L33+L20+N5)</f>
        <v>13981</v>
      </c>
      <c r="D73" s="32">
        <f>SUM(L64+M49+L34+L21+N6)</f>
        <v>10787</v>
      </c>
      <c r="E73" s="32">
        <f>SUM(L65+M50+L35+N7+L22)</f>
        <v>5178</v>
      </c>
      <c r="F73" s="32">
        <f>(L36+L23)</f>
        <v>961</v>
      </c>
      <c r="G73" s="32">
        <f>(L66+M51)</f>
        <v>664</v>
      </c>
      <c r="H73" s="32">
        <f>(L67+N8)</f>
        <v>798</v>
      </c>
      <c r="Q73" s="34"/>
      <c r="R73" s="35"/>
      <c r="S73" s="33"/>
    </row>
    <row r="74" spans="1:19" s="30" customFormat="1" ht="15" customHeight="1">
      <c r="A74" s="30" t="s">
        <v>12</v>
      </c>
      <c r="B74" s="40">
        <v>1</v>
      </c>
      <c r="C74" s="33">
        <f t="shared" ref="C74:H74" si="0">SUM(C73/$B$73)</f>
        <v>0.43192560783465661</v>
      </c>
      <c r="D74" s="33">
        <f t="shared" si="0"/>
        <v>0.33325094998300842</v>
      </c>
      <c r="E74" s="33">
        <f t="shared" si="0"/>
        <v>0.1599678704933733</v>
      </c>
      <c r="F74" s="33">
        <f t="shared" si="0"/>
        <v>2.96888998733356E-2</v>
      </c>
      <c r="G74" s="33">
        <f t="shared" si="0"/>
        <v>2.0513454230899935E-2</v>
      </c>
      <c r="H74" s="33">
        <f t="shared" si="0"/>
        <v>2.4653217584726127E-2</v>
      </c>
    </row>
    <row r="75" spans="1:19" s="30" customFormat="1" ht="15" customHeight="1">
      <c r="A75" s="30" t="s">
        <v>13</v>
      </c>
      <c r="B75" s="34">
        <v>26</v>
      </c>
      <c r="C75" s="30">
        <v>12</v>
      </c>
      <c r="D75" s="30">
        <v>10</v>
      </c>
      <c r="E75" s="30">
        <v>4</v>
      </c>
      <c r="F75" s="30">
        <v>0</v>
      </c>
      <c r="G75" s="30">
        <v>0</v>
      </c>
      <c r="H75" s="30">
        <v>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S72"/>
  <sheetViews>
    <sheetView workbookViewId="0">
      <selection activeCell="K68" sqref="K68"/>
    </sheetView>
  </sheetViews>
  <sheetFormatPr defaultRowHeight="12.75"/>
  <cols>
    <col min="1" max="1" width="26.42578125" customWidth="1"/>
    <col min="2" max="2" width="8.42578125" customWidth="1"/>
    <col min="3" max="3" width="9.7109375" customWidth="1"/>
    <col min="4" max="18" width="8.7109375" customWidth="1"/>
  </cols>
  <sheetData>
    <row r="1" spans="1:13" s="2" customFormat="1" ht="16.5" customHeight="1">
      <c r="A1" s="1" t="s">
        <v>123</v>
      </c>
    </row>
    <row r="2" spans="1:13" s="2" customFormat="1" ht="9.75" customHeight="1" thickBot="1">
      <c r="A2" s="3"/>
    </row>
    <row r="3" spans="1:13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6"/>
      <c r="J3" s="13" t="s">
        <v>9</v>
      </c>
      <c r="K3" s="14">
        <f>(6547/10997)</f>
        <v>0.5953441847776666</v>
      </c>
    </row>
    <row r="4" spans="1:13" s="2" customFormat="1" ht="16.5" customHeight="1" thickBot="1">
      <c r="A4" s="7" t="s">
        <v>32</v>
      </c>
      <c r="B4" s="8" t="s">
        <v>3</v>
      </c>
      <c r="C4" s="9">
        <v>1431</v>
      </c>
      <c r="D4" s="10"/>
      <c r="E4" s="9"/>
      <c r="F4" s="9"/>
      <c r="G4" s="10"/>
      <c r="H4" s="10"/>
      <c r="I4" s="11" t="s">
        <v>4</v>
      </c>
      <c r="K4" s="13" t="s">
        <v>11</v>
      </c>
      <c r="L4" s="13" t="s">
        <v>12</v>
      </c>
      <c r="M4" s="13" t="s">
        <v>13</v>
      </c>
    </row>
    <row r="5" spans="1:13" s="2" customFormat="1" ht="16.5" customHeight="1" thickBot="1">
      <c r="A5" s="7" t="s">
        <v>31</v>
      </c>
      <c r="B5" s="8" t="s">
        <v>3</v>
      </c>
      <c r="C5" s="10">
        <v>817</v>
      </c>
      <c r="D5" s="10">
        <v>859</v>
      </c>
      <c r="E5" s="10">
        <v>876</v>
      </c>
      <c r="F5" s="10">
        <v>908</v>
      </c>
      <c r="G5" s="10">
        <v>957</v>
      </c>
      <c r="H5" s="9">
        <v>962</v>
      </c>
      <c r="I5" s="11" t="s">
        <v>6</v>
      </c>
      <c r="J5" s="16" t="s">
        <v>5</v>
      </c>
      <c r="K5" s="17">
        <f>(C7+C8+C10+C11)</f>
        <v>2741</v>
      </c>
      <c r="L5" s="14">
        <f>SUM(K5/K8)</f>
        <v>0.42548897857808132</v>
      </c>
      <c r="M5" s="2">
        <v>2</v>
      </c>
    </row>
    <row r="6" spans="1:13" s="2" customFormat="1" ht="16.5" customHeight="1" thickBot="1">
      <c r="A6" s="18" t="s">
        <v>86</v>
      </c>
      <c r="B6" s="22" t="s">
        <v>16</v>
      </c>
      <c r="C6" s="10">
        <v>788</v>
      </c>
      <c r="D6" s="10">
        <v>802</v>
      </c>
      <c r="E6" s="10">
        <v>844</v>
      </c>
      <c r="F6" s="10">
        <v>892</v>
      </c>
      <c r="G6" s="10">
        <v>940</v>
      </c>
      <c r="H6" s="10">
        <v>944</v>
      </c>
      <c r="I6" s="11"/>
      <c r="J6" s="20" t="s">
        <v>3</v>
      </c>
      <c r="K6" s="17">
        <f>(C4+C5+C9)</f>
        <v>2913</v>
      </c>
      <c r="L6" s="14">
        <f>SUM(K6/K8)</f>
        <v>0.45218876125426888</v>
      </c>
      <c r="M6" s="2">
        <v>3</v>
      </c>
    </row>
    <row r="7" spans="1:13" s="2" customFormat="1" ht="16.5" customHeight="1" thickBot="1">
      <c r="A7" s="7" t="s">
        <v>29</v>
      </c>
      <c r="B7" s="12" t="s">
        <v>5</v>
      </c>
      <c r="C7" s="10">
        <v>751</v>
      </c>
      <c r="D7" s="10">
        <v>812</v>
      </c>
      <c r="E7" s="10">
        <v>945</v>
      </c>
      <c r="F7" s="9">
        <v>1359</v>
      </c>
      <c r="G7" s="10"/>
      <c r="H7" s="9"/>
      <c r="I7" s="11" t="s">
        <v>8</v>
      </c>
      <c r="J7" s="21" t="s">
        <v>16</v>
      </c>
      <c r="K7" s="17">
        <v>788</v>
      </c>
      <c r="L7" s="14">
        <f>SUM(K7/K8)</f>
        <v>0.1223222601676498</v>
      </c>
    </row>
    <row r="8" spans="1:13" s="2" customFormat="1" ht="16.5" customHeight="1" thickBot="1">
      <c r="A8" s="7" t="s">
        <v>34</v>
      </c>
      <c r="B8" s="12" t="s">
        <v>5</v>
      </c>
      <c r="C8" s="10">
        <v>748</v>
      </c>
      <c r="D8" s="10">
        <v>756</v>
      </c>
      <c r="E8" s="10">
        <v>965</v>
      </c>
      <c r="F8" s="9">
        <v>1087</v>
      </c>
      <c r="G8" s="10"/>
      <c r="H8" s="9"/>
      <c r="I8" s="11" t="s">
        <v>7</v>
      </c>
      <c r="J8" s="25"/>
      <c r="K8" s="24">
        <v>6442</v>
      </c>
      <c r="L8" s="14"/>
    </row>
    <row r="9" spans="1:13" s="2" customFormat="1" ht="16.5" customHeight="1" thickBot="1">
      <c r="A9" s="7" t="s">
        <v>126</v>
      </c>
      <c r="B9" s="8" t="s">
        <v>3</v>
      </c>
      <c r="C9" s="10">
        <v>665</v>
      </c>
      <c r="D9" s="10">
        <v>753</v>
      </c>
      <c r="E9" s="10">
        <v>873</v>
      </c>
      <c r="F9" s="10">
        <v>917</v>
      </c>
      <c r="G9" s="10">
        <v>953</v>
      </c>
      <c r="H9" s="9">
        <v>957</v>
      </c>
      <c r="I9" s="11" t="s">
        <v>10</v>
      </c>
      <c r="J9" s="13"/>
      <c r="K9" s="17"/>
      <c r="L9" s="14"/>
    </row>
    <row r="10" spans="1:13" s="2" customFormat="1" ht="16.5" customHeight="1" thickBot="1">
      <c r="A10" s="18" t="s">
        <v>124</v>
      </c>
      <c r="B10" s="19" t="s">
        <v>5</v>
      </c>
      <c r="C10" s="10">
        <v>644</v>
      </c>
      <c r="D10" s="10">
        <v>664</v>
      </c>
      <c r="E10" s="10" t="s">
        <v>21</v>
      </c>
    </row>
    <row r="11" spans="1:13" s="2" customFormat="1" ht="16.5" customHeight="1" thickBot="1">
      <c r="A11" s="18" t="s">
        <v>125</v>
      </c>
      <c r="B11" s="19" t="s">
        <v>5</v>
      </c>
      <c r="C11" s="10">
        <v>598</v>
      </c>
      <c r="D11" s="10">
        <v>722</v>
      </c>
      <c r="E11" s="10">
        <v>804</v>
      </c>
      <c r="F11" s="10" t="s">
        <v>21</v>
      </c>
    </row>
    <row r="12" spans="1:13" s="2" customFormat="1" ht="10.5" customHeight="1">
      <c r="A12" s="1"/>
    </row>
    <row r="13" spans="1:13" s="2" customFormat="1" ht="17.45" customHeight="1">
      <c r="A13" s="1" t="s">
        <v>127</v>
      </c>
    </row>
    <row r="14" spans="1:13" s="2" customFormat="1" ht="10.5" customHeight="1" thickBot="1">
      <c r="A14" s="1"/>
    </row>
    <row r="15" spans="1:13" s="2" customFormat="1" ht="16.5" customHeight="1" thickBot="1">
      <c r="A15" s="4" t="s">
        <v>0</v>
      </c>
      <c r="B15" s="5" t="s">
        <v>1</v>
      </c>
      <c r="C15" s="5" t="s">
        <v>2</v>
      </c>
      <c r="D15" s="5">
        <v>2</v>
      </c>
      <c r="E15" s="6"/>
      <c r="F15" s="13" t="s">
        <v>9</v>
      </c>
      <c r="G15" s="14">
        <f>(4239/7426)</f>
        <v>0.57083221115001348</v>
      </c>
    </row>
    <row r="16" spans="1:13" s="2" customFormat="1" ht="16.5" customHeight="1" thickBot="1">
      <c r="A16" s="7" t="s">
        <v>129</v>
      </c>
      <c r="B16" s="12" t="s">
        <v>5</v>
      </c>
      <c r="C16" s="9">
        <v>1282</v>
      </c>
      <c r="D16" s="9"/>
      <c r="E16" s="11" t="s">
        <v>4</v>
      </c>
      <c r="G16" s="13" t="s">
        <v>11</v>
      </c>
      <c r="H16" s="13" t="s">
        <v>12</v>
      </c>
      <c r="I16" s="13" t="s">
        <v>13</v>
      </c>
    </row>
    <row r="17" spans="1:15" s="2" customFormat="1" ht="16.5" customHeight="1" thickBot="1">
      <c r="A17" s="7" t="s">
        <v>128</v>
      </c>
      <c r="B17" s="12" t="s">
        <v>5</v>
      </c>
      <c r="C17" s="9">
        <v>1069</v>
      </c>
      <c r="D17" s="9"/>
      <c r="E17" s="11" t="s">
        <v>8</v>
      </c>
      <c r="F17" s="16" t="s">
        <v>5</v>
      </c>
      <c r="G17" s="17">
        <f>(C16+C17)</f>
        <v>2351</v>
      </c>
      <c r="H17" s="14">
        <f>SUM(G17/G20)</f>
        <v>0.56270943034944954</v>
      </c>
      <c r="I17" s="2">
        <v>2</v>
      </c>
    </row>
    <row r="18" spans="1:15" s="2" customFormat="1" ht="16.5" customHeight="1" thickBot="1">
      <c r="A18" s="7" t="s">
        <v>43</v>
      </c>
      <c r="B18" s="8" t="s">
        <v>3</v>
      </c>
      <c r="C18" s="10">
        <v>983</v>
      </c>
      <c r="D18" s="9">
        <v>1079</v>
      </c>
      <c r="E18" s="11" t="s">
        <v>7</v>
      </c>
      <c r="F18" s="20" t="s">
        <v>3</v>
      </c>
      <c r="G18" s="17">
        <f>(C18+C19)</f>
        <v>1663</v>
      </c>
      <c r="H18" s="14">
        <f>SUM(G18/G20)</f>
        <v>0.39803733843944472</v>
      </c>
      <c r="I18" s="2">
        <v>1</v>
      </c>
    </row>
    <row r="19" spans="1:15" s="2" customFormat="1" ht="16.5" customHeight="1" thickBot="1">
      <c r="A19" s="18" t="s">
        <v>130</v>
      </c>
      <c r="B19" s="27" t="s">
        <v>3</v>
      </c>
      <c r="C19" s="10">
        <v>680</v>
      </c>
      <c r="D19" s="10">
        <v>786</v>
      </c>
      <c r="E19" s="11"/>
      <c r="F19" s="46" t="s">
        <v>22</v>
      </c>
      <c r="G19" s="17">
        <v>164</v>
      </c>
      <c r="H19" s="14">
        <f>SUM(G19/G20)</f>
        <v>3.9253231211105792E-2</v>
      </c>
    </row>
    <row r="20" spans="1:15" s="2" customFormat="1" ht="16.5" customHeight="1" thickBot="1">
      <c r="A20" s="18" t="s">
        <v>131</v>
      </c>
      <c r="B20" s="45" t="s">
        <v>22</v>
      </c>
      <c r="C20" s="10">
        <v>164</v>
      </c>
      <c r="D20" s="10">
        <v>199</v>
      </c>
      <c r="E20" s="11"/>
      <c r="F20" s="21"/>
      <c r="G20" s="24">
        <v>4178</v>
      </c>
      <c r="H20" s="14"/>
    </row>
    <row r="21" spans="1:15" s="2" customFormat="1" ht="11.25" customHeight="1">
      <c r="A21" s="28"/>
      <c r="B21" s="29"/>
      <c r="C21" s="43"/>
      <c r="D21" s="17"/>
      <c r="E21" s="17"/>
      <c r="F21" s="17"/>
      <c r="G21" s="17"/>
      <c r="H21" s="17"/>
      <c r="I21" s="17"/>
      <c r="J21" s="17"/>
      <c r="K21" s="17"/>
      <c r="L21" s="42"/>
    </row>
    <row r="22" spans="1:15" s="2" customFormat="1" ht="17.45" customHeight="1">
      <c r="A22" s="1" t="s">
        <v>132</v>
      </c>
    </row>
    <row r="23" spans="1:15" s="2" customFormat="1" ht="10.5" customHeight="1" thickBot="1">
      <c r="A23" s="1"/>
    </row>
    <row r="24" spans="1:15" s="2" customFormat="1" ht="16.5" customHeight="1" thickBot="1">
      <c r="A24" s="4" t="s">
        <v>0</v>
      </c>
      <c r="B24" s="5" t="s">
        <v>1</v>
      </c>
      <c r="C24" s="5" t="s">
        <v>2</v>
      </c>
      <c r="D24" s="5">
        <v>2</v>
      </c>
      <c r="E24" s="5">
        <v>3</v>
      </c>
      <c r="F24" s="5">
        <v>4</v>
      </c>
      <c r="G24" s="5">
        <v>5</v>
      </c>
      <c r="H24" s="5">
        <v>6</v>
      </c>
      <c r="I24" s="5">
        <v>7</v>
      </c>
      <c r="J24" s="5">
        <v>8</v>
      </c>
      <c r="K24" s="6"/>
      <c r="L24" s="13" t="s">
        <v>9</v>
      </c>
      <c r="M24" s="14">
        <f>(6212/10825)</f>
        <v>0.57385681293302537</v>
      </c>
    </row>
    <row r="25" spans="1:15" s="2" customFormat="1" ht="16.5" customHeight="1" thickBot="1">
      <c r="A25" s="7" t="s">
        <v>134</v>
      </c>
      <c r="B25" s="15" t="s">
        <v>14</v>
      </c>
      <c r="C25" s="10">
        <v>922</v>
      </c>
      <c r="D25" s="10">
        <v>943</v>
      </c>
      <c r="E25" s="10">
        <v>947</v>
      </c>
      <c r="F25" s="10">
        <v>982</v>
      </c>
      <c r="G25" s="10">
        <v>1004</v>
      </c>
      <c r="H25" s="9">
        <v>1073</v>
      </c>
      <c r="I25" s="10"/>
      <c r="J25" s="10"/>
      <c r="K25" s="11" t="s">
        <v>4</v>
      </c>
      <c r="M25" s="13" t="s">
        <v>11</v>
      </c>
      <c r="N25" s="13" t="s">
        <v>12</v>
      </c>
      <c r="O25" s="13" t="s">
        <v>13</v>
      </c>
    </row>
    <row r="26" spans="1:15" s="2" customFormat="1" ht="16.5" customHeight="1" thickBot="1">
      <c r="A26" s="7" t="s">
        <v>133</v>
      </c>
      <c r="B26" s="12" t="s">
        <v>5</v>
      </c>
      <c r="C26" s="10">
        <v>701</v>
      </c>
      <c r="D26" s="10">
        <v>709</v>
      </c>
      <c r="E26" s="10">
        <v>713</v>
      </c>
      <c r="F26" s="10">
        <v>766</v>
      </c>
      <c r="G26" s="10">
        <v>776</v>
      </c>
      <c r="H26" s="10">
        <v>971</v>
      </c>
      <c r="I26" s="10">
        <v>987</v>
      </c>
      <c r="J26" s="9">
        <v>1032</v>
      </c>
      <c r="K26" s="11" t="s">
        <v>7</v>
      </c>
      <c r="L26" s="16" t="s">
        <v>5</v>
      </c>
      <c r="M26" s="17">
        <f>(C26+C29+C31+C34)</f>
        <v>1997</v>
      </c>
      <c r="N26" s="14">
        <f>SUM(M26/M31)</f>
        <v>0.32646722249468696</v>
      </c>
      <c r="O26" s="2">
        <v>2</v>
      </c>
    </row>
    <row r="27" spans="1:15" s="2" customFormat="1" ht="16.5" customHeight="1" thickBot="1">
      <c r="A27" s="7" t="s">
        <v>41</v>
      </c>
      <c r="B27" s="8" t="s">
        <v>3</v>
      </c>
      <c r="C27" s="10">
        <v>681</v>
      </c>
      <c r="D27" s="10">
        <v>703</v>
      </c>
      <c r="E27" s="10">
        <v>708</v>
      </c>
      <c r="F27" s="10">
        <v>731</v>
      </c>
      <c r="G27" s="10">
        <v>828</v>
      </c>
      <c r="H27" s="10">
        <v>872</v>
      </c>
      <c r="I27" s="10">
        <v>876</v>
      </c>
      <c r="J27" s="9">
        <v>926</v>
      </c>
      <c r="K27" s="11" t="s">
        <v>10</v>
      </c>
      <c r="L27" s="20" t="s">
        <v>3</v>
      </c>
      <c r="M27" s="17">
        <f>(C27+C28+C33)</f>
        <v>1722</v>
      </c>
      <c r="N27" s="14">
        <f>SUM(M27/M31)</f>
        <v>0.28151054438450218</v>
      </c>
      <c r="O27" s="2">
        <v>2</v>
      </c>
    </row>
    <row r="28" spans="1:15" s="2" customFormat="1" ht="16.5" customHeight="1" thickBot="1">
      <c r="A28" s="7" t="s">
        <v>95</v>
      </c>
      <c r="B28" s="8" t="s">
        <v>3</v>
      </c>
      <c r="C28" s="10">
        <v>641</v>
      </c>
      <c r="D28" s="10">
        <v>675</v>
      </c>
      <c r="E28" s="10">
        <v>684</v>
      </c>
      <c r="F28" s="10">
        <v>705</v>
      </c>
      <c r="G28" s="10">
        <v>819</v>
      </c>
      <c r="H28" s="10">
        <v>868</v>
      </c>
      <c r="I28" s="10">
        <v>881</v>
      </c>
      <c r="J28" s="9">
        <v>954</v>
      </c>
      <c r="K28" s="11" t="s">
        <v>6</v>
      </c>
      <c r="L28" s="21" t="s">
        <v>16</v>
      </c>
      <c r="M28" s="17">
        <f>(C32+C35)</f>
        <v>738</v>
      </c>
      <c r="N28" s="14">
        <f>SUM(M28/M31)</f>
        <v>0.12064737616478666</v>
      </c>
    </row>
    <row r="29" spans="1:15" s="2" customFormat="1" ht="16.5" customHeight="1" thickBot="1">
      <c r="A29" s="7" t="s">
        <v>55</v>
      </c>
      <c r="B29" s="12" t="s">
        <v>5</v>
      </c>
      <c r="C29" s="10">
        <v>510</v>
      </c>
      <c r="D29" s="10">
        <v>513</v>
      </c>
      <c r="E29" s="10">
        <v>551</v>
      </c>
      <c r="F29" s="10">
        <v>586</v>
      </c>
      <c r="G29" s="10">
        <v>651</v>
      </c>
      <c r="H29" s="10">
        <v>775</v>
      </c>
      <c r="I29" s="10">
        <v>786</v>
      </c>
      <c r="J29" s="9">
        <v>1078</v>
      </c>
      <c r="K29" s="11" t="s">
        <v>8</v>
      </c>
      <c r="L29" s="46" t="s">
        <v>22</v>
      </c>
      <c r="M29" s="17">
        <v>232</v>
      </c>
      <c r="N29" s="14">
        <f>SUM(M29/M31)</f>
        <v>3.7927088442046758E-2</v>
      </c>
    </row>
    <row r="30" spans="1:15" s="2" customFormat="1" ht="16.5" customHeight="1" thickBot="1">
      <c r="A30" s="18" t="s">
        <v>139</v>
      </c>
      <c r="B30" s="23" t="s">
        <v>14</v>
      </c>
      <c r="C30" s="10">
        <v>506</v>
      </c>
      <c r="D30" s="10">
        <v>535</v>
      </c>
      <c r="E30" s="10">
        <v>584</v>
      </c>
      <c r="F30" s="10">
        <v>597</v>
      </c>
      <c r="G30" s="10">
        <v>689</v>
      </c>
      <c r="H30" s="10">
        <v>713</v>
      </c>
      <c r="I30" s="10">
        <v>714</v>
      </c>
      <c r="J30" s="10" t="s">
        <v>21</v>
      </c>
      <c r="L30" s="13" t="s">
        <v>17</v>
      </c>
      <c r="M30" s="17">
        <f>(C25+C30)</f>
        <v>1428</v>
      </c>
      <c r="N30" s="14">
        <f>SUM(M30/M31)</f>
        <v>0.23344776851397744</v>
      </c>
      <c r="O30" s="2">
        <v>1</v>
      </c>
    </row>
    <row r="31" spans="1:15" s="2" customFormat="1" ht="16.5" customHeight="1" thickBot="1">
      <c r="A31" s="18" t="s">
        <v>135</v>
      </c>
      <c r="B31" s="19" t="s">
        <v>5</v>
      </c>
      <c r="C31" s="10">
        <v>499</v>
      </c>
      <c r="D31" s="10">
        <v>510</v>
      </c>
      <c r="E31" s="10">
        <v>513</v>
      </c>
      <c r="F31" s="10">
        <v>588</v>
      </c>
      <c r="G31" s="10">
        <v>602</v>
      </c>
      <c r="H31" s="10" t="s">
        <v>21</v>
      </c>
      <c r="M31" s="24">
        <v>6117</v>
      </c>
    </row>
    <row r="32" spans="1:15" s="2" customFormat="1" ht="16.5" customHeight="1" thickBot="1">
      <c r="A32" s="18" t="s">
        <v>49</v>
      </c>
      <c r="B32" s="22" t="s">
        <v>16</v>
      </c>
      <c r="C32" s="10">
        <v>474</v>
      </c>
      <c r="D32" s="10">
        <v>518</v>
      </c>
      <c r="E32" s="10">
        <v>625</v>
      </c>
      <c r="F32" s="10">
        <v>657</v>
      </c>
      <c r="G32" s="10">
        <v>679</v>
      </c>
      <c r="H32" s="10">
        <v>725</v>
      </c>
      <c r="I32" s="10">
        <v>733</v>
      </c>
      <c r="J32" s="10">
        <v>825</v>
      </c>
      <c r="K32" s="9"/>
    </row>
    <row r="33" spans="1:15" s="2" customFormat="1" ht="16.5" customHeight="1" thickBot="1">
      <c r="A33" s="18" t="s">
        <v>96</v>
      </c>
      <c r="B33" s="27" t="s">
        <v>3</v>
      </c>
      <c r="C33" s="10">
        <v>400</v>
      </c>
      <c r="D33" s="10">
        <v>414</v>
      </c>
      <c r="E33" s="10">
        <v>459</v>
      </c>
      <c r="F33" s="10">
        <v>465</v>
      </c>
      <c r="G33" s="10" t="s">
        <v>21</v>
      </c>
      <c r="H33" s="24"/>
      <c r="I33" s="44"/>
      <c r="J33"/>
    </row>
    <row r="34" spans="1:15" s="2" customFormat="1" ht="16.5" customHeight="1" thickBot="1">
      <c r="A34" s="18" t="s">
        <v>138</v>
      </c>
      <c r="B34" s="19" t="s">
        <v>5</v>
      </c>
      <c r="C34" s="10">
        <v>287</v>
      </c>
      <c r="D34" s="10">
        <v>304</v>
      </c>
      <c r="E34" s="10">
        <v>306</v>
      </c>
      <c r="F34" s="10" t="s">
        <v>21</v>
      </c>
      <c r="G34" s="17"/>
      <c r="H34" s="17"/>
      <c r="I34" s="17"/>
    </row>
    <row r="35" spans="1:15" s="2" customFormat="1" ht="16.5" customHeight="1" thickBot="1">
      <c r="A35" s="18" t="s">
        <v>136</v>
      </c>
      <c r="B35" s="22" t="s">
        <v>16</v>
      </c>
      <c r="C35" s="10">
        <v>264</v>
      </c>
      <c r="D35" s="10">
        <v>275</v>
      </c>
      <c r="E35" s="10" t="s">
        <v>21</v>
      </c>
      <c r="H35" s="24"/>
      <c r="I35" s="44"/>
      <c r="J35"/>
    </row>
    <row r="36" spans="1:15" s="2" customFormat="1" ht="16.5" customHeight="1" thickBot="1">
      <c r="A36" s="18" t="s">
        <v>137</v>
      </c>
      <c r="B36" s="45" t="s">
        <v>22</v>
      </c>
      <c r="C36" s="10">
        <v>232</v>
      </c>
      <c r="D36" s="10" t="s">
        <v>21</v>
      </c>
      <c r="F36" s="17"/>
      <c r="G36" s="17"/>
      <c r="H36" s="17"/>
      <c r="I36" s="17"/>
    </row>
    <row r="38" spans="1:15" s="2" customFormat="1" ht="17.45" customHeight="1">
      <c r="A38" s="1" t="s">
        <v>140</v>
      </c>
    </row>
    <row r="39" spans="1:15" s="2" customFormat="1" ht="10.5" customHeight="1" thickBot="1">
      <c r="A39" s="1"/>
    </row>
    <row r="40" spans="1:15" s="2" customFormat="1" ht="16.5" customHeight="1" thickBot="1">
      <c r="A40" s="4" t="s">
        <v>0</v>
      </c>
      <c r="B40" s="5" t="s">
        <v>1</v>
      </c>
      <c r="C40" s="5" t="s">
        <v>2</v>
      </c>
      <c r="D40" s="5">
        <v>2</v>
      </c>
      <c r="E40" s="5">
        <v>3</v>
      </c>
      <c r="F40" s="5">
        <v>4</v>
      </c>
      <c r="G40" s="5">
        <v>5</v>
      </c>
      <c r="H40" s="5">
        <v>6</v>
      </c>
      <c r="I40" s="5">
        <v>7</v>
      </c>
      <c r="J40" s="5">
        <v>8</v>
      </c>
      <c r="K40" s="6"/>
      <c r="L40" s="13" t="s">
        <v>9</v>
      </c>
      <c r="M40" s="14">
        <f>(6692/12251)</f>
        <v>0.5462411231736185</v>
      </c>
    </row>
    <row r="41" spans="1:15" s="2" customFormat="1" ht="16.5" customHeight="1" thickBot="1">
      <c r="A41" s="7" t="s">
        <v>101</v>
      </c>
      <c r="B41" s="12" t="s">
        <v>5</v>
      </c>
      <c r="C41" s="9">
        <v>1105</v>
      </c>
      <c r="D41" s="10"/>
      <c r="E41" s="10"/>
      <c r="F41" s="10"/>
      <c r="G41" s="10"/>
      <c r="H41" s="9"/>
      <c r="I41" s="10"/>
      <c r="J41" s="10"/>
      <c r="K41" s="11" t="s">
        <v>4</v>
      </c>
      <c r="M41" s="13" t="s">
        <v>11</v>
      </c>
      <c r="N41" s="13" t="s">
        <v>12</v>
      </c>
      <c r="O41" s="13" t="s">
        <v>13</v>
      </c>
    </row>
    <row r="42" spans="1:15" s="2" customFormat="1" ht="16.5" customHeight="1" thickBot="1">
      <c r="A42" s="7" t="s">
        <v>102</v>
      </c>
      <c r="B42" s="8" t="s">
        <v>3</v>
      </c>
      <c r="C42" s="10">
        <v>901</v>
      </c>
      <c r="D42" s="10">
        <v>917</v>
      </c>
      <c r="E42" s="10">
        <v>936</v>
      </c>
      <c r="F42" s="9">
        <v>962</v>
      </c>
      <c r="G42" s="10"/>
      <c r="H42" s="9"/>
      <c r="I42" s="9"/>
      <c r="J42" s="9"/>
      <c r="K42" s="11" t="s">
        <v>8</v>
      </c>
      <c r="L42" s="16" t="s">
        <v>5</v>
      </c>
      <c r="M42" s="17">
        <f>(C41+C44+C46+C48+C49)</f>
        <v>3141</v>
      </c>
      <c r="N42" s="14">
        <f>SUM(M42/M48)</f>
        <v>0.47735562310030394</v>
      </c>
      <c r="O42" s="2">
        <v>3</v>
      </c>
    </row>
    <row r="43" spans="1:15" s="2" customFormat="1" ht="16.5" customHeight="1" thickBot="1">
      <c r="A43" s="7" t="s">
        <v>142</v>
      </c>
      <c r="B43" s="8" t="s">
        <v>3</v>
      </c>
      <c r="C43" s="10">
        <v>718</v>
      </c>
      <c r="D43" s="10">
        <v>734</v>
      </c>
      <c r="E43" s="10">
        <v>757</v>
      </c>
      <c r="F43" s="10">
        <v>771</v>
      </c>
      <c r="G43" s="10">
        <v>777</v>
      </c>
      <c r="H43" s="10">
        <v>831</v>
      </c>
      <c r="I43" s="10">
        <v>850</v>
      </c>
      <c r="J43" s="9">
        <v>910</v>
      </c>
      <c r="K43" s="11" t="s">
        <v>6</v>
      </c>
      <c r="L43" s="20" t="s">
        <v>3</v>
      </c>
      <c r="M43" s="17">
        <f>(C42+C43+C45)</f>
        <v>2300</v>
      </c>
      <c r="N43" s="14">
        <f>SUM(M43/M48)</f>
        <v>0.34954407294832829</v>
      </c>
      <c r="O43" s="2">
        <v>3</v>
      </c>
    </row>
    <row r="44" spans="1:15" s="2" customFormat="1" ht="16.5" customHeight="1" thickBot="1">
      <c r="A44" s="7" t="s">
        <v>145</v>
      </c>
      <c r="B44" s="12" t="s">
        <v>5</v>
      </c>
      <c r="C44" s="10">
        <v>696</v>
      </c>
      <c r="D44" s="10">
        <v>726</v>
      </c>
      <c r="E44" s="10">
        <v>731</v>
      </c>
      <c r="F44" s="10">
        <v>745</v>
      </c>
      <c r="G44" s="10">
        <v>746</v>
      </c>
      <c r="H44" s="10">
        <v>782</v>
      </c>
      <c r="I44" s="10">
        <v>811</v>
      </c>
      <c r="J44" s="9">
        <v>968</v>
      </c>
      <c r="K44" s="11" t="s">
        <v>7</v>
      </c>
      <c r="L44" s="21" t="s">
        <v>16</v>
      </c>
      <c r="M44" s="17">
        <v>566</v>
      </c>
      <c r="N44" s="14">
        <f>SUM(M44/M48)</f>
        <v>8.6018237082066865E-2</v>
      </c>
    </row>
    <row r="45" spans="1:15" s="2" customFormat="1" ht="16.5" customHeight="1" thickBot="1">
      <c r="A45" s="7" t="s">
        <v>141</v>
      </c>
      <c r="B45" s="8" t="s">
        <v>3</v>
      </c>
      <c r="C45" s="10">
        <v>681</v>
      </c>
      <c r="D45" s="10">
        <v>685</v>
      </c>
      <c r="E45" s="10">
        <v>701</v>
      </c>
      <c r="F45" s="10">
        <v>718</v>
      </c>
      <c r="G45" s="10">
        <v>723</v>
      </c>
      <c r="H45" s="10">
        <v>734</v>
      </c>
      <c r="I45" s="10">
        <v>760</v>
      </c>
      <c r="J45" s="9">
        <v>790</v>
      </c>
      <c r="K45" s="11" t="s">
        <v>15</v>
      </c>
      <c r="L45" s="58" t="s">
        <v>27</v>
      </c>
      <c r="M45" s="17">
        <v>269</v>
      </c>
      <c r="N45" s="14">
        <f>SUM(M45/M48)</f>
        <v>4.0881458966565351E-2</v>
      </c>
    </row>
    <row r="46" spans="1:15" s="2" customFormat="1" ht="16.5" customHeight="1" thickBot="1">
      <c r="A46" s="7" t="s">
        <v>107</v>
      </c>
      <c r="B46" s="12" t="s">
        <v>5</v>
      </c>
      <c r="C46" s="10">
        <v>623</v>
      </c>
      <c r="D46" s="10">
        <v>670</v>
      </c>
      <c r="E46" s="10">
        <v>678</v>
      </c>
      <c r="F46" s="10">
        <v>696</v>
      </c>
      <c r="G46" s="10">
        <v>697</v>
      </c>
      <c r="H46" s="10">
        <v>730</v>
      </c>
      <c r="I46" s="10">
        <v>742</v>
      </c>
      <c r="J46" s="9">
        <v>895</v>
      </c>
      <c r="K46" s="11" t="s">
        <v>10</v>
      </c>
      <c r="L46" s="46" t="s">
        <v>22</v>
      </c>
      <c r="M46" s="17">
        <v>196</v>
      </c>
      <c r="N46" s="14">
        <f>SUM(M46/M48)</f>
        <v>2.9787234042553193E-2</v>
      </c>
    </row>
    <row r="47" spans="1:15" s="2" customFormat="1" ht="16.5" customHeight="1" thickBot="1">
      <c r="A47" s="18" t="s">
        <v>69</v>
      </c>
      <c r="B47" s="22" t="s">
        <v>16</v>
      </c>
      <c r="C47" s="10">
        <v>566</v>
      </c>
      <c r="D47" s="10">
        <v>572</v>
      </c>
      <c r="E47" s="10">
        <v>581</v>
      </c>
      <c r="F47" s="10">
        <v>615</v>
      </c>
      <c r="G47" s="10">
        <v>617</v>
      </c>
      <c r="H47" s="10">
        <v>624</v>
      </c>
      <c r="I47" s="10">
        <v>705</v>
      </c>
      <c r="J47" s="10">
        <v>752</v>
      </c>
      <c r="K47" s="11"/>
      <c r="L47" s="13" t="s">
        <v>17</v>
      </c>
      <c r="M47" s="17">
        <v>108</v>
      </c>
      <c r="N47" s="14">
        <f>SUM(M47/M48)</f>
        <v>1.6413373860182372E-2</v>
      </c>
    </row>
    <row r="48" spans="1:15" s="2" customFormat="1" ht="16.5" customHeight="1" thickBot="1">
      <c r="A48" s="18" t="s">
        <v>146</v>
      </c>
      <c r="B48" s="19" t="s">
        <v>5</v>
      </c>
      <c r="C48" s="10">
        <v>448</v>
      </c>
      <c r="D48" s="10">
        <v>461</v>
      </c>
      <c r="E48" s="10">
        <v>465</v>
      </c>
      <c r="F48" s="10">
        <v>479</v>
      </c>
      <c r="G48" s="10">
        <v>481</v>
      </c>
      <c r="H48" s="10">
        <v>605</v>
      </c>
      <c r="I48" s="10">
        <v>669</v>
      </c>
      <c r="J48" s="10" t="s">
        <v>21</v>
      </c>
      <c r="M48" s="24">
        <v>6580</v>
      </c>
    </row>
    <row r="49" spans="1:17" s="2" customFormat="1" ht="16.5" customHeight="1" thickBot="1">
      <c r="A49" s="18" t="s">
        <v>143</v>
      </c>
      <c r="B49" s="19" t="s">
        <v>5</v>
      </c>
      <c r="C49" s="10">
        <v>269</v>
      </c>
      <c r="D49" s="10">
        <v>292</v>
      </c>
      <c r="E49" s="10">
        <v>300</v>
      </c>
      <c r="F49" s="10">
        <v>306</v>
      </c>
      <c r="G49" s="10">
        <v>307</v>
      </c>
      <c r="H49" s="10" t="s">
        <v>21</v>
      </c>
    </row>
    <row r="50" spans="1:17" s="2" customFormat="1" ht="16.5" customHeight="1" thickBot="1">
      <c r="A50" s="18" t="s">
        <v>144</v>
      </c>
      <c r="B50" s="59" t="s">
        <v>27</v>
      </c>
      <c r="C50" s="10">
        <v>269</v>
      </c>
      <c r="D50" s="10">
        <v>272</v>
      </c>
      <c r="E50" s="10">
        <v>276</v>
      </c>
      <c r="F50" s="10">
        <v>313</v>
      </c>
      <c r="G50" s="10">
        <v>316</v>
      </c>
      <c r="H50" s="10">
        <v>325</v>
      </c>
      <c r="I50" s="10" t="s">
        <v>21</v>
      </c>
    </row>
    <row r="51" spans="1:17" s="2" customFormat="1" ht="16.5" customHeight="1" thickBot="1">
      <c r="A51" s="18" t="s">
        <v>148</v>
      </c>
      <c r="B51" s="45" t="s">
        <v>22</v>
      </c>
      <c r="C51" s="10">
        <v>196</v>
      </c>
      <c r="D51" s="10">
        <v>197</v>
      </c>
      <c r="E51" s="10">
        <v>198</v>
      </c>
      <c r="F51" s="10" t="s">
        <v>21</v>
      </c>
      <c r="I51" s="17"/>
      <c r="J51" s="17"/>
      <c r="K51" s="17"/>
      <c r="L51" s="17"/>
    </row>
    <row r="52" spans="1:17" s="2" customFormat="1" ht="16.5" customHeight="1" thickBot="1">
      <c r="A52" s="18" t="s">
        <v>147</v>
      </c>
      <c r="B52" s="23" t="s">
        <v>14</v>
      </c>
      <c r="C52" s="10">
        <v>108</v>
      </c>
      <c r="D52" s="10">
        <v>113</v>
      </c>
      <c r="E52" s="10" t="s">
        <v>21</v>
      </c>
      <c r="H52" s="17"/>
      <c r="I52" s="17"/>
      <c r="J52" s="17"/>
      <c r="K52" s="17"/>
      <c r="L52" s="17"/>
      <c r="M52" s="42"/>
    </row>
    <row r="53" spans="1:17" s="2" customFormat="1" ht="11.25" customHeight="1">
      <c r="A53" s="28"/>
      <c r="B53" s="29"/>
      <c r="C53" s="28"/>
      <c r="D53" s="28"/>
      <c r="E53" s="28"/>
      <c r="N53" s="14"/>
    </row>
    <row r="54" spans="1:17" s="2" customFormat="1" ht="17.45" customHeight="1">
      <c r="A54" s="1" t="s">
        <v>149</v>
      </c>
    </row>
    <row r="55" spans="1:17" s="2" customFormat="1" ht="8.25" customHeight="1" thickBot="1">
      <c r="A55" s="1"/>
    </row>
    <row r="56" spans="1:17" s="2" customFormat="1" ht="17.45" customHeight="1" thickBot="1">
      <c r="A56" s="4" t="s">
        <v>0</v>
      </c>
      <c r="B56" s="5" t="s">
        <v>1</v>
      </c>
      <c r="C56" s="5" t="s">
        <v>2</v>
      </c>
      <c r="D56" s="5">
        <v>2</v>
      </c>
      <c r="E56" s="5">
        <v>3</v>
      </c>
      <c r="F56" s="5">
        <v>4</v>
      </c>
      <c r="G56" s="5">
        <v>5</v>
      </c>
      <c r="H56" s="5">
        <v>6</v>
      </c>
      <c r="I56" s="5">
        <v>7</v>
      </c>
      <c r="J56" s="5">
        <v>8</v>
      </c>
      <c r="K56" s="5">
        <v>9</v>
      </c>
      <c r="L56" s="5"/>
      <c r="M56" s="13" t="s">
        <v>9</v>
      </c>
      <c r="N56" s="14">
        <f>(8777/17083)</f>
        <v>0.5137856348416554</v>
      </c>
    </row>
    <row r="57" spans="1:17" s="2" customFormat="1" ht="17.45" customHeight="1" thickBot="1">
      <c r="A57" s="7" t="s">
        <v>151</v>
      </c>
      <c r="B57" s="12" t="s">
        <v>5</v>
      </c>
      <c r="C57" s="9">
        <v>1678</v>
      </c>
      <c r="D57" s="10"/>
      <c r="E57" s="10"/>
      <c r="F57" s="10"/>
      <c r="G57" s="10"/>
      <c r="H57" s="10"/>
      <c r="I57" s="9"/>
      <c r="J57" s="10"/>
      <c r="K57" s="10"/>
      <c r="L57" s="11" t="s">
        <v>4</v>
      </c>
      <c r="N57" s="13" t="s">
        <v>11</v>
      </c>
      <c r="O57" s="13" t="s">
        <v>12</v>
      </c>
      <c r="P57" s="13" t="s">
        <v>13</v>
      </c>
      <c r="Q57" s="13"/>
    </row>
    <row r="58" spans="1:17" s="2" customFormat="1" ht="17.45" customHeight="1" thickBot="1">
      <c r="A58" s="7" t="s">
        <v>150</v>
      </c>
      <c r="B58" s="12" t="s">
        <v>5</v>
      </c>
      <c r="C58" s="9">
        <v>1153</v>
      </c>
      <c r="D58" s="10"/>
      <c r="E58" s="10"/>
      <c r="F58" s="10"/>
      <c r="G58" s="10"/>
      <c r="H58" s="10"/>
      <c r="I58" s="10"/>
      <c r="J58" s="10"/>
      <c r="K58" s="10"/>
      <c r="L58" s="11" t="s">
        <v>8</v>
      </c>
      <c r="M58" s="16" t="s">
        <v>5</v>
      </c>
      <c r="N58" s="17">
        <f>(C57+C58+C62+C66)</f>
        <v>3978</v>
      </c>
      <c r="O58" s="14">
        <f>SUM(N58/N63)</f>
        <v>0.46025685525859078</v>
      </c>
      <c r="P58" s="2">
        <v>3</v>
      </c>
    </row>
    <row r="59" spans="1:17" s="2" customFormat="1" ht="17.45" customHeight="1" thickBot="1">
      <c r="A59" s="7" t="s">
        <v>114</v>
      </c>
      <c r="B59" s="41" t="s">
        <v>16</v>
      </c>
      <c r="C59" s="9">
        <v>1093</v>
      </c>
      <c r="D59" s="10"/>
      <c r="E59" s="10"/>
      <c r="F59" s="10"/>
      <c r="G59" s="10"/>
      <c r="H59" s="9"/>
      <c r="I59" s="9"/>
      <c r="J59" s="9"/>
      <c r="K59" s="9"/>
      <c r="L59" s="11" t="s">
        <v>7</v>
      </c>
      <c r="M59" s="20" t="s">
        <v>3</v>
      </c>
      <c r="N59" s="17">
        <f>(C60+C61+C63)</f>
        <v>2370</v>
      </c>
      <c r="O59" s="14">
        <f>SUM(N59/N63)</f>
        <v>0.27421034363068381</v>
      </c>
      <c r="P59" s="2">
        <v>2</v>
      </c>
    </row>
    <row r="60" spans="1:17" s="2" customFormat="1" ht="17.45" customHeight="1" thickBot="1">
      <c r="A60" s="7" t="s">
        <v>153</v>
      </c>
      <c r="B60" s="8" t="s">
        <v>3</v>
      </c>
      <c r="C60" s="10">
        <v>1043</v>
      </c>
      <c r="D60" s="9">
        <v>1104</v>
      </c>
      <c r="E60" s="10"/>
      <c r="F60" s="10"/>
      <c r="G60" s="10"/>
      <c r="H60" s="10"/>
      <c r="I60" s="10"/>
      <c r="J60" s="10"/>
      <c r="K60" s="10"/>
      <c r="L60" s="11" t="s">
        <v>6</v>
      </c>
      <c r="M60" s="21" t="s">
        <v>16</v>
      </c>
      <c r="N60" s="17">
        <f>(C59+C65)</f>
        <v>1509</v>
      </c>
      <c r="O60" s="14">
        <f>SUM(N60/N63)</f>
        <v>0.17459215550156196</v>
      </c>
      <c r="P60" s="2">
        <v>1</v>
      </c>
    </row>
    <row r="61" spans="1:17" s="2" customFormat="1" ht="17.45" customHeight="1" thickBot="1">
      <c r="A61" s="7" t="s">
        <v>156</v>
      </c>
      <c r="B61" s="8" t="s">
        <v>3</v>
      </c>
      <c r="C61" s="10">
        <v>801</v>
      </c>
      <c r="D61" s="10">
        <v>852</v>
      </c>
      <c r="E61" s="10">
        <v>861</v>
      </c>
      <c r="F61" s="10">
        <v>867</v>
      </c>
      <c r="G61" s="10">
        <v>869</v>
      </c>
      <c r="H61" s="10">
        <v>928</v>
      </c>
      <c r="I61" s="10">
        <v>979</v>
      </c>
      <c r="J61" s="10">
        <v>991</v>
      </c>
      <c r="K61" s="9">
        <v>1150</v>
      </c>
      <c r="L61" s="11" t="s">
        <v>15</v>
      </c>
      <c r="M61" s="55" t="s">
        <v>26</v>
      </c>
      <c r="N61" s="17">
        <v>267</v>
      </c>
      <c r="O61" s="14">
        <f>SUM(N61/N63)</f>
        <v>3.0892051371051717E-2</v>
      </c>
    </row>
    <row r="62" spans="1:17" s="2" customFormat="1" ht="17.45" customHeight="1" thickBot="1">
      <c r="A62" s="7" t="s">
        <v>155</v>
      </c>
      <c r="B62" s="12" t="s">
        <v>5</v>
      </c>
      <c r="C62" s="10">
        <v>778</v>
      </c>
      <c r="D62" s="10">
        <v>1041</v>
      </c>
      <c r="E62" s="10">
        <v>1066</v>
      </c>
      <c r="F62" s="10">
        <v>1071</v>
      </c>
      <c r="G62" s="10">
        <v>1072</v>
      </c>
      <c r="H62" s="9">
        <v>1114</v>
      </c>
      <c r="I62" s="10"/>
      <c r="J62" s="10"/>
      <c r="K62" s="10"/>
      <c r="L62" s="11" t="s">
        <v>10</v>
      </c>
      <c r="M62" s="13" t="s">
        <v>17</v>
      </c>
      <c r="N62" s="17">
        <v>519</v>
      </c>
      <c r="O62" s="14">
        <f>SUM(N62/N63)</f>
        <v>6.004859423811177E-2</v>
      </c>
      <c r="P62" s="2">
        <v>1</v>
      </c>
      <c r="Q62" s="14"/>
    </row>
    <row r="63" spans="1:17" s="2" customFormat="1" ht="17.45" customHeight="1" thickBot="1">
      <c r="A63" s="18" t="s">
        <v>113</v>
      </c>
      <c r="B63" s="27" t="s">
        <v>3</v>
      </c>
      <c r="C63" s="10">
        <v>526</v>
      </c>
      <c r="D63" s="10">
        <v>561</v>
      </c>
      <c r="E63" s="10">
        <v>568</v>
      </c>
      <c r="F63" s="10">
        <v>572</v>
      </c>
      <c r="G63" s="10">
        <v>573</v>
      </c>
      <c r="H63" s="10">
        <v>597</v>
      </c>
      <c r="I63" s="10">
        <v>654</v>
      </c>
      <c r="J63" s="10">
        <v>660</v>
      </c>
      <c r="K63" s="10">
        <v>766</v>
      </c>
      <c r="L63" s="11"/>
      <c r="N63" s="24">
        <v>8643</v>
      </c>
    </row>
    <row r="64" spans="1:17" s="2" customFormat="1" ht="17.45" customHeight="1" thickBot="1">
      <c r="A64" s="7" t="s">
        <v>152</v>
      </c>
      <c r="B64" s="15" t="s">
        <v>14</v>
      </c>
      <c r="C64" s="10">
        <v>519</v>
      </c>
      <c r="D64" s="10">
        <v>556</v>
      </c>
      <c r="E64" s="10">
        <v>563</v>
      </c>
      <c r="F64" s="10">
        <v>565</v>
      </c>
      <c r="G64" s="10">
        <v>566</v>
      </c>
      <c r="H64" s="10">
        <v>596</v>
      </c>
      <c r="I64" s="10">
        <v>698</v>
      </c>
      <c r="J64" s="10">
        <v>702</v>
      </c>
      <c r="K64" s="9">
        <v>865</v>
      </c>
      <c r="L64" s="11" t="s">
        <v>19</v>
      </c>
    </row>
    <row r="65" spans="1:19" s="2" customFormat="1" ht="17.45" customHeight="1" thickBot="1">
      <c r="A65" s="18" t="s">
        <v>118</v>
      </c>
      <c r="B65" s="22" t="s">
        <v>16</v>
      </c>
      <c r="C65" s="10">
        <v>416</v>
      </c>
      <c r="D65" s="10">
        <v>473</v>
      </c>
      <c r="E65" s="10">
        <v>480</v>
      </c>
      <c r="F65" s="10">
        <v>483</v>
      </c>
      <c r="G65" s="10">
        <v>489</v>
      </c>
      <c r="H65" s="10">
        <v>545</v>
      </c>
      <c r="I65" s="10">
        <v>625</v>
      </c>
      <c r="J65" s="10">
        <v>634</v>
      </c>
      <c r="K65" s="10" t="s">
        <v>21</v>
      </c>
    </row>
    <row r="66" spans="1:19" s="2" customFormat="1" ht="17.45" customHeight="1" thickBot="1">
      <c r="A66" s="18" t="s">
        <v>45</v>
      </c>
      <c r="B66" s="19" t="s">
        <v>5</v>
      </c>
      <c r="C66" s="10">
        <v>369</v>
      </c>
      <c r="D66" s="10">
        <v>445</v>
      </c>
      <c r="E66" s="10">
        <v>459</v>
      </c>
      <c r="F66" s="10">
        <v>461</v>
      </c>
      <c r="G66" s="10">
        <v>462</v>
      </c>
      <c r="H66" s="10">
        <v>492</v>
      </c>
      <c r="I66" s="10" t="s">
        <v>21</v>
      </c>
    </row>
    <row r="67" spans="1:19" s="2" customFormat="1" ht="17.45" customHeight="1" thickBot="1">
      <c r="A67" s="18" t="s">
        <v>154</v>
      </c>
      <c r="B67" s="56" t="s">
        <v>26</v>
      </c>
      <c r="C67" s="10">
        <v>267</v>
      </c>
      <c r="D67" s="10">
        <v>284</v>
      </c>
      <c r="E67" s="10">
        <v>287</v>
      </c>
      <c r="F67" s="10">
        <v>288</v>
      </c>
      <c r="G67" s="10">
        <v>288</v>
      </c>
      <c r="H67" s="10" t="s">
        <v>21</v>
      </c>
      <c r="K67" s="13"/>
    </row>
    <row r="69" spans="1:19" s="30" customFormat="1" ht="15" customHeight="1">
      <c r="B69" s="34" t="s">
        <v>20</v>
      </c>
      <c r="C69" s="36" t="s">
        <v>5</v>
      </c>
      <c r="D69" s="37" t="s">
        <v>3</v>
      </c>
      <c r="E69" s="38" t="s">
        <v>16</v>
      </c>
      <c r="F69" s="57" t="s">
        <v>26</v>
      </c>
      <c r="G69" s="47" t="s">
        <v>22</v>
      </c>
      <c r="H69" s="60" t="s">
        <v>27</v>
      </c>
      <c r="I69" s="34" t="s">
        <v>17</v>
      </c>
      <c r="Q69" s="31"/>
      <c r="R69" s="32"/>
      <c r="S69" s="33"/>
    </row>
    <row r="70" spans="1:19" s="30" customFormat="1" ht="15" customHeight="1">
      <c r="A70" s="30" t="s">
        <v>11</v>
      </c>
      <c r="B70" s="35">
        <f>SUM(K8+M31+M48+N63+G20)</f>
        <v>31960</v>
      </c>
      <c r="C70" s="32">
        <f>SUM(N58+M42+M26+G17+K5)</f>
        <v>14208</v>
      </c>
      <c r="D70" s="32">
        <f>SUM(N59+M43+M27+G18+K6)</f>
        <v>10968</v>
      </c>
      <c r="E70" s="32">
        <f>SUM(N60+M44+M28+K7)</f>
        <v>3601</v>
      </c>
      <c r="F70" s="32">
        <v>267</v>
      </c>
      <c r="G70" s="32">
        <f>(M29+G19+M46)</f>
        <v>592</v>
      </c>
      <c r="H70" s="32">
        <v>269</v>
      </c>
      <c r="I70" s="32">
        <f>SUM(N62+M30+M47)</f>
        <v>2055</v>
      </c>
      <c r="Q70" s="34"/>
      <c r="R70" s="35"/>
      <c r="S70" s="33"/>
    </row>
    <row r="71" spans="1:19" s="30" customFormat="1" ht="15" customHeight="1">
      <c r="A71" s="30" t="s">
        <v>12</v>
      </c>
      <c r="B71" s="40">
        <v>1</v>
      </c>
      <c r="C71" s="33">
        <f t="shared" ref="C71:I71" si="0">SUM(C70/$B$70)</f>
        <v>0.44455569461827282</v>
      </c>
      <c r="D71" s="33">
        <f t="shared" si="0"/>
        <v>0.34317897371714645</v>
      </c>
      <c r="E71" s="33">
        <f t="shared" si="0"/>
        <v>0.1126720901126408</v>
      </c>
      <c r="F71" s="33">
        <f>SUM(F70/$B$70)</f>
        <v>8.3541927409261571E-3</v>
      </c>
      <c r="G71" s="33">
        <f t="shared" si="0"/>
        <v>1.8523153942428035E-2</v>
      </c>
      <c r="H71" s="33">
        <f t="shared" si="0"/>
        <v>8.4167709637046305E-3</v>
      </c>
      <c r="I71" s="33">
        <f t="shared" si="0"/>
        <v>6.42991239048811E-2</v>
      </c>
    </row>
    <row r="72" spans="1:19" s="30" customFormat="1" ht="15" customHeight="1">
      <c r="A72" s="30" t="s">
        <v>13</v>
      </c>
      <c r="B72" s="34">
        <v>26</v>
      </c>
      <c r="C72" s="30">
        <v>12</v>
      </c>
      <c r="D72" s="30">
        <v>11</v>
      </c>
      <c r="E72" s="30">
        <v>1</v>
      </c>
      <c r="F72" s="30">
        <v>0</v>
      </c>
      <c r="G72" s="30">
        <v>0</v>
      </c>
      <c r="H72" s="30">
        <v>0</v>
      </c>
      <c r="I72" s="30">
        <v>2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V74"/>
  <sheetViews>
    <sheetView workbookViewId="0">
      <selection activeCell="P2" sqref="P2"/>
    </sheetView>
  </sheetViews>
  <sheetFormatPr defaultRowHeight="12.75"/>
  <cols>
    <col min="1" max="1" width="26.42578125" customWidth="1"/>
    <col min="2" max="2" width="8.42578125" customWidth="1"/>
    <col min="3" max="3" width="9.7109375" customWidth="1"/>
    <col min="4" max="18" width="8.7109375" customWidth="1"/>
  </cols>
  <sheetData>
    <row r="1" spans="1:13" s="2" customFormat="1" ht="16.5" customHeight="1">
      <c r="A1" s="1" t="s">
        <v>85</v>
      </c>
    </row>
    <row r="2" spans="1:13" s="2" customFormat="1" ht="9.75" customHeight="1" thickBot="1">
      <c r="A2" s="3"/>
    </row>
    <row r="3" spans="1:13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6"/>
      <c r="J3" s="13" t="s">
        <v>9</v>
      </c>
      <c r="K3" s="14">
        <f>(8089/12093)</f>
        <v>0.66889936326800625</v>
      </c>
    </row>
    <row r="4" spans="1:13" s="2" customFormat="1" ht="16.5" customHeight="1" thickBot="1">
      <c r="A4" s="7" t="s">
        <v>86</v>
      </c>
      <c r="B4" s="41" t="s">
        <v>16</v>
      </c>
      <c r="C4" s="9">
        <v>1789</v>
      </c>
      <c r="D4" s="10"/>
      <c r="E4" s="9"/>
      <c r="F4" s="9"/>
      <c r="G4" s="10"/>
      <c r="H4" s="10"/>
      <c r="I4" s="11" t="s">
        <v>4</v>
      </c>
      <c r="K4" s="13" t="s">
        <v>11</v>
      </c>
      <c r="L4" s="13" t="s">
        <v>12</v>
      </c>
      <c r="M4" s="13" t="s">
        <v>13</v>
      </c>
    </row>
    <row r="5" spans="1:13" s="2" customFormat="1" ht="16.5" customHeight="1" thickBot="1">
      <c r="A5" s="7" t="s">
        <v>32</v>
      </c>
      <c r="B5" s="8" t="s">
        <v>3</v>
      </c>
      <c r="C5" s="9">
        <v>1450</v>
      </c>
      <c r="D5" s="10"/>
      <c r="E5" s="10"/>
      <c r="F5" s="9"/>
      <c r="G5" s="9"/>
      <c r="H5" s="9"/>
      <c r="I5" s="11" t="s">
        <v>8</v>
      </c>
      <c r="J5" s="16" t="s">
        <v>5</v>
      </c>
      <c r="K5" s="17">
        <f>(C7+C9+C10)</f>
        <v>2521</v>
      </c>
      <c r="L5" s="14">
        <f>SUM(K5/K8)</f>
        <v>0.31802699634161724</v>
      </c>
      <c r="M5" s="2">
        <v>1</v>
      </c>
    </row>
    <row r="6" spans="1:13" s="2" customFormat="1" ht="16.5" customHeight="1" thickBot="1">
      <c r="A6" s="7" t="s">
        <v>33</v>
      </c>
      <c r="B6" s="8" t="s">
        <v>3</v>
      </c>
      <c r="C6" s="10">
        <v>1205</v>
      </c>
      <c r="D6" s="10">
        <v>1274</v>
      </c>
      <c r="E6" s="10">
        <v>1311</v>
      </c>
      <c r="F6" s="9">
        <v>1377</v>
      </c>
      <c r="G6" s="9"/>
      <c r="H6" s="9"/>
      <c r="I6" s="11" t="s">
        <v>6</v>
      </c>
      <c r="J6" s="20" t="s">
        <v>3</v>
      </c>
      <c r="K6" s="17">
        <f>(C5+C6+C8)</f>
        <v>3617</v>
      </c>
      <c r="L6" s="14">
        <f>SUM(K6/K8)</f>
        <v>0.45628863378327233</v>
      </c>
      <c r="M6" s="2">
        <v>3</v>
      </c>
    </row>
    <row r="7" spans="1:13" s="2" customFormat="1" ht="16.5" customHeight="1" thickBot="1">
      <c r="A7" s="7" t="s">
        <v>29</v>
      </c>
      <c r="B7" s="12" t="s">
        <v>5</v>
      </c>
      <c r="C7" s="10">
        <v>1113</v>
      </c>
      <c r="D7" s="10">
        <v>1159</v>
      </c>
      <c r="E7" s="10">
        <v>1189</v>
      </c>
      <c r="F7" s="9">
        <v>1543</v>
      </c>
      <c r="G7" s="10"/>
      <c r="H7" s="9"/>
      <c r="I7" s="11" t="s">
        <v>7</v>
      </c>
      <c r="J7" s="21" t="s">
        <v>16</v>
      </c>
      <c r="K7" s="17">
        <v>1789</v>
      </c>
      <c r="L7" s="14">
        <f>SUM(K7/K8)</f>
        <v>0.22568436987511037</v>
      </c>
      <c r="M7" s="2">
        <v>1</v>
      </c>
    </row>
    <row r="8" spans="1:13" s="2" customFormat="1" ht="16.5" customHeight="1" thickBot="1">
      <c r="A8" s="7" t="s">
        <v>31</v>
      </c>
      <c r="B8" s="8" t="s">
        <v>3</v>
      </c>
      <c r="C8" s="10">
        <v>962</v>
      </c>
      <c r="D8" s="10">
        <v>1198</v>
      </c>
      <c r="E8" s="10">
        <v>1214</v>
      </c>
      <c r="F8" s="10">
        <v>1235</v>
      </c>
      <c r="G8" s="10">
        <v>1254</v>
      </c>
      <c r="H8" s="9">
        <v>1270</v>
      </c>
      <c r="I8" s="11" t="s">
        <v>10</v>
      </c>
      <c r="J8" s="25"/>
      <c r="K8" s="24">
        <v>7927</v>
      </c>
      <c r="L8" s="14"/>
    </row>
    <row r="9" spans="1:13" s="2" customFormat="1" ht="16.5" customHeight="1" thickBot="1">
      <c r="A9" s="18" t="s">
        <v>87</v>
      </c>
      <c r="B9" s="19" t="s">
        <v>5</v>
      </c>
      <c r="C9" s="10">
        <v>790</v>
      </c>
      <c r="D9" s="10">
        <v>894</v>
      </c>
      <c r="E9" s="10">
        <v>898</v>
      </c>
      <c r="F9" s="10">
        <v>1015</v>
      </c>
      <c r="G9" s="10">
        <v>1208</v>
      </c>
      <c r="H9" s="10">
        <v>1224</v>
      </c>
      <c r="I9" s="11"/>
      <c r="J9" s="13"/>
      <c r="K9" s="17"/>
      <c r="L9" s="14"/>
    </row>
    <row r="10" spans="1:13" s="2" customFormat="1" ht="16.5" customHeight="1" thickBot="1">
      <c r="A10" s="18" t="s">
        <v>88</v>
      </c>
      <c r="B10" s="19" t="s">
        <v>5</v>
      </c>
      <c r="C10" s="10">
        <v>618</v>
      </c>
      <c r="D10" s="10">
        <v>630</v>
      </c>
      <c r="E10" s="10">
        <v>671</v>
      </c>
      <c r="F10" s="10" t="s">
        <v>21</v>
      </c>
    </row>
    <row r="11" spans="1:13" s="2" customFormat="1" ht="10.5" customHeight="1">
      <c r="A11" s="1"/>
    </row>
    <row r="12" spans="1:13" s="2" customFormat="1" ht="17.45" customHeight="1">
      <c r="A12" s="1" t="s">
        <v>89</v>
      </c>
    </row>
    <row r="13" spans="1:13" s="2" customFormat="1" ht="10.5" customHeight="1" thickBot="1">
      <c r="A13" s="1"/>
    </row>
    <row r="14" spans="1:13" s="2" customFormat="1" ht="16.5" customHeight="1" thickBot="1">
      <c r="A14" s="4" t="s">
        <v>0</v>
      </c>
      <c r="B14" s="5" t="s">
        <v>1</v>
      </c>
      <c r="C14" s="5" t="s">
        <v>2</v>
      </c>
      <c r="D14" s="6"/>
      <c r="E14" s="13" t="s">
        <v>9</v>
      </c>
      <c r="F14" s="14">
        <f>(5219/8464)</f>
        <v>0.61661153119092627</v>
      </c>
    </row>
    <row r="15" spans="1:13" s="2" customFormat="1" ht="16.5" customHeight="1" thickBot="1">
      <c r="A15" s="7" t="s">
        <v>39</v>
      </c>
      <c r="B15" s="12" t="s">
        <v>5</v>
      </c>
      <c r="C15" s="9">
        <v>1468</v>
      </c>
      <c r="D15" s="11" t="s">
        <v>4</v>
      </c>
      <c r="F15" s="13" t="s">
        <v>11</v>
      </c>
      <c r="G15" s="13" t="s">
        <v>12</v>
      </c>
      <c r="H15" s="13" t="s">
        <v>13</v>
      </c>
    </row>
    <row r="16" spans="1:13" s="2" customFormat="1" ht="16.5" customHeight="1" thickBot="1">
      <c r="A16" s="7" t="s">
        <v>43</v>
      </c>
      <c r="B16" s="8" t="s">
        <v>3</v>
      </c>
      <c r="C16" s="9">
        <v>1452</v>
      </c>
      <c r="D16" s="11" t="s">
        <v>8</v>
      </c>
      <c r="E16" s="16" t="s">
        <v>5</v>
      </c>
      <c r="F16" s="17">
        <f>(C15+C18)</f>
        <v>2277</v>
      </c>
      <c r="G16" s="14">
        <f>SUM(F16/F18)</f>
        <v>0.45160650535501784</v>
      </c>
      <c r="H16" s="2">
        <v>1</v>
      </c>
    </row>
    <row r="17" spans="1:14" s="2" customFormat="1" ht="16.5" customHeight="1" thickBot="1">
      <c r="A17" s="7" t="s">
        <v>41</v>
      </c>
      <c r="B17" s="8" t="s">
        <v>3</v>
      </c>
      <c r="C17" s="9">
        <v>1313</v>
      </c>
      <c r="D17" s="11" t="s">
        <v>7</v>
      </c>
      <c r="E17" s="20" t="s">
        <v>3</v>
      </c>
      <c r="F17" s="17">
        <f>(C16+C17)</f>
        <v>2765</v>
      </c>
      <c r="G17" s="14">
        <f>SUM(F17/F18)</f>
        <v>0.5483934946449821</v>
      </c>
      <c r="H17" s="2">
        <v>2</v>
      </c>
    </row>
    <row r="18" spans="1:14" s="2" customFormat="1" ht="16.5" customHeight="1" thickBot="1">
      <c r="A18" s="18" t="s">
        <v>90</v>
      </c>
      <c r="B18" s="19" t="s">
        <v>5</v>
      </c>
      <c r="C18" s="10">
        <v>809</v>
      </c>
      <c r="D18" s="11"/>
      <c r="E18" s="21"/>
      <c r="F18" s="24">
        <v>5042</v>
      </c>
      <c r="G18" s="14"/>
    </row>
    <row r="19" spans="1:14" s="2" customFormat="1" ht="11.25" customHeight="1">
      <c r="A19" s="28"/>
      <c r="B19" s="29"/>
      <c r="C19" s="43"/>
      <c r="D19" s="17"/>
      <c r="E19" s="17"/>
      <c r="F19" s="17"/>
      <c r="G19" s="17"/>
      <c r="H19" s="17"/>
      <c r="I19" s="17"/>
      <c r="J19" s="17"/>
      <c r="K19" s="17"/>
      <c r="L19" s="42"/>
    </row>
    <row r="20" spans="1:14" s="2" customFormat="1" ht="17.45" customHeight="1">
      <c r="A20" s="1" t="s">
        <v>91</v>
      </c>
    </row>
    <row r="21" spans="1:14" s="2" customFormat="1" ht="10.5" customHeight="1" thickBot="1">
      <c r="A21" s="1"/>
    </row>
    <row r="22" spans="1:14" s="2" customFormat="1" ht="16.5" customHeight="1" thickBot="1">
      <c r="A22" s="4" t="s">
        <v>0</v>
      </c>
      <c r="B22" s="5" t="s">
        <v>1</v>
      </c>
      <c r="C22" s="5" t="s">
        <v>2</v>
      </c>
      <c r="D22" s="5">
        <v>2</v>
      </c>
      <c r="E22" s="5">
        <v>3</v>
      </c>
      <c r="F22" s="5">
        <v>4</v>
      </c>
      <c r="G22" s="5">
        <v>5</v>
      </c>
      <c r="H22" s="5">
        <v>6</v>
      </c>
      <c r="I22" s="5">
        <v>7</v>
      </c>
      <c r="J22" s="6"/>
      <c r="K22" s="13" t="s">
        <v>9</v>
      </c>
      <c r="L22" s="14">
        <f>(7735/12083)</f>
        <v>0.64015559049904824</v>
      </c>
    </row>
    <row r="23" spans="1:14" s="2" customFormat="1" ht="16.5" customHeight="1" thickBot="1">
      <c r="A23" s="7" t="s">
        <v>92</v>
      </c>
      <c r="B23" s="8" t="s">
        <v>3</v>
      </c>
      <c r="C23" s="10">
        <v>1145</v>
      </c>
      <c r="D23" s="10">
        <v>1195</v>
      </c>
      <c r="E23" s="9">
        <v>1343</v>
      </c>
      <c r="F23" s="10"/>
      <c r="G23" s="10"/>
      <c r="H23" s="10"/>
      <c r="I23" s="10"/>
      <c r="J23" s="11" t="s">
        <v>4</v>
      </c>
      <c r="L23" s="13" t="s">
        <v>11</v>
      </c>
      <c r="M23" s="13" t="s">
        <v>12</v>
      </c>
      <c r="N23" s="13" t="s">
        <v>13</v>
      </c>
    </row>
    <row r="24" spans="1:14" s="2" customFormat="1" ht="16.5" customHeight="1" thickBot="1">
      <c r="A24" s="7" t="s">
        <v>94</v>
      </c>
      <c r="B24" s="41" t="s">
        <v>16</v>
      </c>
      <c r="C24" s="10">
        <v>964</v>
      </c>
      <c r="D24" s="10">
        <v>1071</v>
      </c>
      <c r="E24" s="10">
        <v>1091</v>
      </c>
      <c r="F24" s="10">
        <v>1094</v>
      </c>
      <c r="G24" s="10">
        <v>1125</v>
      </c>
      <c r="H24" s="10">
        <v>1202</v>
      </c>
      <c r="I24" s="9">
        <v>1222</v>
      </c>
      <c r="J24" s="11" t="s">
        <v>7</v>
      </c>
      <c r="K24" s="16" t="s">
        <v>5</v>
      </c>
      <c r="L24" s="17">
        <f>(C25+C28+C30)</f>
        <v>2184</v>
      </c>
      <c r="M24" s="14">
        <f>SUM(L24/L29)</f>
        <v>0.28839297504291561</v>
      </c>
      <c r="N24" s="2">
        <v>1</v>
      </c>
    </row>
    <row r="25" spans="1:14" s="2" customFormat="1" ht="16.5" customHeight="1" thickBot="1">
      <c r="A25" s="7" t="s">
        <v>48</v>
      </c>
      <c r="B25" s="12" t="s">
        <v>5</v>
      </c>
      <c r="C25" s="10">
        <v>907</v>
      </c>
      <c r="D25" s="10">
        <v>944</v>
      </c>
      <c r="E25" s="10">
        <v>991</v>
      </c>
      <c r="F25" s="10">
        <v>997</v>
      </c>
      <c r="G25" s="10">
        <v>1155</v>
      </c>
      <c r="H25" s="9">
        <v>1504</v>
      </c>
      <c r="I25" s="10"/>
      <c r="J25" s="11" t="s">
        <v>8</v>
      </c>
      <c r="K25" s="20" t="s">
        <v>3</v>
      </c>
      <c r="L25" s="17">
        <f>(C23+C27+C31)</f>
        <v>2424</v>
      </c>
      <c r="M25" s="14">
        <f>SUM(L25/L29)</f>
        <v>0.32008451076191735</v>
      </c>
      <c r="N25" s="2">
        <v>1</v>
      </c>
    </row>
    <row r="26" spans="1:14" s="2" customFormat="1" ht="16.5" customHeight="1" thickBot="1">
      <c r="A26" s="7" t="s">
        <v>54</v>
      </c>
      <c r="B26" s="15" t="s">
        <v>14</v>
      </c>
      <c r="C26" s="10">
        <v>873</v>
      </c>
      <c r="D26" s="10">
        <v>913</v>
      </c>
      <c r="E26" s="10">
        <v>931</v>
      </c>
      <c r="F26" s="10">
        <v>934</v>
      </c>
      <c r="G26" s="10">
        <v>988</v>
      </c>
      <c r="H26" s="10">
        <v>1140</v>
      </c>
      <c r="I26" s="9">
        <v>1214</v>
      </c>
      <c r="J26" s="11" t="s">
        <v>6</v>
      </c>
      <c r="K26" s="21" t="s">
        <v>16</v>
      </c>
      <c r="L26" s="17">
        <f>(C24+C29)</f>
        <v>1605</v>
      </c>
      <c r="M26" s="14">
        <f>SUM(L26/L29)</f>
        <v>0.21193714512082398</v>
      </c>
      <c r="N26" s="2">
        <v>2</v>
      </c>
    </row>
    <row r="27" spans="1:14" s="2" customFormat="1" ht="16.5" customHeight="1" thickBot="1">
      <c r="A27" s="18" t="s">
        <v>95</v>
      </c>
      <c r="B27" s="27" t="s">
        <v>3</v>
      </c>
      <c r="C27" s="10">
        <v>670</v>
      </c>
      <c r="D27" s="10">
        <v>715</v>
      </c>
      <c r="E27" s="10">
        <v>855</v>
      </c>
      <c r="F27" s="10">
        <v>906</v>
      </c>
      <c r="G27" s="10">
        <v>934</v>
      </c>
      <c r="H27" s="10">
        <v>1063</v>
      </c>
      <c r="I27" s="10">
        <v>1106</v>
      </c>
      <c r="J27" s="11"/>
      <c r="K27" s="46" t="s">
        <v>22</v>
      </c>
      <c r="L27" s="17">
        <v>487</v>
      </c>
      <c r="M27" s="14">
        <f>SUM(L27/L29)</f>
        <v>6.4307407896474322E-2</v>
      </c>
    </row>
    <row r="28" spans="1:14" s="2" customFormat="1" ht="16.5" customHeight="1" thickBot="1">
      <c r="A28" s="18" t="s">
        <v>47</v>
      </c>
      <c r="B28" s="19" t="s">
        <v>5</v>
      </c>
      <c r="C28" s="10">
        <v>666</v>
      </c>
      <c r="D28" s="10">
        <v>693</v>
      </c>
      <c r="E28" s="10">
        <v>711</v>
      </c>
      <c r="F28" s="10">
        <v>714</v>
      </c>
      <c r="G28" s="10">
        <v>870</v>
      </c>
      <c r="H28" s="10" t="s">
        <v>21</v>
      </c>
      <c r="K28" s="13" t="s">
        <v>17</v>
      </c>
      <c r="L28" s="17">
        <v>873</v>
      </c>
      <c r="M28" s="14">
        <f>SUM(L28/L29)</f>
        <v>0.11527796117786875</v>
      </c>
      <c r="N28" s="2">
        <v>1</v>
      </c>
    </row>
    <row r="29" spans="1:14" s="2" customFormat="1" ht="16.5" customHeight="1" thickBot="1">
      <c r="A29" s="7" t="s">
        <v>93</v>
      </c>
      <c r="B29" s="41" t="s">
        <v>16</v>
      </c>
      <c r="C29" s="10">
        <v>641</v>
      </c>
      <c r="D29" s="10">
        <v>718</v>
      </c>
      <c r="E29" s="10">
        <v>857</v>
      </c>
      <c r="F29" s="10">
        <v>867</v>
      </c>
      <c r="G29" s="10">
        <v>1061</v>
      </c>
      <c r="H29" s="10">
        <v>1115</v>
      </c>
      <c r="I29" s="9">
        <v>1138</v>
      </c>
      <c r="J29" s="9" t="s">
        <v>10</v>
      </c>
      <c r="L29" s="24">
        <v>7573</v>
      </c>
    </row>
    <row r="30" spans="1:14" s="2" customFormat="1" ht="16.5" customHeight="1" thickBot="1">
      <c r="A30" s="18" t="s">
        <v>97</v>
      </c>
      <c r="B30" s="19" t="s">
        <v>5</v>
      </c>
      <c r="C30" s="10">
        <v>611</v>
      </c>
      <c r="D30" s="10">
        <v>636</v>
      </c>
      <c r="E30" s="10">
        <v>698</v>
      </c>
      <c r="F30" s="10">
        <v>702</v>
      </c>
      <c r="G30" s="10" t="s">
        <v>21</v>
      </c>
      <c r="I30" s="17"/>
    </row>
    <row r="31" spans="1:14" s="2" customFormat="1" ht="16.5" customHeight="1" thickBot="1">
      <c r="A31" s="18" t="s">
        <v>96</v>
      </c>
      <c r="B31" s="27" t="s">
        <v>3</v>
      </c>
      <c r="C31" s="10">
        <v>609</v>
      </c>
      <c r="D31" s="10">
        <v>633</v>
      </c>
      <c r="E31" s="10" t="s">
        <v>21</v>
      </c>
      <c r="H31" s="24"/>
      <c r="I31" s="44"/>
      <c r="J31"/>
    </row>
    <row r="32" spans="1:14" s="2" customFormat="1" ht="16.5" customHeight="1" thickBot="1">
      <c r="A32" s="18" t="s">
        <v>98</v>
      </c>
      <c r="B32" s="45" t="s">
        <v>22</v>
      </c>
      <c r="C32" s="10">
        <v>487</v>
      </c>
      <c r="D32" s="10" t="s">
        <v>21</v>
      </c>
      <c r="F32" s="17"/>
      <c r="G32" s="17"/>
      <c r="H32" s="17"/>
      <c r="I32" s="17"/>
    </row>
    <row r="34" spans="1:16" s="2" customFormat="1" ht="17.45" customHeight="1">
      <c r="A34" s="1" t="s">
        <v>99</v>
      </c>
    </row>
    <row r="35" spans="1:16" s="2" customFormat="1" ht="10.5" customHeight="1" thickBot="1">
      <c r="A35" s="1"/>
    </row>
    <row r="36" spans="1:16" s="2" customFormat="1" ht="16.5" customHeight="1" thickBot="1">
      <c r="A36" s="4" t="s">
        <v>0</v>
      </c>
      <c r="B36" s="5" t="s">
        <v>1</v>
      </c>
      <c r="C36" s="5" t="s">
        <v>2</v>
      </c>
      <c r="D36" s="5">
        <v>2</v>
      </c>
      <c r="E36" s="5">
        <v>3</v>
      </c>
      <c r="F36" s="5">
        <v>4</v>
      </c>
      <c r="G36" s="5">
        <v>5</v>
      </c>
      <c r="H36" s="5">
        <v>6</v>
      </c>
      <c r="I36" s="5">
        <v>7</v>
      </c>
      <c r="J36" s="5">
        <v>8</v>
      </c>
      <c r="K36" s="5">
        <v>9</v>
      </c>
      <c r="L36" s="6"/>
      <c r="M36" s="13" t="s">
        <v>9</v>
      </c>
      <c r="N36" s="14">
        <f>(9099/14187)</f>
        <v>0.64136181010784521</v>
      </c>
    </row>
    <row r="37" spans="1:16" s="2" customFormat="1" ht="16.5" customHeight="1" thickBot="1">
      <c r="A37" s="7" t="s">
        <v>101</v>
      </c>
      <c r="B37" s="12" t="s">
        <v>5</v>
      </c>
      <c r="C37" s="9">
        <v>1478</v>
      </c>
      <c r="D37" s="10"/>
      <c r="E37" s="10"/>
      <c r="F37" s="10"/>
      <c r="G37" s="10"/>
      <c r="H37" s="9"/>
      <c r="I37" s="10"/>
      <c r="J37" s="10"/>
      <c r="K37" s="10"/>
      <c r="L37" s="11" t="s">
        <v>4</v>
      </c>
      <c r="N37" s="13" t="s">
        <v>11</v>
      </c>
      <c r="O37" s="13" t="s">
        <v>12</v>
      </c>
      <c r="P37" s="13" t="s">
        <v>13</v>
      </c>
    </row>
    <row r="38" spans="1:16" s="2" customFormat="1" ht="16.5" customHeight="1" thickBot="1">
      <c r="A38" s="7" t="s">
        <v>62</v>
      </c>
      <c r="B38" s="8" t="s">
        <v>3</v>
      </c>
      <c r="C38" s="10">
        <v>1144</v>
      </c>
      <c r="D38" s="10">
        <v>1155</v>
      </c>
      <c r="E38" s="10">
        <v>1169</v>
      </c>
      <c r="F38" s="10">
        <v>1175</v>
      </c>
      <c r="G38" s="10">
        <v>1183</v>
      </c>
      <c r="H38" s="9">
        <v>1271</v>
      </c>
      <c r="I38" s="9"/>
      <c r="J38" s="9"/>
      <c r="K38" s="9"/>
      <c r="L38" s="11" t="s">
        <v>7</v>
      </c>
      <c r="M38" s="16" t="s">
        <v>5</v>
      </c>
      <c r="N38" s="17">
        <f>(C37+C44+C45+C46+C47)</f>
        <v>3213</v>
      </c>
      <c r="O38" s="14">
        <f>SUM(N38/N43)</f>
        <v>0.36206896551724138</v>
      </c>
      <c r="P38" s="2">
        <v>2</v>
      </c>
    </row>
    <row r="39" spans="1:16" s="2" customFormat="1" ht="16.5" customHeight="1" thickBot="1">
      <c r="A39" s="7" t="s">
        <v>100</v>
      </c>
      <c r="B39" s="41" t="s">
        <v>16</v>
      </c>
      <c r="C39" s="10">
        <v>1107</v>
      </c>
      <c r="D39" s="10">
        <v>1122</v>
      </c>
      <c r="E39" s="10">
        <v>1203</v>
      </c>
      <c r="F39" s="10">
        <v>1206</v>
      </c>
      <c r="G39" s="10">
        <v>1237</v>
      </c>
      <c r="H39" s="9">
        <v>1284</v>
      </c>
      <c r="I39" s="10"/>
      <c r="J39" s="10"/>
      <c r="K39" s="9"/>
      <c r="L39" s="11" t="s">
        <v>8</v>
      </c>
      <c r="M39" s="20" t="s">
        <v>3</v>
      </c>
      <c r="N39" s="17">
        <f>(C38+C40+C41+C42)</f>
        <v>3585</v>
      </c>
      <c r="O39" s="14">
        <f>SUM(N39/N43)</f>
        <v>0.40398918187964838</v>
      </c>
      <c r="P39" s="2">
        <v>3</v>
      </c>
    </row>
    <row r="40" spans="1:16" s="2" customFormat="1" ht="16.5" customHeight="1" thickBot="1">
      <c r="A40" s="7" t="s">
        <v>102</v>
      </c>
      <c r="B40" s="8" t="s">
        <v>3</v>
      </c>
      <c r="C40" s="10">
        <v>1040</v>
      </c>
      <c r="D40" s="10">
        <v>1058</v>
      </c>
      <c r="E40" s="10">
        <v>1083</v>
      </c>
      <c r="F40" s="10">
        <v>1097</v>
      </c>
      <c r="G40" s="10">
        <v>1186</v>
      </c>
      <c r="H40" s="10">
        <v>1218</v>
      </c>
      <c r="I40" s="10">
        <v>1223</v>
      </c>
      <c r="J40" s="10">
        <v>1224</v>
      </c>
      <c r="K40" s="9">
        <v>1332</v>
      </c>
      <c r="L40" s="11" t="s">
        <v>6</v>
      </c>
      <c r="M40" s="21" t="s">
        <v>16</v>
      </c>
      <c r="N40" s="17">
        <v>1107</v>
      </c>
      <c r="O40" s="14">
        <f>SUM(N40/N43)</f>
        <v>0.12474645030425964</v>
      </c>
      <c r="P40" s="2">
        <v>1</v>
      </c>
    </row>
    <row r="41" spans="1:16" s="2" customFormat="1" ht="16.5" customHeight="1" thickBot="1">
      <c r="A41" s="7" t="s">
        <v>103</v>
      </c>
      <c r="B41" s="8" t="s">
        <v>3</v>
      </c>
      <c r="C41" s="10">
        <v>716</v>
      </c>
      <c r="D41" s="10">
        <v>744</v>
      </c>
      <c r="E41" s="10">
        <v>763</v>
      </c>
      <c r="F41" s="10">
        <v>874</v>
      </c>
      <c r="G41" s="10">
        <v>906</v>
      </c>
      <c r="H41" s="10">
        <v>956</v>
      </c>
      <c r="I41" s="10">
        <v>959</v>
      </c>
      <c r="J41" s="10">
        <v>960</v>
      </c>
      <c r="K41" s="9">
        <v>1040</v>
      </c>
      <c r="L41" s="11" t="s">
        <v>15</v>
      </c>
      <c r="M41" s="25" t="s">
        <v>18</v>
      </c>
      <c r="N41" s="17">
        <v>672</v>
      </c>
      <c r="O41" s="14">
        <f>SUM(N41/N43)</f>
        <v>7.5726842461122379E-2</v>
      </c>
    </row>
    <row r="42" spans="1:16" s="2" customFormat="1" ht="16.5" customHeight="1" thickBot="1">
      <c r="A42" s="18" t="s">
        <v>104</v>
      </c>
      <c r="B42" s="27" t="s">
        <v>3</v>
      </c>
      <c r="C42" s="10">
        <v>685</v>
      </c>
      <c r="D42" s="10">
        <v>693</v>
      </c>
      <c r="E42" s="10">
        <v>721</v>
      </c>
      <c r="F42" s="10">
        <v>758</v>
      </c>
      <c r="G42" s="10">
        <v>800</v>
      </c>
      <c r="H42" s="10">
        <v>806</v>
      </c>
      <c r="I42" s="10">
        <v>807</v>
      </c>
      <c r="J42" s="10">
        <v>807</v>
      </c>
      <c r="K42" s="10">
        <v>858</v>
      </c>
      <c r="L42" s="11"/>
      <c r="M42" s="46" t="s">
        <v>22</v>
      </c>
      <c r="N42" s="17">
        <v>297</v>
      </c>
      <c r="O42" s="14">
        <f>SUM(N42/N43)</f>
        <v>3.3468559837728194E-2</v>
      </c>
    </row>
    <row r="43" spans="1:16" s="2" customFormat="1" ht="16.5" customHeight="1" thickBot="1">
      <c r="A43" s="18" t="s">
        <v>109</v>
      </c>
      <c r="B43" s="26" t="s">
        <v>18</v>
      </c>
      <c r="C43" s="10">
        <v>672</v>
      </c>
      <c r="D43" s="10">
        <v>680</v>
      </c>
      <c r="E43" s="10">
        <v>719</v>
      </c>
      <c r="F43" s="10">
        <v>731</v>
      </c>
      <c r="G43" s="10">
        <v>751</v>
      </c>
      <c r="H43" s="10">
        <v>800</v>
      </c>
      <c r="I43" s="10">
        <v>804</v>
      </c>
      <c r="J43" s="10">
        <v>804</v>
      </c>
      <c r="K43" s="10" t="s">
        <v>21</v>
      </c>
      <c r="N43" s="24">
        <v>8874</v>
      </c>
    </row>
    <row r="44" spans="1:16" s="2" customFormat="1" ht="16.5" customHeight="1" thickBot="1">
      <c r="A44" s="7" t="s">
        <v>60</v>
      </c>
      <c r="B44" s="12" t="s">
        <v>5</v>
      </c>
      <c r="C44" s="10">
        <v>528</v>
      </c>
      <c r="D44" s="10">
        <v>562</v>
      </c>
      <c r="E44" s="10">
        <v>567</v>
      </c>
      <c r="F44" s="10">
        <v>615</v>
      </c>
      <c r="G44" s="10">
        <v>702</v>
      </c>
      <c r="H44" s="10">
        <v>990</v>
      </c>
      <c r="I44" s="10">
        <v>993</v>
      </c>
      <c r="J44" s="10">
        <v>994</v>
      </c>
      <c r="K44" s="9">
        <v>1156</v>
      </c>
      <c r="L44" s="11" t="s">
        <v>10</v>
      </c>
    </row>
    <row r="45" spans="1:16" s="2" customFormat="1" ht="16.5" customHeight="1" thickBot="1">
      <c r="A45" s="18" t="s">
        <v>107</v>
      </c>
      <c r="B45" s="19" t="s">
        <v>5</v>
      </c>
      <c r="C45" s="10">
        <v>474</v>
      </c>
      <c r="D45" s="10">
        <v>520</v>
      </c>
      <c r="E45" s="10">
        <v>533</v>
      </c>
      <c r="F45" s="10">
        <v>585</v>
      </c>
      <c r="G45" s="10">
        <v>661</v>
      </c>
      <c r="H45" s="10" t="s">
        <v>21</v>
      </c>
    </row>
    <row r="46" spans="1:16" s="2" customFormat="1" ht="16.5" customHeight="1" thickBot="1">
      <c r="A46" s="18" t="s">
        <v>106</v>
      </c>
      <c r="B46" s="19" t="s">
        <v>5</v>
      </c>
      <c r="C46" s="10">
        <v>395</v>
      </c>
      <c r="D46" s="10">
        <v>407</v>
      </c>
      <c r="E46" s="10">
        <v>429</v>
      </c>
      <c r="F46" s="10">
        <v>467</v>
      </c>
      <c r="G46" s="10" t="s">
        <v>21</v>
      </c>
    </row>
    <row r="47" spans="1:16" s="2" customFormat="1" ht="16.5" customHeight="1" thickBot="1">
      <c r="A47" s="18" t="s">
        <v>105</v>
      </c>
      <c r="B47" s="19" t="s">
        <v>5</v>
      </c>
      <c r="C47" s="10">
        <v>338</v>
      </c>
      <c r="D47" s="10">
        <v>363</v>
      </c>
      <c r="E47" s="10">
        <v>371</v>
      </c>
      <c r="F47" s="10" t="s">
        <v>21</v>
      </c>
      <c r="I47" s="17"/>
      <c r="J47" s="17"/>
      <c r="K47" s="17"/>
      <c r="L47" s="17"/>
      <c r="M47" s="17"/>
    </row>
    <row r="48" spans="1:16" s="2" customFormat="1" ht="16.5" customHeight="1" thickBot="1">
      <c r="A48" s="18" t="s">
        <v>108</v>
      </c>
      <c r="B48" s="45" t="s">
        <v>22</v>
      </c>
      <c r="C48" s="10">
        <v>297</v>
      </c>
      <c r="D48" s="10">
        <v>302</v>
      </c>
      <c r="E48" s="10" t="s">
        <v>21</v>
      </c>
      <c r="H48" s="17"/>
      <c r="I48" s="17"/>
      <c r="J48" s="17"/>
      <c r="K48" s="17"/>
      <c r="L48" s="17"/>
      <c r="M48" s="42"/>
    </row>
    <row r="49" spans="1:22" s="2" customFormat="1" ht="11.25" customHeight="1">
      <c r="A49" s="28"/>
      <c r="B49" s="29"/>
      <c r="C49" s="28"/>
      <c r="D49" s="28"/>
      <c r="E49" s="28"/>
      <c r="N49" s="14"/>
    </row>
    <row r="50" spans="1:22" s="2" customFormat="1" ht="17.45" customHeight="1">
      <c r="A50" s="1" t="s">
        <v>110</v>
      </c>
    </row>
    <row r="51" spans="1:22" s="2" customFormat="1" ht="8.25" customHeight="1" thickBot="1">
      <c r="A51" s="1"/>
    </row>
    <row r="52" spans="1:22" s="2" customFormat="1" ht="17.45" customHeight="1" thickBot="1">
      <c r="A52" s="4" t="s">
        <v>0</v>
      </c>
      <c r="B52" s="5" t="s">
        <v>1</v>
      </c>
      <c r="C52" s="5" t="s">
        <v>2</v>
      </c>
      <c r="D52" s="5">
        <v>2</v>
      </c>
      <c r="E52" s="5">
        <v>3</v>
      </c>
      <c r="F52" s="5">
        <v>4</v>
      </c>
      <c r="G52" s="5">
        <v>5</v>
      </c>
      <c r="H52" s="5">
        <v>6</v>
      </c>
      <c r="I52" s="5">
        <v>7</v>
      </c>
      <c r="J52" s="5">
        <v>8</v>
      </c>
      <c r="K52" s="5">
        <v>9</v>
      </c>
      <c r="L52" s="5">
        <v>10</v>
      </c>
      <c r="M52" s="5">
        <v>11</v>
      </c>
      <c r="N52" s="5">
        <v>12</v>
      </c>
      <c r="O52" s="5">
        <v>13</v>
      </c>
      <c r="P52" s="5">
        <v>14</v>
      </c>
      <c r="Q52" s="5"/>
      <c r="R52" s="13" t="s">
        <v>9</v>
      </c>
      <c r="S52" s="14">
        <f>(11086/19198)</f>
        <v>0.57745598499843731</v>
      </c>
    </row>
    <row r="53" spans="1:22" s="2" customFormat="1" ht="17.45" customHeight="1" thickBot="1">
      <c r="A53" s="7" t="s">
        <v>72</v>
      </c>
      <c r="B53" s="12" t="s">
        <v>5</v>
      </c>
      <c r="C53" s="10">
        <v>1207</v>
      </c>
      <c r="D53" s="10">
        <v>1219</v>
      </c>
      <c r="E53" s="10">
        <v>1242</v>
      </c>
      <c r="F53" s="10">
        <v>1262</v>
      </c>
      <c r="G53" s="10">
        <v>1281</v>
      </c>
      <c r="H53" s="10">
        <v>1332</v>
      </c>
      <c r="I53" s="9">
        <v>1370</v>
      </c>
      <c r="J53" s="10"/>
      <c r="K53" s="10"/>
      <c r="L53" s="10"/>
      <c r="M53" s="9"/>
      <c r="N53" s="10"/>
      <c r="O53" s="10"/>
      <c r="P53" s="10"/>
      <c r="Q53" s="11" t="s">
        <v>8</v>
      </c>
      <c r="S53" s="13" t="s">
        <v>11</v>
      </c>
      <c r="T53" s="13" t="s">
        <v>12</v>
      </c>
      <c r="U53" s="13" t="s">
        <v>13</v>
      </c>
      <c r="V53" s="13"/>
    </row>
    <row r="54" spans="1:22" s="2" customFormat="1" ht="17.45" customHeight="1" thickBot="1">
      <c r="A54" s="7" t="s">
        <v>74</v>
      </c>
      <c r="B54" s="12" t="s">
        <v>5</v>
      </c>
      <c r="C54" s="10">
        <v>1083</v>
      </c>
      <c r="D54" s="10">
        <v>1088</v>
      </c>
      <c r="E54" s="10">
        <v>1106</v>
      </c>
      <c r="F54" s="10">
        <v>1114</v>
      </c>
      <c r="G54" s="10">
        <v>1132</v>
      </c>
      <c r="H54" s="10">
        <v>1160</v>
      </c>
      <c r="I54" s="10">
        <v>1196</v>
      </c>
      <c r="J54" s="10">
        <v>1317</v>
      </c>
      <c r="K54" s="10">
        <v>1356</v>
      </c>
      <c r="L54" s="10">
        <v>1357</v>
      </c>
      <c r="M54" s="10">
        <v>1358</v>
      </c>
      <c r="N54" s="9">
        <v>1422</v>
      </c>
      <c r="O54" s="10"/>
      <c r="P54" s="10"/>
      <c r="Q54" s="11" t="s">
        <v>6</v>
      </c>
      <c r="R54" s="16" t="s">
        <v>5</v>
      </c>
      <c r="S54" s="17">
        <f>(C53+C54+C59+C63)</f>
        <v>3495</v>
      </c>
      <c r="T54" s="14">
        <f>SUM(S54/S61)</f>
        <v>0.32687991021324353</v>
      </c>
      <c r="U54" s="2">
        <v>3</v>
      </c>
    </row>
    <row r="55" spans="1:22" s="2" customFormat="1" ht="17.45" customHeight="1" thickBot="1">
      <c r="A55" s="7" t="s">
        <v>112</v>
      </c>
      <c r="B55" s="54" t="s">
        <v>22</v>
      </c>
      <c r="C55" s="10">
        <v>1074</v>
      </c>
      <c r="D55" s="10">
        <v>1099</v>
      </c>
      <c r="E55" s="10">
        <v>1142</v>
      </c>
      <c r="F55" s="10">
        <v>1183</v>
      </c>
      <c r="G55" s="10">
        <v>1287</v>
      </c>
      <c r="H55" s="9">
        <v>1372</v>
      </c>
      <c r="I55" s="9"/>
      <c r="J55" s="9"/>
      <c r="K55" s="9"/>
      <c r="L55" s="10"/>
      <c r="M55" s="9"/>
      <c r="N55" s="9"/>
      <c r="O55" s="9"/>
      <c r="P55" s="9"/>
      <c r="Q55" s="11" t="s">
        <v>4</v>
      </c>
      <c r="R55" s="20" t="s">
        <v>3</v>
      </c>
      <c r="S55" s="17">
        <f>(C56+C60+C61+C62+C67)</f>
        <v>3024</v>
      </c>
      <c r="T55" s="14">
        <f>SUM(S55/S61)</f>
        <v>0.28282828282828282</v>
      </c>
      <c r="U55" s="2">
        <v>2</v>
      </c>
    </row>
    <row r="56" spans="1:22" s="2" customFormat="1" ht="17.45" customHeight="1" thickBot="1">
      <c r="A56" s="7" t="s">
        <v>76</v>
      </c>
      <c r="B56" s="8" t="s">
        <v>3</v>
      </c>
      <c r="C56" s="10">
        <v>776</v>
      </c>
      <c r="D56" s="10">
        <v>787</v>
      </c>
      <c r="E56" s="10">
        <v>802</v>
      </c>
      <c r="F56" s="10">
        <v>857</v>
      </c>
      <c r="G56" s="10">
        <v>866</v>
      </c>
      <c r="H56" s="10">
        <v>901</v>
      </c>
      <c r="I56" s="10">
        <v>929</v>
      </c>
      <c r="J56" s="10">
        <v>1005</v>
      </c>
      <c r="K56" s="10">
        <v>1166</v>
      </c>
      <c r="L56" s="10">
        <v>1167</v>
      </c>
      <c r="M56" s="10">
        <v>1168</v>
      </c>
      <c r="N56" s="10">
        <v>1354</v>
      </c>
      <c r="O56" s="9">
        <v>1374</v>
      </c>
      <c r="P56" s="9"/>
      <c r="Q56" s="11" t="s">
        <v>10</v>
      </c>
      <c r="R56" s="21" t="s">
        <v>16</v>
      </c>
      <c r="S56" s="17">
        <f>(C57+C66+C69)</f>
        <v>1449</v>
      </c>
      <c r="T56" s="14">
        <f>SUM(S56/S61)</f>
        <v>0.13552188552188552</v>
      </c>
      <c r="U56" s="2">
        <v>1</v>
      </c>
    </row>
    <row r="57" spans="1:22" s="2" customFormat="1" ht="17.45" customHeight="1" thickBot="1">
      <c r="A57" s="7" t="s">
        <v>114</v>
      </c>
      <c r="B57" s="41" t="s">
        <v>16</v>
      </c>
      <c r="C57" s="10">
        <v>772</v>
      </c>
      <c r="D57" s="10">
        <v>842</v>
      </c>
      <c r="E57" s="10">
        <v>877</v>
      </c>
      <c r="F57" s="10">
        <v>904</v>
      </c>
      <c r="G57" s="10">
        <v>946</v>
      </c>
      <c r="H57" s="10">
        <v>995</v>
      </c>
      <c r="I57" s="10">
        <v>1205</v>
      </c>
      <c r="J57" s="10">
        <v>1275</v>
      </c>
      <c r="K57" s="10">
        <v>1330</v>
      </c>
      <c r="L57" s="10">
        <v>1333</v>
      </c>
      <c r="M57" s="10">
        <v>1336</v>
      </c>
      <c r="N57" s="9">
        <v>1426</v>
      </c>
      <c r="O57" s="10"/>
      <c r="P57" s="9"/>
      <c r="Q57" s="11" t="s">
        <v>7</v>
      </c>
      <c r="R57" s="25" t="s">
        <v>18</v>
      </c>
      <c r="S57" s="17">
        <v>410</v>
      </c>
      <c r="T57" s="14">
        <f>SUM(S57/S61)</f>
        <v>3.8346427235316123E-2</v>
      </c>
    </row>
    <row r="58" spans="1:22" s="2" customFormat="1" ht="17.45" customHeight="1" thickBot="1">
      <c r="A58" s="18" t="s">
        <v>119</v>
      </c>
      <c r="B58" s="56" t="s">
        <v>26</v>
      </c>
      <c r="C58" s="10">
        <v>715</v>
      </c>
      <c r="D58" s="10">
        <v>721</v>
      </c>
      <c r="E58" s="10">
        <v>757</v>
      </c>
      <c r="F58" s="10">
        <v>790</v>
      </c>
      <c r="G58" s="10">
        <v>805</v>
      </c>
      <c r="H58" s="10">
        <v>839</v>
      </c>
      <c r="I58" s="10">
        <v>868</v>
      </c>
      <c r="J58" s="10">
        <v>933</v>
      </c>
      <c r="K58" s="10">
        <v>977</v>
      </c>
      <c r="L58" s="10">
        <v>979</v>
      </c>
      <c r="M58" s="10">
        <v>979</v>
      </c>
      <c r="N58" s="10">
        <v>1031</v>
      </c>
      <c r="O58" s="10">
        <v>1043</v>
      </c>
      <c r="P58" s="10">
        <v>1046</v>
      </c>
      <c r="Q58" s="11"/>
      <c r="R58" s="55" t="s">
        <v>26</v>
      </c>
      <c r="S58" s="17">
        <v>715</v>
      </c>
      <c r="T58" s="14">
        <f>SUM(S58/S61)</f>
        <v>6.6872427983539096E-2</v>
      </c>
      <c r="V58" s="14"/>
    </row>
    <row r="59" spans="1:22" s="2" customFormat="1" ht="17.45" customHeight="1" thickBot="1">
      <c r="A59" s="7" t="s">
        <v>111</v>
      </c>
      <c r="B59" s="12" t="s">
        <v>5</v>
      </c>
      <c r="C59" s="10">
        <v>684</v>
      </c>
      <c r="D59" s="10">
        <v>701</v>
      </c>
      <c r="E59" s="10">
        <v>719</v>
      </c>
      <c r="F59" s="10">
        <v>733</v>
      </c>
      <c r="G59" s="10">
        <v>764</v>
      </c>
      <c r="H59" s="10">
        <v>786</v>
      </c>
      <c r="I59" s="10">
        <v>813</v>
      </c>
      <c r="J59" s="10">
        <v>921</v>
      </c>
      <c r="K59" s="10">
        <v>962</v>
      </c>
      <c r="L59" s="10">
        <v>963</v>
      </c>
      <c r="M59" s="10">
        <v>964</v>
      </c>
      <c r="N59" s="10">
        <v>1029</v>
      </c>
      <c r="O59" s="10">
        <v>1044</v>
      </c>
      <c r="P59" s="9">
        <v>1061</v>
      </c>
      <c r="Q59" s="11" t="s">
        <v>19</v>
      </c>
      <c r="R59" s="46" t="s">
        <v>22</v>
      </c>
      <c r="S59" s="17">
        <v>1074</v>
      </c>
      <c r="T59" s="14">
        <f>SUM(S59/S61)</f>
        <v>0.10044893378226712</v>
      </c>
      <c r="U59" s="2">
        <v>1</v>
      </c>
    </row>
    <row r="60" spans="1:22" s="2" customFormat="1" ht="17.45" customHeight="1" thickBot="1">
      <c r="A60" s="18" t="s">
        <v>113</v>
      </c>
      <c r="B60" s="27" t="s">
        <v>3</v>
      </c>
      <c r="C60" s="10">
        <v>648</v>
      </c>
      <c r="D60" s="10">
        <v>655</v>
      </c>
      <c r="E60" s="10">
        <v>665</v>
      </c>
      <c r="F60" s="10">
        <v>693</v>
      </c>
      <c r="G60" s="10">
        <v>699</v>
      </c>
      <c r="H60" s="10">
        <v>725</v>
      </c>
      <c r="I60" s="10">
        <v>753</v>
      </c>
      <c r="J60" s="10">
        <v>778</v>
      </c>
      <c r="K60" s="10">
        <v>901</v>
      </c>
      <c r="L60" s="10">
        <v>901</v>
      </c>
      <c r="M60" s="10">
        <v>901</v>
      </c>
      <c r="N60" s="10" t="s">
        <v>21</v>
      </c>
      <c r="R60" s="13" t="s">
        <v>17</v>
      </c>
      <c r="S60" s="17">
        <f>(C65+C68)</f>
        <v>736</v>
      </c>
      <c r="T60" s="14">
        <f>SUM(S60/S61)</f>
        <v>6.8836513280957731E-2</v>
      </c>
    </row>
    <row r="61" spans="1:22" s="2" customFormat="1" ht="17.45" customHeight="1" thickBot="1">
      <c r="A61" s="7" t="s">
        <v>77</v>
      </c>
      <c r="B61" s="8" t="s">
        <v>3</v>
      </c>
      <c r="C61" s="10">
        <v>632</v>
      </c>
      <c r="D61" s="10">
        <v>650</v>
      </c>
      <c r="E61" s="10">
        <v>666</v>
      </c>
      <c r="F61" s="10">
        <v>717</v>
      </c>
      <c r="G61" s="10">
        <v>724</v>
      </c>
      <c r="H61" s="10">
        <v>745</v>
      </c>
      <c r="I61" s="10">
        <v>777</v>
      </c>
      <c r="J61" s="10">
        <v>795</v>
      </c>
      <c r="K61" s="10">
        <v>982</v>
      </c>
      <c r="L61" s="10">
        <v>983</v>
      </c>
      <c r="M61" s="10">
        <v>984</v>
      </c>
      <c r="N61" s="10">
        <v>1277</v>
      </c>
      <c r="O61" s="10">
        <v>1293</v>
      </c>
      <c r="P61" s="9">
        <v>1310</v>
      </c>
      <c r="Q61" s="11" t="s">
        <v>15</v>
      </c>
      <c r="S61" s="24">
        <v>10692</v>
      </c>
    </row>
    <row r="62" spans="1:22" s="2" customFormat="1" ht="17.45" customHeight="1" thickBot="1">
      <c r="A62" s="18" t="s">
        <v>121</v>
      </c>
      <c r="B62" s="27" t="s">
        <v>3</v>
      </c>
      <c r="C62" s="10">
        <v>582</v>
      </c>
      <c r="D62" s="10">
        <v>586</v>
      </c>
      <c r="E62" s="10">
        <v>607</v>
      </c>
      <c r="F62" s="10">
        <v>660</v>
      </c>
      <c r="G62" s="10">
        <v>676</v>
      </c>
      <c r="H62" s="10">
        <v>692</v>
      </c>
      <c r="I62" s="10">
        <v>719</v>
      </c>
      <c r="J62" s="10">
        <v>751</v>
      </c>
      <c r="K62" s="10" t="s">
        <v>21</v>
      </c>
      <c r="M62" s="14"/>
    </row>
    <row r="63" spans="1:22" s="2" customFormat="1" ht="17.45" customHeight="1" thickBot="1">
      <c r="A63" s="18" t="s">
        <v>45</v>
      </c>
      <c r="B63" s="19" t="s">
        <v>5</v>
      </c>
      <c r="C63" s="10">
        <v>521</v>
      </c>
      <c r="D63" s="10">
        <v>527</v>
      </c>
      <c r="E63" s="10">
        <v>538</v>
      </c>
      <c r="F63" s="10">
        <v>546</v>
      </c>
      <c r="G63" s="10">
        <v>565</v>
      </c>
      <c r="H63" s="10">
        <v>593</v>
      </c>
      <c r="I63" s="10">
        <v>605</v>
      </c>
      <c r="J63" s="10" t="s">
        <v>21</v>
      </c>
      <c r="L63" s="24"/>
    </row>
    <row r="64" spans="1:22" s="2" customFormat="1" ht="17.45" customHeight="1" thickBot="1">
      <c r="A64" s="18" t="s">
        <v>115</v>
      </c>
      <c r="B64" s="26" t="s">
        <v>18</v>
      </c>
      <c r="C64" s="10">
        <v>410</v>
      </c>
      <c r="D64" s="10">
        <v>413</v>
      </c>
      <c r="E64" s="10">
        <v>426</v>
      </c>
      <c r="F64" s="10">
        <v>432</v>
      </c>
      <c r="G64" s="10" t="s">
        <v>21</v>
      </c>
      <c r="J64" s="13"/>
      <c r="L64" s="14"/>
    </row>
    <row r="65" spans="1:19" s="2" customFormat="1" ht="17.45" customHeight="1" thickBot="1">
      <c r="A65" s="18" t="s">
        <v>122</v>
      </c>
      <c r="B65" s="23" t="s">
        <v>14</v>
      </c>
      <c r="C65" s="10">
        <v>400</v>
      </c>
      <c r="D65" s="10">
        <v>410</v>
      </c>
      <c r="E65" s="10">
        <v>442</v>
      </c>
      <c r="F65" s="10">
        <v>473</v>
      </c>
      <c r="G65" s="10">
        <v>507</v>
      </c>
      <c r="H65" s="10" t="s">
        <v>21</v>
      </c>
      <c r="J65" s="13"/>
      <c r="L65" s="14"/>
    </row>
    <row r="66" spans="1:19" s="2" customFormat="1" ht="17.45" customHeight="1" thickBot="1">
      <c r="A66" s="18" t="s">
        <v>116</v>
      </c>
      <c r="B66" s="22" t="s">
        <v>16</v>
      </c>
      <c r="C66" s="10">
        <v>394</v>
      </c>
      <c r="D66" s="10">
        <v>448</v>
      </c>
      <c r="E66" s="10">
        <v>465</v>
      </c>
      <c r="F66" s="10">
        <v>479</v>
      </c>
      <c r="G66" s="10">
        <v>508</v>
      </c>
      <c r="H66" s="10">
        <v>553</v>
      </c>
      <c r="I66" s="10" t="s">
        <v>21</v>
      </c>
      <c r="K66" s="13"/>
      <c r="M66" s="14"/>
    </row>
    <row r="67" spans="1:19" s="2" customFormat="1" ht="17.45" customHeight="1" thickBot="1">
      <c r="A67" s="18" t="s">
        <v>120</v>
      </c>
      <c r="B67" s="27" t="s">
        <v>3</v>
      </c>
      <c r="C67" s="10">
        <v>386</v>
      </c>
      <c r="D67" s="10">
        <v>407</v>
      </c>
      <c r="E67" s="10">
        <v>416</v>
      </c>
      <c r="F67" s="10" t="s">
        <v>21</v>
      </c>
      <c r="L67" s="24"/>
    </row>
    <row r="68" spans="1:19" s="2" customFormat="1" ht="17.45" customHeight="1" thickBot="1">
      <c r="A68" s="18" t="s">
        <v>117</v>
      </c>
      <c r="B68" s="23" t="s">
        <v>14</v>
      </c>
      <c r="C68" s="10">
        <v>336</v>
      </c>
      <c r="D68" s="10">
        <v>343</v>
      </c>
      <c r="E68" s="10" t="s">
        <v>21</v>
      </c>
      <c r="G68" s="17"/>
      <c r="J68" s="13"/>
      <c r="L68" s="14"/>
    </row>
    <row r="69" spans="1:19" s="2" customFormat="1" ht="17.45" customHeight="1" thickBot="1">
      <c r="A69" s="18" t="s">
        <v>118</v>
      </c>
      <c r="B69" s="22" t="s">
        <v>16</v>
      </c>
      <c r="C69" s="10">
        <v>283</v>
      </c>
      <c r="D69" s="10" t="s">
        <v>21</v>
      </c>
      <c r="G69" s="17"/>
      <c r="J69" s="13"/>
      <c r="L69" s="14"/>
    </row>
    <row r="71" spans="1:19" s="30" customFormat="1" ht="15" customHeight="1">
      <c r="B71" s="34" t="s">
        <v>20</v>
      </c>
      <c r="C71" s="36" t="s">
        <v>5</v>
      </c>
      <c r="D71" s="37" t="s">
        <v>3</v>
      </c>
      <c r="E71" s="38" t="s">
        <v>16</v>
      </c>
      <c r="F71" s="39" t="s">
        <v>18</v>
      </c>
      <c r="G71" s="47" t="s">
        <v>22</v>
      </c>
      <c r="H71" s="57" t="s">
        <v>26</v>
      </c>
      <c r="I71" s="34" t="s">
        <v>17</v>
      </c>
      <c r="Q71" s="31"/>
      <c r="R71" s="32"/>
      <c r="S71" s="33"/>
    </row>
    <row r="72" spans="1:19" s="30" customFormat="1" ht="15" customHeight="1">
      <c r="A72" s="30" t="s">
        <v>11</v>
      </c>
      <c r="B72" s="35">
        <f>SUM(K8+L29+N43+S61+F18)</f>
        <v>40108</v>
      </c>
      <c r="C72" s="32">
        <f>SUM(S54+N38+L24+F16+K5)</f>
        <v>13690</v>
      </c>
      <c r="D72" s="32">
        <f>SUM(S55+N39+L25+F17+K6)</f>
        <v>15415</v>
      </c>
      <c r="E72" s="32">
        <f>SUM(S56+N40+L26+K7)</f>
        <v>5950</v>
      </c>
      <c r="F72" s="32">
        <f>(S57+N41)</f>
        <v>1082</v>
      </c>
      <c r="G72" s="32">
        <f>(S59+L27+N42)</f>
        <v>1858</v>
      </c>
      <c r="H72" s="32">
        <v>715</v>
      </c>
      <c r="I72" s="32">
        <f>SUM(S60+L28)</f>
        <v>1609</v>
      </c>
      <c r="Q72" s="34"/>
      <c r="R72" s="35"/>
      <c r="S72" s="33"/>
    </row>
    <row r="73" spans="1:19" s="30" customFormat="1" ht="15" customHeight="1">
      <c r="A73" s="30" t="s">
        <v>12</v>
      </c>
      <c r="B73" s="40">
        <v>1</v>
      </c>
      <c r="C73" s="33">
        <f t="shared" ref="C73:I73" si="0">SUM(C72/$B$72)</f>
        <v>0.34132841328413283</v>
      </c>
      <c r="D73" s="33">
        <f t="shared" si="0"/>
        <v>0.38433728931883915</v>
      </c>
      <c r="E73" s="33">
        <f t="shared" si="0"/>
        <v>0.14834945646753764</v>
      </c>
      <c r="F73" s="33">
        <f t="shared" si="0"/>
        <v>2.6977161663508525E-2</v>
      </c>
      <c r="G73" s="33">
        <f t="shared" si="0"/>
        <v>4.6324922708686544E-2</v>
      </c>
      <c r="H73" s="33">
        <f>SUM(H72/$B$72)</f>
        <v>1.7826867457863767E-2</v>
      </c>
      <c r="I73" s="33">
        <f t="shared" si="0"/>
        <v>4.0116684950633287E-2</v>
      </c>
    </row>
    <row r="74" spans="1:19" s="30" customFormat="1" ht="15" customHeight="1">
      <c r="A74" s="30" t="s">
        <v>13</v>
      </c>
      <c r="B74" s="34">
        <v>26</v>
      </c>
      <c r="C74" s="30">
        <v>8</v>
      </c>
      <c r="D74" s="30">
        <v>11</v>
      </c>
      <c r="E74" s="30">
        <v>5</v>
      </c>
      <c r="F74" s="30">
        <v>0</v>
      </c>
      <c r="G74" s="30">
        <v>1</v>
      </c>
      <c r="H74" s="30">
        <v>0</v>
      </c>
      <c r="I74" s="30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R76"/>
  <sheetViews>
    <sheetView workbookViewId="0">
      <selection activeCell="O1" sqref="O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7109375" customWidth="1"/>
  </cols>
  <sheetData>
    <row r="1" spans="1:13" s="2" customFormat="1" ht="16.5" customHeight="1">
      <c r="A1" s="1" t="s">
        <v>28</v>
      </c>
    </row>
    <row r="2" spans="1:13" s="2" customFormat="1" ht="9.75" customHeight="1" thickBot="1">
      <c r="A2" s="3"/>
    </row>
    <row r="3" spans="1:13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6"/>
      <c r="J3" s="13" t="s">
        <v>9</v>
      </c>
      <c r="K3" s="14">
        <f>(8870/13162)</f>
        <v>0.67390974016106975</v>
      </c>
    </row>
    <row r="4" spans="1:13" s="2" customFormat="1" ht="16.5" customHeight="1" thickBot="1">
      <c r="A4" s="7" t="s">
        <v>36</v>
      </c>
      <c r="B4" s="41" t="s">
        <v>16</v>
      </c>
      <c r="C4" s="9">
        <v>2004</v>
      </c>
      <c r="D4" s="10"/>
      <c r="E4" s="9"/>
      <c r="F4" s="9"/>
      <c r="G4" s="10"/>
      <c r="H4" s="10"/>
      <c r="I4" s="11" t="s">
        <v>4</v>
      </c>
      <c r="K4" s="13" t="s">
        <v>11</v>
      </c>
      <c r="L4" s="13" t="s">
        <v>12</v>
      </c>
      <c r="M4" s="13" t="s">
        <v>13</v>
      </c>
    </row>
    <row r="5" spans="1:13" s="2" customFormat="1" ht="16.5" customHeight="1" thickBot="1">
      <c r="A5" s="7" t="s">
        <v>32</v>
      </c>
      <c r="B5" s="8" t="s">
        <v>3</v>
      </c>
      <c r="C5" s="9">
        <v>1824</v>
      </c>
      <c r="D5" s="10"/>
      <c r="E5" s="10"/>
      <c r="F5" s="9"/>
      <c r="G5" s="9"/>
      <c r="H5" s="9"/>
      <c r="I5" s="11" t="s">
        <v>8</v>
      </c>
      <c r="J5" s="16" t="s">
        <v>5</v>
      </c>
      <c r="K5" s="17">
        <f>(C6+C10)</f>
        <v>1849</v>
      </c>
      <c r="L5" s="14">
        <f>SUM(K5/K10)</f>
        <v>0.21213859568609453</v>
      </c>
      <c r="M5" s="2">
        <v>1</v>
      </c>
    </row>
    <row r="6" spans="1:13" s="2" customFormat="1" ht="16.5" customHeight="1" thickBot="1">
      <c r="A6" s="7" t="s">
        <v>29</v>
      </c>
      <c r="B6" s="12" t="s">
        <v>5</v>
      </c>
      <c r="C6" s="10">
        <v>1268</v>
      </c>
      <c r="D6" s="10">
        <v>1295</v>
      </c>
      <c r="E6" s="10">
        <v>1391</v>
      </c>
      <c r="F6" s="10">
        <v>1427</v>
      </c>
      <c r="G6" s="9">
        <v>1501</v>
      </c>
      <c r="H6" s="9"/>
      <c r="I6" s="11" t="s">
        <v>7</v>
      </c>
      <c r="J6" s="20" t="s">
        <v>3</v>
      </c>
      <c r="K6" s="17">
        <f>(C5+C7+C8)</f>
        <v>3635</v>
      </c>
      <c r="L6" s="14">
        <f>SUM(K6/K10)</f>
        <v>0.41704910509407983</v>
      </c>
      <c r="M6" s="2">
        <v>3</v>
      </c>
    </row>
    <row r="7" spans="1:13" s="2" customFormat="1" ht="16.5" customHeight="1" thickBot="1">
      <c r="A7" s="7" t="s">
        <v>33</v>
      </c>
      <c r="B7" s="8" t="s">
        <v>3</v>
      </c>
      <c r="C7" s="10">
        <v>955</v>
      </c>
      <c r="D7" s="10">
        <v>1021</v>
      </c>
      <c r="E7" s="10">
        <v>1129</v>
      </c>
      <c r="F7" s="10">
        <v>1168</v>
      </c>
      <c r="G7" s="10">
        <v>1202</v>
      </c>
      <c r="H7" s="9">
        <v>1259</v>
      </c>
      <c r="I7" s="11" t="s">
        <v>10</v>
      </c>
      <c r="J7" s="21" t="s">
        <v>16</v>
      </c>
      <c r="K7" s="17">
        <v>2004</v>
      </c>
      <c r="L7" s="14">
        <f>SUM(K7/K10)</f>
        <v>0.2299219825608077</v>
      </c>
      <c r="M7" s="2">
        <v>1</v>
      </c>
    </row>
    <row r="8" spans="1:13" s="2" customFormat="1" ht="16.5" customHeight="1" thickBot="1">
      <c r="A8" s="7" t="s">
        <v>31</v>
      </c>
      <c r="B8" s="8" t="s">
        <v>3</v>
      </c>
      <c r="C8" s="10">
        <v>856</v>
      </c>
      <c r="D8" s="10">
        <v>1036</v>
      </c>
      <c r="E8" s="10">
        <v>1098</v>
      </c>
      <c r="F8" s="10">
        <v>1199</v>
      </c>
      <c r="G8" s="10">
        <v>1252</v>
      </c>
      <c r="H8" s="9">
        <v>1467</v>
      </c>
      <c r="I8" s="11" t="s">
        <v>6</v>
      </c>
      <c r="J8" s="25" t="s">
        <v>18</v>
      </c>
      <c r="K8" s="17">
        <v>311</v>
      </c>
      <c r="L8" s="14">
        <f>SUM(K8/K10)</f>
        <v>3.5681505277650301E-2</v>
      </c>
    </row>
    <row r="9" spans="1:13" s="2" customFormat="1" ht="16.5" customHeight="1" thickBot="1">
      <c r="A9" s="18" t="s">
        <v>34</v>
      </c>
      <c r="B9" s="23" t="s">
        <v>14</v>
      </c>
      <c r="C9" s="10">
        <v>601</v>
      </c>
      <c r="D9" s="10">
        <v>717</v>
      </c>
      <c r="E9" s="10">
        <v>733</v>
      </c>
      <c r="F9" s="10">
        <v>837</v>
      </c>
      <c r="G9" s="10">
        <v>921</v>
      </c>
      <c r="H9" s="10">
        <v>1111</v>
      </c>
      <c r="I9" s="11"/>
      <c r="J9" s="13" t="s">
        <v>17</v>
      </c>
      <c r="K9" s="17">
        <f>(C9+C11)</f>
        <v>917</v>
      </c>
      <c r="L9" s="14">
        <f>SUM(K9/K10)</f>
        <v>0.1052088113813676</v>
      </c>
    </row>
    <row r="10" spans="1:13" s="2" customFormat="1" ht="16.5" customHeight="1" thickBot="1">
      <c r="A10" s="18" t="s">
        <v>30</v>
      </c>
      <c r="B10" s="19" t="s">
        <v>5</v>
      </c>
      <c r="C10" s="10">
        <v>581</v>
      </c>
      <c r="D10" s="10">
        <v>627</v>
      </c>
      <c r="E10" s="10">
        <v>642</v>
      </c>
      <c r="F10" s="10">
        <v>680</v>
      </c>
      <c r="G10" s="10">
        <v>718</v>
      </c>
      <c r="H10" s="10" t="s">
        <v>21</v>
      </c>
      <c r="K10" s="24">
        <v>8716</v>
      </c>
    </row>
    <row r="11" spans="1:13" s="2" customFormat="1" ht="16.5" customHeight="1" thickBot="1">
      <c r="A11" s="18" t="s">
        <v>35</v>
      </c>
      <c r="B11" s="23" t="s">
        <v>14</v>
      </c>
      <c r="C11" s="10">
        <v>316</v>
      </c>
      <c r="D11" s="10">
        <v>390</v>
      </c>
      <c r="E11" s="10">
        <v>405</v>
      </c>
      <c r="F11" s="10" t="s">
        <v>21</v>
      </c>
    </row>
    <row r="12" spans="1:13" s="2" customFormat="1" ht="16.5" customHeight="1" thickBot="1">
      <c r="A12" s="18" t="s">
        <v>37</v>
      </c>
      <c r="B12" s="26" t="s">
        <v>18</v>
      </c>
      <c r="C12" s="10">
        <v>311</v>
      </c>
      <c r="D12" s="10">
        <v>353</v>
      </c>
      <c r="E12" s="10">
        <v>412</v>
      </c>
      <c r="F12" s="10">
        <v>437</v>
      </c>
      <c r="G12" s="10" t="s">
        <v>21</v>
      </c>
      <c r="H12" s="17"/>
    </row>
    <row r="13" spans="1:13" s="2" customFormat="1" ht="10.5" customHeight="1">
      <c r="A13" s="1"/>
    </row>
    <row r="14" spans="1:13" s="2" customFormat="1" ht="17.45" customHeight="1">
      <c r="A14" s="1" t="s">
        <v>38</v>
      </c>
    </row>
    <row r="15" spans="1:13" s="2" customFormat="1" ht="10.5" customHeight="1" thickBot="1">
      <c r="A15" s="1"/>
    </row>
    <row r="16" spans="1:13" s="2" customFormat="1" ht="16.5" customHeight="1" thickBot="1">
      <c r="A16" s="4" t="s">
        <v>0</v>
      </c>
      <c r="B16" s="5" t="s">
        <v>1</v>
      </c>
      <c r="C16" s="5" t="s">
        <v>2</v>
      </c>
      <c r="D16" s="5">
        <v>2</v>
      </c>
      <c r="E16" s="5">
        <v>3</v>
      </c>
      <c r="F16" s="6"/>
      <c r="G16" s="13" t="s">
        <v>9</v>
      </c>
      <c r="H16" s="14">
        <f>(6706/10435)</f>
        <v>0.64264494489698132</v>
      </c>
    </row>
    <row r="17" spans="1:15" s="2" customFormat="1" ht="16.5" customHeight="1" thickBot="1">
      <c r="A17" s="7" t="s">
        <v>41</v>
      </c>
      <c r="B17" s="8" t="s">
        <v>3</v>
      </c>
      <c r="C17" s="10">
        <v>1269</v>
      </c>
      <c r="D17" s="9">
        <v>1364</v>
      </c>
      <c r="E17" s="10"/>
      <c r="F17" s="11" t="s">
        <v>4</v>
      </c>
      <c r="H17" s="13" t="s">
        <v>11</v>
      </c>
      <c r="I17" s="13" t="s">
        <v>12</v>
      </c>
      <c r="J17" s="13" t="s">
        <v>13</v>
      </c>
    </row>
    <row r="18" spans="1:15" s="2" customFormat="1" ht="16.5" customHeight="1" thickBot="1">
      <c r="A18" s="7" t="s">
        <v>39</v>
      </c>
      <c r="B18" s="12" t="s">
        <v>5</v>
      </c>
      <c r="C18" s="10">
        <v>1205</v>
      </c>
      <c r="D18" s="10">
        <v>1233</v>
      </c>
      <c r="E18" s="9">
        <v>1266</v>
      </c>
      <c r="F18" s="11" t="s">
        <v>6</v>
      </c>
      <c r="G18" s="16" t="s">
        <v>5</v>
      </c>
      <c r="H18" s="17">
        <f>(C18+C21)</f>
        <v>2106</v>
      </c>
      <c r="I18" s="14">
        <f>SUM(H18/H22)</f>
        <v>0.31841548231025096</v>
      </c>
      <c r="J18" s="2">
        <v>1</v>
      </c>
    </row>
    <row r="19" spans="1:15" s="2" customFormat="1" ht="16.5" customHeight="1" thickBot="1">
      <c r="A19" s="7" t="s">
        <v>40</v>
      </c>
      <c r="B19" s="15" t="s">
        <v>14</v>
      </c>
      <c r="C19" s="10">
        <v>1183</v>
      </c>
      <c r="D19" s="10">
        <v>1277</v>
      </c>
      <c r="E19" s="9">
        <v>1461</v>
      </c>
      <c r="F19" s="11" t="s">
        <v>8</v>
      </c>
      <c r="G19" s="20" t="s">
        <v>3</v>
      </c>
      <c r="H19" s="17">
        <f>(C17+C20)</f>
        <v>2419</v>
      </c>
      <c r="I19" s="14">
        <f>SUM(H19/H22)</f>
        <v>0.36573934079225884</v>
      </c>
      <c r="J19" s="2">
        <v>2</v>
      </c>
    </row>
    <row r="20" spans="1:15" s="2" customFormat="1" ht="16.5" customHeight="1" thickBot="1">
      <c r="A20" s="7" t="s">
        <v>43</v>
      </c>
      <c r="B20" s="8" t="s">
        <v>3</v>
      </c>
      <c r="C20" s="10">
        <v>1150</v>
      </c>
      <c r="D20" s="10">
        <v>1181</v>
      </c>
      <c r="E20" s="9">
        <v>1367</v>
      </c>
      <c r="F20" s="11" t="s">
        <v>7</v>
      </c>
      <c r="G20" s="21" t="s">
        <v>16</v>
      </c>
      <c r="H20" s="17">
        <v>512</v>
      </c>
      <c r="I20" s="14">
        <f>SUM(H20/H22)</f>
        <v>7.7411551254913821E-2</v>
      </c>
    </row>
    <row r="21" spans="1:15" s="2" customFormat="1" ht="16.5" customHeight="1" thickBot="1">
      <c r="A21" s="18" t="s">
        <v>42</v>
      </c>
      <c r="B21" s="19" t="s">
        <v>5</v>
      </c>
      <c r="C21" s="10">
        <v>901</v>
      </c>
      <c r="D21" s="10">
        <v>967</v>
      </c>
      <c r="E21" s="10">
        <v>1007</v>
      </c>
      <c r="F21" s="11"/>
      <c r="G21" s="13" t="s">
        <v>17</v>
      </c>
      <c r="H21" s="17">
        <f>(C19+C23)</f>
        <v>1577</v>
      </c>
      <c r="I21" s="14">
        <f>SUM(H21/H22)</f>
        <v>0.23843362564257636</v>
      </c>
      <c r="J21" s="2">
        <v>1</v>
      </c>
    </row>
    <row r="22" spans="1:15" s="2" customFormat="1" ht="16.5" customHeight="1" thickBot="1">
      <c r="A22" s="18" t="s">
        <v>44</v>
      </c>
      <c r="B22" s="22" t="s">
        <v>16</v>
      </c>
      <c r="C22" s="10">
        <v>512</v>
      </c>
      <c r="D22" s="10">
        <v>558</v>
      </c>
      <c r="E22" s="10" t="s">
        <v>21</v>
      </c>
      <c r="H22" s="24">
        <v>6614</v>
      </c>
    </row>
    <row r="23" spans="1:15" s="2" customFormat="1" ht="16.5" customHeight="1" thickBot="1">
      <c r="A23" s="18" t="s">
        <v>45</v>
      </c>
      <c r="B23" s="23" t="s">
        <v>14</v>
      </c>
      <c r="C23" s="10">
        <v>394</v>
      </c>
      <c r="D23" s="10" t="s">
        <v>21</v>
      </c>
    </row>
    <row r="24" spans="1:15" s="2" customFormat="1" ht="11.25" customHeight="1">
      <c r="A24" s="28"/>
      <c r="B24" s="29"/>
      <c r="C24" s="43"/>
      <c r="D24" s="43"/>
      <c r="E24" s="43"/>
      <c r="F24" s="17"/>
      <c r="G24" s="17"/>
      <c r="H24" s="17"/>
      <c r="I24" s="17"/>
      <c r="J24" s="17"/>
      <c r="K24" s="17"/>
      <c r="L24" s="17"/>
      <c r="M24" s="17"/>
      <c r="N24" s="42"/>
    </row>
    <row r="25" spans="1:15" s="2" customFormat="1" ht="17.45" customHeight="1">
      <c r="A25" s="1" t="s">
        <v>46</v>
      </c>
    </row>
    <row r="26" spans="1:15" s="2" customFormat="1" ht="10.5" customHeight="1" thickBot="1">
      <c r="A26" s="1"/>
    </row>
    <row r="27" spans="1:15" s="2" customFormat="1" ht="16.5" customHeight="1" thickBot="1">
      <c r="A27" s="4" t="s">
        <v>0</v>
      </c>
      <c r="B27" s="5" t="s">
        <v>1</v>
      </c>
      <c r="C27" s="5" t="s">
        <v>2</v>
      </c>
      <c r="D27" s="5">
        <v>2</v>
      </c>
      <c r="E27" s="5">
        <v>3</v>
      </c>
      <c r="F27" s="5">
        <v>4</v>
      </c>
      <c r="G27" s="5">
        <v>5</v>
      </c>
      <c r="H27" s="5">
        <v>6</v>
      </c>
      <c r="I27" s="5">
        <v>7</v>
      </c>
      <c r="J27" s="5">
        <v>8</v>
      </c>
      <c r="K27" s="6"/>
      <c r="L27" s="13" t="s">
        <v>9</v>
      </c>
      <c r="M27" s="14">
        <f>(7687/11284)</f>
        <v>0.68123006026231836</v>
      </c>
    </row>
    <row r="28" spans="1:15" s="2" customFormat="1" ht="16.5" customHeight="1" thickBot="1">
      <c r="A28" s="7" t="s">
        <v>50</v>
      </c>
      <c r="B28" s="8" t="s">
        <v>3</v>
      </c>
      <c r="C28" s="10">
        <v>1459</v>
      </c>
      <c r="D28" s="10">
        <v>1504</v>
      </c>
      <c r="E28" s="9">
        <v>1534</v>
      </c>
      <c r="F28" s="10"/>
      <c r="G28" s="10"/>
      <c r="H28" s="10"/>
      <c r="I28" s="10"/>
      <c r="J28" s="9"/>
      <c r="K28" s="11" t="s">
        <v>4</v>
      </c>
      <c r="M28" s="13" t="s">
        <v>11</v>
      </c>
      <c r="N28" s="13" t="s">
        <v>12</v>
      </c>
      <c r="O28" s="13" t="s">
        <v>13</v>
      </c>
    </row>
    <row r="29" spans="1:15" s="2" customFormat="1" ht="16.5" customHeight="1" thickBot="1">
      <c r="A29" s="7" t="s">
        <v>56</v>
      </c>
      <c r="B29" s="41" t="s">
        <v>16</v>
      </c>
      <c r="C29" s="10">
        <v>1183</v>
      </c>
      <c r="D29" s="10">
        <v>1296</v>
      </c>
      <c r="E29" s="10">
        <v>1454</v>
      </c>
      <c r="F29" s="10">
        <v>1508</v>
      </c>
      <c r="G29" s="10">
        <v>1514</v>
      </c>
      <c r="H29" s="9">
        <v>1574</v>
      </c>
      <c r="I29" s="9"/>
      <c r="J29" s="9"/>
      <c r="K29" s="11" t="s">
        <v>8</v>
      </c>
      <c r="L29" s="16" t="s">
        <v>5</v>
      </c>
      <c r="M29" s="17">
        <f>(C32+C33)</f>
        <v>1315</v>
      </c>
      <c r="N29" s="14">
        <f>SUM(M29/M35)</f>
        <v>0.17339135021097046</v>
      </c>
      <c r="O29" s="2">
        <v>1</v>
      </c>
    </row>
    <row r="30" spans="1:15" s="2" customFormat="1" ht="16.5" customHeight="1" thickBot="1">
      <c r="A30" s="7" t="s">
        <v>49</v>
      </c>
      <c r="B30" s="41" t="s">
        <v>16</v>
      </c>
      <c r="C30" s="10">
        <v>844</v>
      </c>
      <c r="D30" s="10">
        <v>892</v>
      </c>
      <c r="E30" s="10">
        <v>925</v>
      </c>
      <c r="F30" s="10">
        <v>1021</v>
      </c>
      <c r="G30" s="10">
        <v>1023</v>
      </c>
      <c r="H30" s="10">
        <v>1082</v>
      </c>
      <c r="I30" s="10">
        <v>1276</v>
      </c>
      <c r="J30" s="9">
        <v>1289</v>
      </c>
      <c r="K30" s="11" t="s">
        <v>7</v>
      </c>
      <c r="L30" s="20" t="s">
        <v>3</v>
      </c>
      <c r="M30" s="17">
        <f>(C28+C34+C35)</f>
        <v>2561</v>
      </c>
      <c r="N30" s="14">
        <f>SUM(M30/M35)</f>
        <v>0.33768459915611815</v>
      </c>
      <c r="O30" s="2">
        <v>1</v>
      </c>
    </row>
    <row r="31" spans="1:15" s="2" customFormat="1" ht="16.5" customHeight="1" thickBot="1">
      <c r="A31" s="18" t="s">
        <v>54</v>
      </c>
      <c r="B31" s="23" t="s">
        <v>14</v>
      </c>
      <c r="C31" s="10">
        <v>794</v>
      </c>
      <c r="D31" s="10">
        <v>822</v>
      </c>
      <c r="E31" s="10">
        <v>887</v>
      </c>
      <c r="F31" s="10">
        <v>972</v>
      </c>
      <c r="G31" s="10">
        <v>972</v>
      </c>
      <c r="H31" s="10">
        <v>1076</v>
      </c>
      <c r="I31" s="10">
        <v>1234</v>
      </c>
      <c r="J31" s="10">
        <v>1242</v>
      </c>
      <c r="K31" s="11"/>
      <c r="L31" s="21" t="s">
        <v>16</v>
      </c>
      <c r="M31" s="17">
        <f>(C29+C30)</f>
        <v>2027</v>
      </c>
      <c r="N31" s="14">
        <f>SUM(M31/M35)</f>
        <v>0.26727320675105487</v>
      </c>
      <c r="O31" s="2">
        <v>2</v>
      </c>
    </row>
    <row r="32" spans="1:15" s="2" customFormat="1" ht="16.5" customHeight="1" thickBot="1">
      <c r="A32" s="18" t="s">
        <v>48</v>
      </c>
      <c r="B32" s="19" t="s">
        <v>5</v>
      </c>
      <c r="C32" s="10">
        <v>673</v>
      </c>
      <c r="D32" s="10">
        <v>687</v>
      </c>
      <c r="E32" s="10">
        <v>730</v>
      </c>
      <c r="F32" s="10">
        <v>745</v>
      </c>
      <c r="G32" s="10">
        <v>747</v>
      </c>
      <c r="H32" s="10" t="s">
        <v>21</v>
      </c>
      <c r="L32" s="25" t="s">
        <v>18</v>
      </c>
      <c r="M32" s="17">
        <v>184</v>
      </c>
      <c r="N32" s="14">
        <f>SUM(M32/M35)</f>
        <v>2.4261603375527425E-2</v>
      </c>
    </row>
    <row r="33" spans="1:17" s="2" customFormat="1" ht="16.5" customHeight="1" thickBot="1">
      <c r="A33" s="7" t="s">
        <v>47</v>
      </c>
      <c r="B33" s="12" t="s">
        <v>5</v>
      </c>
      <c r="C33" s="10">
        <v>642</v>
      </c>
      <c r="D33" s="10">
        <v>678</v>
      </c>
      <c r="E33" s="10">
        <v>725</v>
      </c>
      <c r="F33" s="10">
        <v>793</v>
      </c>
      <c r="G33" s="10">
        <v>794</v>
      </c>
      <c r="H33" s="10">
        <v>1141</v>
      </c>
      <c r="I33" s="10">
        <v>1242</v>
      </c>
      <c r="J33" s="9">
        <v>1257</v>
      </c>
      <c r="K33" s="11" t="s">
        <v>6</v>
      </c>
      <c r="L33" s="46" t="s">
        <v>22</v>
      </c>
      <c r="M33" s="17">
        <v>236</v>
      </c>
      <c r="N33" s="14">
        <f>SUM(M33/M35)</f>
        <v>3.1118143459915613E-2</v>
      </c>
    </row>
    <row r="34" spans="1:17" s="2" customFormat="1" ht="16.5" customHeight="1" thickBot="1">
      <c r="A34" s="18" t="s">
        <v>51</v>
      </c>
      <c r="B34" s="27" t="s">
        <v>3</v>
      </c>
      <c r="C34" s="10">
        <v>585</v>
      </c>
      <c r="D34" s="10">
        <v>615</v>
      </c>
      <c r="E34" s="10">
        <v>687</v>
      </c>
      <c r="F34" s="10">
        <v>873</v>
      </c>
      <c r="G34" s="10">
        <v>879</v>
      </c>
      <c r="H34" s="10">
        <v>922</v>
      </c>
      <c r="I34" s="10" t="s">
        <v>21</v>
      </c>
      <c r="L34" s="13" t="s">
        <v>17</v>
      </c>
      <c r="M34" s="17">
        <f>(C31+C36)</f>
        <v>1261</v>
      </c>
      <c r="N34" s="14">
        <f>SUM(M34/M35)</f>
        <v>0.16627109704641349</v>
      </c>
    </row>
    <row r="35" spans="1:17" s="2" customFormat="1" ht="16.5" customHeight="1" thickBot="1">
      <c r="A35" s="18" t="s">
        <v>52</v>
      </c>
      <c r="B35" s="27" t="s">
        <v>3</v>
      </c>
      <c r="C35" s="10">
        <v>517</v>
      </c>
      <c r="D35" s="10">
        <v>536</v>
      </c>
      <c r="E35" s="10">
        <v>548</v>
      </c>
      <c r="F35" s="10" t="s">
        <v>21</v>
      </c>
      <c r="I35" s="17"/>
      <c r="J35" s="42"/>
      <c r="M35" s="24">
        <v>7584</v>
      </c>
    </row>
    <row r="36" spans="1:17" s="2" customFormat="1" ht="16.5" customHeight="1" thickBot="1">
      <c r="A36" s="18" t="s">
        <v>55</v>
      </c>
      <c r="B36" s="23" t="s">
        <v>14</v>
      </c>
      <c r="C36" s="10">
        <v>467</v>
      </c>
      <c r="D36" s="10">
        <v>516</v>
      </c>
      <c r="E36" s="10" t="s">
        <v>21</v>
      </c>
      <c r="H36" s="24"/>
      <c r="I36" s="44"/>
      <c r="J36" s="44"/>
      <c r="K36"/>
    </row>
    <row r="37" spans="1:17" s="2" customFormat="1" ht="16.5" customHeight="1" thickBot="1">
      <c r="A37" s="18" t="s">
        <v>53</v>
      </c>
      <c r="B37" s="45" t="s">
        <v>22</v>
      </c>
      <c r="C37" s="10">
        <v>236</v>
      </c>
      <c r="D37" s="10" t="s">
        <v>21</v>
      </c>
      <c r="F37" s="17"/>
      <c r="G37" s="17"/>
      <c r="H37" s="17"/>
      <c r="I37" s="17"/>
      <c r="J37" s="42"/>
    </row>
    <row r="38" spans="1:17" s="2" customFormat="1" ht="16.5" customHeight="1" thickBot="1">
      <c r="A38" s="18" t="s">
        <v>57</v>
      </c>
      <c r="B38" s="26" t="s">
        <v>18</v>
      </c>
      <c r="C38" s="10">
        <v>184</v>
      </c>
      <c r="D38" s="10" t="s">
        <v>21</v>
      </c>
      <c r="F38" s="17"/>
      <c r="G38" s="17"/>
      <c r="H38" s="24"/>
      <c r="I38" s="44"/>
      <c r="J38" s="44"/>
      <c r="K38"/>
    </row>
    <row r="40" spans="1:17" s="2" customFormat="1" ht="17.45" customHeight="1">
      <c r="A40" s="1" t="s">
        <v>58</v>
      </c>
    </row>
    <row r="41" spans="1:17" s="2" customFormat="1" ht="10.5" customHeight="1" thickBot="1">
      <c r="A41" s="1"/>
    </row>
    <row r="42" spans="1:17" s="2" customFormat="1" ht="16.5" customHeight="1" thickBot="1">
      <c r="A42" s="4" t="s">
        <v>0</v>
      </c>
      <c r="B42" s="5" t="s">
        <v>1</v>
      </c>
      <c r="C42" s="5" t="s">
        <v>2</v>
      </c>
      <c r="D42" s="5">
        <v>2</v>
      </c>
      <c r="E42" s="5">
        <v>3</v>
      </c>
      <c r="F42" s="5">
        <v>4</v>
      </c>
      <c r="G42" s="5">
        <v>5</v>
      </c>
      <c r="H42" s="5">
        <v>6</v>
      </c>
      <c r="I42" s="5">
        <v>7</v>
      </c>
      <c r="J42" s="5">
        <v>8</v>
      </c>
      <c r="K42" s="5">
        <v>9</v>
      </c>
      <c r="L42" s="5">
        <v>10</v>
      </c>
      <c r="M42" s="6"/>
      <c r="N42" s="13" t="s">
        <v>9</v>
      </c>
      <c r="O42" s="14">
        <f>(10458/16342)</f>
        <v>0.63994615102190677</v>
      </c>
    </row>
    <row r="43" spans="1:17" s="2" customFormat="1" ht="16.5" customHeight="1" thickBot="1">
      <c r="A43" s="7" t="s">
        <v>69</v>
      </c>
      <c r="B43" s="41" t="s">
        <v>16</v>
      </c>
      <c r="C43" s="9">
        <v>1653</v>
      </c>
      <c r="D43" s="10"/>
      <c r="E43" s="10"/>
      <c r="F43" s="10"/>
      <c r="G43" s="10"/>
      <c r="H43" s="9"/>
      <c r="I43" s="10"/>
      <c r="J43" s="10"/>
      <c r="K43" s="10"/>
      <c r="L43" s="10"/>
      <c r="M43" s="11" t="s">
        <v>4</v>
      </c>
      <c r="O43" s="13" t="s">
        <v>11</v>
      </c>
      <c r="P43" s="13" t="s">
        <v>12</v>
      </c>
      <c r="Q43" s="13" t="s">
        <v>13</v>
      </c>
    </row>
    <row r="44" spans="1:17" s="2" customFormat="1" ht="16.5" customHeight="1" thickBot="1">
      <c r="A44" s="7" t="s">
        <v>62</v>
      </c>
      <c r="B44" s="8" t="s">
        <v>3</v>
      </c>
      <c r="C44" s="9">
        <v>1570</v>
      </c>
      <c r="D44" s="10"/>
      <c r="E44" s="10"/>
      <c r="F44" s="9"/>
      <c r="G44" s="10"/>
      <c r="H44" s="10"/>
      <c r="I44" s="9"/>
      <c r="J44" s="9"/>
      <c r="K44" s="9"/>
      <c r="L44" s="9"/>
      <c r="M44" s="11" t="s">
        <v>8</v>
      </c>
      <c r="N44" s="16" t="s">
        <v>5</v>
      </c>
      <c r="O44" s="17">
        <f>(C45+C49+C51+C53)</f>
        <v>2784</v>
      </c>
      <c r="P44" s="14">
        <f>SUM(O44/O49)</f>
        <v>0.26906349666570023</v>
      </c>
      <c r="Q44" s="2">
        <v>2</v>
      </c>
    </row>
    <row r="45" spans="1:17" s="2" customFormat="1" ht="16.5" customHeight="1" thickBot="1">
      <c r="A45" s="7" t="s">
        <v>59</v>
      </c>
      <c r="B45" s="12" t="s">
        <v>5</v>
      </c>
      <c r="C45" s="10">
        <v>1138</v>
      </c>
      <c r="D45" s="10">
        <v>1151</v>
      </c>
      <c r="E45" s="10">
        <v>1156</v>
      </c>
      <c r="F45" s="10">
        <v>1256</v>
      </c>
      <c r="G45" s="10">
        <v>1295</v>
      </c>
      <c r="H45" s="10">
        <v>1325</v>
      </c>
      <c r="I45" s="10">
        <v>1329</v>
      </c>
      <c r="J45" s="10">
        <v>1417</v>
      </c>
      <c r="K45" s="9">
        <v>1664</v>
      </c>
      <c r="L45" s="10"/>
      <c r="M45" s="11" t="s">
        <v>6</v>
      </c>
      <c r="N45" s="20" t="s">
        <v>3</v>
      </c>
      <c r="O45" s="17">
        <f>(C44+C46+C47+C48+C50)</f>
        <v>5048</v>
      </c>
      <c r="P45" s="14">
        <f>SUM(O45/O49)</f>
        <v>0.48787088044843918</v>
      </c>
      <c r="Q45" s="2">
        <v>3</v>
      </c>
    </row>
    <row r="46" spans="1:17" s="2" customFormat="1" ht="16.5" customHeight="1" thickBot="1">
      <c r="A46" s="7" t="s">
        <v>63</v>
      </c>
      <c r="B46" s="8" t="s">
        <v>3</v>
      </c>
      <c r="C46" s="10">
        <v>1098</v>
      </c>
      <c r="D46" s="10">
        <v>1137</v>
      </c>
      <c r="E46" s="10">
        <v>1157</v>
      </c>
      <c r="F46" s="10">
        <v>1174</v>
      </c>
      <c r="G46" s="10">
        <v>1234</v>
      </c>
      <c r="H46" s="9">
        <v>1550</v>
      </c>
      <c r="I46" s="10"/>
      <c r="J46" s="9"/>
      <c r="K46" s="10"/>
      <c r="L46" s="10"/>
      <c r="M46" s="11" t="s">
        <v>7</v>
      </c>
      <c r="N46" s="21" t="s">
        <v>16</v>
      </c>
      <c r="O46" s="17">
        <v>1653</v>
      </c>
      <c r="P46" s="14">
        <f>SUM(O46/O49)</f>
        <v>0.15975645114525949</v>
      </c>
      <c r="Q46" s="2">
        <v>1</v>
      </c>
    </row>
    <row r="47" spans="1:17" s="2" customFormat="1" ht="16.5" customHeight="1" thickBot="1">
      <c r="A47" s="7" t="s">
        <v>61</v>
      </c>
      <c r="B47" s="8" t="s">
        <v>3</v>
      </c>
      <c r="C47" s="10">
        <v>1019</v>
      </c>
      <c r="D47" s="10">
        <v>1039</v>
      </c>
      <c r="E47" s="10">
        <v>1052</v>
      </c>
      <c r="F47" s="10">
        <v>1065</v>
      </c>
      <c r="G47" s="10">
        <v>1087</v>
      </c>
      <c r="H47" s="10">
        <v>1209</v>
      </c>
      <c r="I47" s="10">
        <v>1240</v>
      </c>
      <c r="J47" s="10">
        <v>1352</v>
      </c>
      <c r="K47" s="10">
        <v>1461</v>
      </c>
      <c r="L47" s="9">
        <v>1493</v>
      </c>
      <c r="M47" s="11" t="s">
        <v>10</v>
      </c>
      <c r="N47" s="25" t="s">
        <v>18</v>
      </c>
      <c r="O47" s="17">
        <v>394</v>
      </c>
      <c r="P47" s="14">
        <f>SUM(O47/O49)</f>
        <v>3.8078670145936022E-2</v>
      </c>
    </row>
    <row r="48" spans="1:17" s="2" customFormat="1" ht="16.5" customHeight="1" thickBot="1">
      <c r="A48" s="18" t="s">
        <v>67</v>
      </c>
      <c r="B48" s="27" t="s">
        <v>3</v>
      </c>
      <c r="C48" s="10">
        <v>750</v>
      </c>
      <c r="D48" s="10">
        <v>760</v>
      </c>
      <c r="E48" s="10">
        <v>772</v>
      </c>
      <c r="F48" s="10">
        <v>779</v>
      </c>
      <c r="G48" s="10">
        <v>798</v>
      </c>
      <c r="H48" s="10">
        <v>835</v>
      </c>
      <c r="I48" s="10">
        <v>856</v>
      </c>
      <c r="J48" s="10">
        <v>908</v>
      </c>
      <c r="K48" s="10">
        <v>1054</v>
      </c>
      <c r="L48" s="10">
        <v>1079</v>
      </c>
      <c r="M48" s="11"/>
      <c r="N48" s="13" t="s">
        <v>17</v>
      </c>
      <c r="O48" s="17">
        <v>468</v>
      </c>
      <c r="P48" s="14">
        <f>SUM(O48/O49)</f>
        <v>4.5230501594665122E-2</v>
      </c>
    </row>
    <row r="49" spans="1:17" s="2" customFormat="1" ht="16.5" customHeight="1" thickBot="1">
      <c r="A49" s="18" t="s">
        <v>66</v>
      </c>
      <c r="B49" s="19" t="s">
        <v>5</v>
      </c>
      <c r="C49" s="10">
        <v>666</v>
      </c>
      <c r="D49" s="10">
        <v>669</v>
      </c>
      <c r="E49" s="10">
        <v>670</v>
      </c>
      <c r="F49" s="10">
        <v>692</v>
      </c>
      <c r="G49" s="10">
        <v>706</v>
      </c>
      <c r="H49" s="10">
        <v>730</v>
      </c>
      <c r="I49" s="10">
        <v>734</v>
      </c>
      <c r="J49" s="10">
        <v>756</v>
      </c>
      <c r="K49" s="10" t="s">
        <v>21</v>
      </c>
      <c r="O49" s="24">
        <v>10347</v>
      </c>
    </row>
    <row r="50" spans="1:17" s="2" customFormat="1" ht="16.5" customHeight="1" thickBot="1">
      <c r="A50" s="18" t="s">
        <v>64</v>
      </c>
      <c r="B50" s="27" t="s">
        <v>3</v>
      </c>
      <c r="C50" s="10">
        <v>611</v>
      </c>
      <c r="D50" s="10">
        <v>627</v>
      </c>
      <c r="E50" s="10">
        <v>633</v>
      </c>
      <c r="F50" s="10">
        <v>639</v>
      </c>
      <c r="G50" s="10">
        <v>675</v>
      </c>
      <c r="H50" s="10" t="s">
        <v>21</v>
      </c>
    </row>
    <row r="51" spans="1:17" s="2" customFormat="1" ht="16.5" customHeight="1" thickBot="1">
      <c r="A51" s="7" t="s">
        <v>60</v>
      </c>
      <c r="B51" s="12" t="s">
        <v>5</v>
      </c>
      <c r="C51" s="10">
        <v>573</v>
      </c>
      <c r="D51" s="10">
        <v>593</v>
      </c>
      <c r="E51" s="10">
        <v>607</v>
      </c>
      <c r="F51" s="10">
        <v>703</v>
      </c>
      <c r="G51" s="10">
        <v>732</v>
      </c>
      <c r="H51" s="10">
        <v>753</v>
      </c>
      <c r="I51" s="10">
        <v>759</v>
      </c>
      <c r="J51" s="10">
        <v>930</v>
      </c>
      <c r="K51" s="10">
        <v>1076</v>
      </c>
      <c r="L51" s="9">
        <v>1201</v>
      </c>
      <c r="M51" s="11" t="s">
        <v>15</v>
      </c>
    </row>
    <row r="52" spans="1:17" s="2" customFormat="1" ht="16.5" customHeight="1" thickBot="1">
      <c r="A52" s="18" t="s">
        <v>68</v>
      </c>
      <c r="B52" s="23" t="s">
        <v>14</v>
      </c>
      <c r="C52" s="10">
        <v>468</v>
      </c>
      <c r="D52" s="10">
        <v>491</v>
      </c>
      <c r="E52" s="10">
        <v>499</v>
      </c>
      <c r="F52" s="10">
        <v>604</v>
      </c>
      <c r="G52" s="10">
        <v>693</v>
      </c>
      <c r="H52" s="10">
        <v>716</v>
      </c>
      <c r="I52" s="10">
        <v>721</v>
      </c>
      <c r="J52" s="10" t="s">
        <v>21</v>
      </c>
    </row>
    <row r="53" spans="1:17" s="2" customFormat="1" ht="16.5" customHeight="1" thickBot="1">
      <c r="A53" s="18" t="s">
        <v>65</v>
      </c>
      <c r="B53" s="19" t="s">
        <v>5</v>
      </c>
      <c r="C53" s="10">
        <v>407</v>
      </c>
      <c r="D53" s="10">
        <v>412</v>
      </c>
      <c r="E53" s="10">
        <v>418</v>
      </c>
      <c r="F53" s="10" t="s">
        <v>21</v>
      </c>
      <c r="I53" s="17"/>
      <c r="J53" s="17"/>
      <c r="K53" s="17"/>
      <c r="L53" s="17"/>
      <c r="M53" s="17"/>
    </row>
    <row r="54" spans="1:17" s="2" customFormat="1" ht="16.5" customHeight="1" thickBot="1">
      <c r="A54" s="18" t="s">
        <v>70</v>
      </c>
      <c r="B54" s="26" t="s">
        <v>18</v>
      </c>
      <c r="C54" s="10">
        <v>394</v>
      </c>
      <c r="D54" s="10">
        <v>419</v>
      </c>
      <c r="E54" s="10">
        <v>425</v>
      </c>
      <c r="F54" s="10">
        <v>437</v>
      </c>
      <c r="G54" s="10" t="s">
        <v>21</v>
      </c>
      <c r="H54" s="17"/>
      <c r="I54" s="17"/>
      <c r="J54" s="17"/>
      <c r="K54" s="17"/>
      <c r="L54" s="17"/>
      <c r="M54" s="42"/>
    </row>
    <row r="55" spans="1:17" s="2" customFormat="1" ht="11.25" customHeight="1">
      <c r="A55" s="28"/>
      <c r="B55" s="29"/>
      <c r="C55" s="28"/>
      <c r="D55" s="28"/>
      <c r="E55" s="28"/>
      <c r="N55" s="14"/>
    </row>
    <row r="56" spans="1:17" s="2" customFormat="1" ht="17.45" customHeight="1">
      <c r="A56" s="1" t="s">
        <v>71</v>
      </c>
    </row>
    <row r="57" spans="1:17" s="2" customFormat="1" ht="8.25" customHeight="1" thickBot="1">
      <c r="A57" s="1"/>
    </row>
    <row r="58" spans="1:17" s="2" customFormat="1" ht="17.45" customHeight="1" thickBot="1">
      <c r="A58" s="4" t="s">
        <v>0</v>
      </c>
      <c r="B58" s="5" t="s">
        <v>1</v>
      </c>
      <c r="C58" s="5" t="s">
        <v>2</v>
      </c>
      <c r="D58" s="5">
        <v>2</v>
      </c>
      <c r="E58" s="5">
        <v>3</v>
      </c>
      <c r="F58" s="5">
        <v>4</v>
      </c>
      <c r="G58" s="5">
        <v>5</v>
      </c>
      <c r="H58" s="5">
        <v>6</v>
      </c>
      <c r="I58" s="5">
        <v>7</v>
      </c>
      <c r="J58" s="5">
        <v>8</v>
      </c>
      <c r="K58" s="5">
        <v>9</v>
      </c>
      <c r="L58" s="5"/>
      <c r="M58" s="13" t="s">
        <v>9</v>
      </c>
      <c r="N58" s="14">
        <f>(10861/17724)</f>
        <v>0.61278492439629884</v>
      </c>
    </row>
    <row r="59" spans="1:17" s="2" customFormat="1" ht="17.45" customHeight="1" thickBot="1">
      <c r="A59" s="7" t="s">
        <v>73</v>
      </c>
      <c r="B59" s="12" t="s">
        <v>5</v>
      </c>
      <c r="C59" s="9">
        <v>1880</v>
      </c>
      <c r="D59" s="10"/>
      <c r="E59" s="9"/>
      <c r="F59" s="10"/>
      <c r="G59" s="10"/>
      <c r="H59" s="9"/>
      <c r="I59" s="10"/>
      <c r="J59" s="10"/>
      <c r="K59" s="10"/>
      <c r="L59" s="11" t="s">
        <v>4</v>
      </c>
      <c r="N59" s="13" t="s">
        <v>11</v>
      </c>
      <c r="O59" s="13" t="s">
        <v>12</v>
      </c>
      <c r="P59" s="13" t="s">
        <v>13</v>
      </c>
      <c r="Q59" s="13"/>
    </row>
    <row r="60" spans="1:17" s="2" customFormat="1" ht="17.45" customHeight="1" thickBot="1">
      <c r="A60" s="7" t="s">
        <v>76</v>
      </c>
      <c r="B60" s="8" t="s">
        <v>3</v>
      </c>
      <c r="C60" s="10">
        <v>1202</v>
      </c>
      <c r="D60" s="10">
        <v>1231</v>
      </c>
      <c r="E60" s="10">
        <v>1258</v>
      </c>
      <c r="F60" s="10">
        <v>1279</v>
      </c>
      <c r="G60" s="10">
        <v>1334</v>
      </c>
      <c r="H60" s="9">
        <v>1418</v>
      </c>
      <c r="I60" s="9"/>
      <c r="J60" s="9"/>
      <c r="K60" s="9"/>
      <c r="L60" s="11" t="s">
        <v>7</v>
      </c>
      <c r="M60" s="16" t="s">
        <v>5</v>
      </c>
      <c r="N60" s="17">
        <f>(C59+C63+C67)</f>
        <v>3488</v>
      </c>
      <c r="O60" s="14">
        <f>SUM(N60/N66)</f>
        <v>0.32622521511410402</v>
      </c>
      <c r="P60" s="2">
        <v>2</v>
      </c>
    </row>
    <row r="61" spans="1:17" s="2" customFormat="1" ht="17.45" customHeight="1" thickBot="1">
      <c r="A61" s="7" t="s">
        <v>80</v>
      </c>
      <c r="B61" s="54" t="s">
        <v>22</v>
      </c>
      <c r="C61" s="10">
        <v>1100</v>
      </c>
      <c r="D61" s="10">
        <v>1134</v>
      </c>
      <c r="E61" s="10">
        <v>1154</v>
      </c>
      <c r="F61" s="10">
        <v>1214</v>
      </c>
      <c r="G61" s="10">
        <v>1303</v>
      </c>
      <c r="H61" s="9">
        <v>1444</v>
      </c>
      <c r="I61" s="9"/>
      <c r="J61" s="9"/>
      <c r="K61" s="9"/>
      <c r="L61" s="11" t="s">
        <v>8</v>
      </c>
      <c r="M61" s="20" t="s">
        <v>3</v>
      </c>
      <c r="N61" s="17">
        <f>(C60+C62+C64)</f>
        <v>3118</v>
      </c>
      <c r="O61" s="14">
        <f>SUM(N61/N66)</f>
        <v>0.29161990273101385</v>
      </c>
      <c r="P61" s="2">
        <v>3</v>
      </c>
    </row>
    <row r="62" spans="1:17" s="2" customFormat="1" ht="17.45" customHeight="1" thickBot="1">
      <c r="A62" s="7" t="s">
        <v>78</v>
      </c>
      <c r="B62" s="8" t="s">
        <v>3</v>
      </c>
      <c r="C62" s="10">
        <v>979</v>
      </c>
      <c r="D62" s="10">
        <v>1002</v>
      </c>
      <c r="E62" s="10">
        <v>1020</v>
      </c>
      <c r="F62" s="10">
        <v>1047</v>
      </c>
      <c r="G62" s="10">
        <v>1092</v>
      </c>
      <c r="H62" s="10">
        <v>1154</v>
      </c>
      <c r="I62" s="10">
        <v>1189</v>
      </c>
      <c r="J62" s="10">
        <v>1200</v>
      </c>
      <c r="K62" s="9">
        <v>1290</v>
      </c>
      <c r="L62" s="11" t="s">
        <v>10</v>
      </c>
      <c r="M62" s="21" t="s">
        <v>16</v>
      </c>
      <c r="N62" s="17">
        <f>(C65+C68+C70)</f>
        <v>1574</v>
      </c>
      <c r="O62" s="14">
        <f>SUM(N62/N66)</f>
        <v>0.14721286943509165</v>
      </c>
      <c r="P62" s="2">
        <v>1</v>
      </c>
    </row>
    <row r="63" spans="1:17" s="2" customFormat="1" ht="17.45" customHeight="1" thickBot="1">
      <c r="A63" s="7" t="s">
        <v>72</v>
      </c>
      <c r="B63" s="12" t="s">
        <v>5</v>
      </c>
      <c r="C63" s="10">
        <v>977</v>
      </c>
      <c r="D63" s="10">
        <v>1071</v>
      </c>
      <c r="E63" s="10">
        <v>1090</v>
      </c>
      <c r="F63" s="10">
        <v>1111</v>
      </c>
      <c r="G63" s="10">
        <v>1153</v>
      </c>
      <c r="H63" s="10">
        <v>1191</v>
      </c>
      <c r="I63" s="10">
        <v>1201</v>
      </c>
      <c r="J63" s="10">
        <v>1214</v>
      </c>
      <c r="K63" s="9">
        <v>1295</v>
      </c>
      <c r="L63" s="11" t="s">
        <v>15</v>
      </c>
      <c r="M63" s="25" t="s">
        <v>18</v>
      </c>
      <c r="N63" s="17">
        <v>667</v>
      </c>
      <c r="O63" s="14">
        <f>SUM(N63/N66)</f>
        <v>6.2383090160867939E-2</v>
      </c>
    </row>
    <row r="64" spans="1:17" s="2" customFormat="1" ht="17.45" customHeight="1" thickBot="1">
      <c r="A64" s="7" t="s">
        <v>77</v>
      </c>
      <c r="B64" s="8" t="s">
        <v>3</v>
      </c>
      <c r="C64" s="10">
        <v>937</v>
      </c>
      <c r="D64" s="10">
        <v>951</v>
      </c>
      <c r="E64" s="10">
        <v>978</v>
      </c>
      <c r="F64" s="10">
        <v>995</v>
      </c>
      <c r="G64" s="10">
        <v>1027</v>
      </c>
      <c r="H64" s="10">
        <v>1069</v>
      </c>
      <c r="I64" s="10">
        <v>1086</v>
      </c>
      <c r="J64" s="10">
        <v>1108</v>
      </c>
      <c r="K64" s="9">
        <v>1186</v>
      </c>
      <c r="L64" s="11" t="s">
        <v>19</v>
      </c>
      <c r="M64" s="46" t="s">
        <v>22</v>
      </c>
      <c r="N64" s="17">
        <v>1100</v>
      </c>
      <c r="O64" s="14">
        <f>SUM(N64/N66)</f>
        <v>0.102880658436214</v>
      </c>
      <c r="P64" s="2">
        <v>1</v>
      </c>
      <c r="Q64" s="14"/>
    </row>
    <row r="65" spans="1:18" s="2" customFormat="1" ht="17.45" customHeight="1" thickBot="1">
      <c r="A65" s="7" t="s">
        <v>83</v>
      </c>
      <c r="B65" s="41" t="s">
        <v>16</v>
      </c>
      <c r="C65" s="10">
        <v>700</v>
      </c>
      <c r="D65" s="10">
        <v>730</v>
      </c>
      <c r="E65" s="10">
        <v>837</v>
      </c>
      <c r="F65" s="10">
        <v>854</v>
      </c>
      <c r="G65" s="10">
        <v>899</v>
      </c>
      <c r="H65" s="10">
        <v>1088</v>
      </c>
      <c r="I65" s="10">
        <v>1112</v>
      </c>
      <c r="J65" s="10">
        <v>1126</v>
      </c>
      <c r="K65" s="9">
        <v>1346</v>
      </c>
      <c r="L65" s="11" t="s">
        <v>6</v>
      </c>
      <c r="M65" s="13" t="s">
        <v>17</v>
      </c>
      <c r="N65" s="17">
        <f>(C69+C71)</f>
        <v>745</v>
      </c>
      <c r="O65" s="14">
        <f>SUM(N65/N66)</f>
        <v>6.9678264122708569E-2</v>
      </c>
    </row>
    <row r="66" spans="1:18" s="2" customFormat="1" ht="17.45" customHeight="1" thickBot="1">
      <c r="A66" s="18" t="s">
        <v>84</v>
      </c>
      <c r="B66" s="26" t="s">
        <v>18</v>
      </c>
      <c r="C66" s="10">
        <v>667</v>
      </c>
      <c r="D66" s="10">
        <v>698</v>
      </c>
      <c r="E66" s="10">
        <v>718</v>
      </c>
      <c r="F66" s="10">
        <v>766</v>
      </c>
      <c r="G66" s="10">
        <v>815</v>
      </c>
      <c r="H66" s="10">
        <v>856</v>
      </c>
      <c r="I66" s="10">
        <v>870</v>
      </c>
      <c r="J66" s="10">
        <v>876</v>
      </c>
      <c r="K66" s="10" t="s">
        <v>21</v>
      </c>
      <c r="N66" s="24">
        <v>10692</v>
      </c>
    </row>
    <row r="67" spans="1:18" s="2" customFormat="1" ht="17.45" customHeight="1" thickBot="1">
      <c r="A67" s="18" t="s">
        <v>74</v>
      </c>
      <c r="B67" s="19" t="s">
        <v>5</v>
      </c>
      <c r="C67" s="10">
        <v>631</v>
      </c>
      <c r="D67" s="10">
        <v>851</v>
      </c>
      <c r="E67" s="10">
        <v>860</v>
      </c>
      <c r="F67" s="10">
        <v>878</v>
      </c>
      <c r="G67" s="10">
        <v>897</v>
      </c>
      <c r="H67" s="10">
        <v>921</v>
      </c>
      <c r="I67" s="10">
        <v>928</v>
      </c>
      <c r="J67" s="10">
        <v>929</v>
      </c>
      <c r="K67" s="10">
        <v>983</v>
      </c>
      <c r="L67" s="11"/>
    </row>
    <row r="68" spans="1:18" s="2" customFormat="1" ht="17.45" customHeight="1" thickBot="1">
      <c r="A68" s="18" t="s">
        <v>79</v>
      </c>
      <c r="B68" s="22" t="s">
        <v>16</v>
      </c>
      <c r="C68" s="10">
        <v>552</v>
      </c>
      <c r="D68" s="10">
        <v>567</v>
      </c>
      <c r="E68" s="10">
        <v>620</v>
      </c>
      <c r="F68" s="10">
        <v>643</v>
      </c>
      <c r="G68" s="10">
        <v>700</v>
      </c>
      <c r="H68" s="10" t="s">
        <v>21</v>
      </c>
      <c r="K68" s="13"/>
      <c r="M68" s="14"/>
    </row>
    <row r="69" spans="1:18" s="2" customFormat="1" ht="17.45" customHeight="1" thickBot="1">
      <c r="A69" s="18" t="s">
        <v>81</v>
      </c>
      <c r="B69" s="23" t="s">
        <v>14</v>
      </c>
      <c r="C69" s="10">
        <v>443</v>
      </c>
      <c r="D69" s="10">
        <v>456</v>
      </c>
      <c r="E69" s="10">
        <v>466</v>
      </c>
      <c r="F69" s="10">
        <v>513</v>
      </c>
      <c r="G69" s="10" t="s">
        <v>21</v>
      </c>
      <c r="L69" s="24"/>
    </row>
    <row r="70" spans="1:18" s="2" customFormat="1" ht="17.45" customHeight="1" thickBot="1">
      <c r="A70" s="18" t="s">
        <v>75</v>
      </c>
      <c r="B70" s="22" t="s">
        <v>16</v>
      </c>
      <c r="C70" s="10">
        <v>322</v>
      </c>
      <c r="D70" s="10">
        <v>331</v>
      </c>
      <c r="E70" s="10" t="s">
        <v>21</v>
      </c>
      <c r="G70" s="17"/>
      <c r="J70" s="13"/>
      <c r="L70" s="14"/>
    </row>
    <row r="71" spans="1:18" s="2" customFormat="1" ht="17.45" customHeight="1" thickBot="1">
      <c r="A71" s="18" t="s">
        <v>82</v>
      </c>
      <c r="B71" s="23" t="s">
        <v>14</v>
      </c>
      <c r="C71" s="10">
        <v>302</v>
      </c>
      <c r="D71" s="10">
        <v>333</v>
      </c>
      <c r="E71" s="10">
        <v>339</v>
      </c>
      <c r="F71" s="10" t="s">
        <v>21</v>
      </c>
      <c r="G71" s="17"/>
      <c r="J71" s="13"/>
      <c r="L71" s="14"/>
    </row>
    <row r="73" spans="1:18" s="30" customFormat="1" ht="15" customHeight="1">
      <c r="B73" s="34" t="s">
        <v>20</v>
      </c>
      <c r="C73" s="36" t="s">
        <v>5</v>
      </c>
      <c r="D73" s="37" t="s">
        <v>3</v>
      </c>
      <c r="E73" s="38" t="s">
        <v>16</v>
      </c>
      <c r="F73" s="39" t="s">
        <v>18</v>
      </c>
      <c r="G73" s="47" t="s">
        <v>22</v>
      </c>
      <c r="H73" s="34" t="s">
        <v>17</v>
      </c>
      <c r="P73" s="31"/>
      <c r="Q73" s="32"/>
      <c r="R73" s="33"/>
    </row>
    <row r="74" spans="1:18" s="30" customFormat="1" ht="15" customHeight="1">
      <c r="A74" s="30" t="s">
        <v>11</v>
      </c>
      <c r="B74" s="35">
        <f>SUM(K10+M35+O49+N66+H22)</f>
        <v>43953</v>
      </c>
      <c r="C74" s="32">
        <f>SUM(N60+O44+M29+H18+K5)</f>
        <v>11542</v>
      </c>
      <c r="D74" s="32">
        <f>SUM(N61+O45+M30+H19+K6)</f>
        <v>16781</v>
      </c>
      <c r="E74" s="32">
        <f>SUM(N62+O46+M31+H20+K7)</f>
        <v>7770</v>
      </c>
      <c r="F74" s="32">
        <f>(N63+O47+M32+K8)</f>
        <v>1556</v>
      </c>
      <c r="G74" s="32">
        <f>(N64+M33)</f>
        <v>1336</v>
      </c>
      <c r="H74" s="32">
        <f>SUM(N65+O48+M34+H21+K9)</f>
        <v>4968</v>
      </c>
      <c r="P74" s="34"/>
      <c r="Q74" s="35"/>
      <c r="R74" s="33"/>
    </row>
    <row r="75" spans="1:18" s="30" customFormat="1" ht="15" customHeight="1">
      <c r="A75" s="30" t="s">
        <v>12</v>
      </c>
      <c r="B75" s="40">
        <v>1</v>
      </c>
      <c r="C75" s="33">
        <f t="shared" ref="C75:H75" si="0">SUM(C74/$B$74)</f>
        <v>0.2625986849589334</v>
      </c>
      <c r="D75" s="33">
        <f t="shared" si="0"/>
        <v>0.38179418924760539</v>
      </c>
      <c r="E75" s="33">
        <f t="shared" si="0"/>
        <v>0.17677974199713331</v>
      </c>
      <c r="F75" s="33">
        <f t="shared" si="0"/>
        <v>3.5401451550519873E-2</v>
      </c>
      <c r="G75" s="33">
        <f t="shared" si="0"/>
        <v>3.039610493026642E-2</v>
      </c>
      <c r="H75" s="33">
        <f t="shared" si="0"/>
        <v>0.11302982731554161</v>
      </c>
    </row>
    <row r="76" spans="1:18" s="30" customFormat="1" ht="15" customHeight="1">
      <c r="A76" s="30" t="s">
        <v>13</v>
      </c>
      <c r="B76" s="34">
        <v>26</v>
      </c>
      <c r="C76" s="30">
        <v>7</v>
      </c>
      <c r="D76" s="30">
        <v>12</v>
      </c>
      <c r="E76" s="30">
        <v>5</v>
      </c>
      <c r="F76" s="30">
        <v>0</v>
      </c>
      <c r="G76" s="30">
        <v>1</v>
      </c>
      <c r="H76" s="30">
        <v>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A20" sqref="A20"/>
    </sheetView>
  </sheetViews>
  <sheetFormatPr defaultRowHeight="12.75"/>
  <cols>
    <col min="1" max="1" width="14.85546875" style="34" customWidth="1"/>
    <col min="2" max="2" width="7.85546875" customWidth="1"/>
    <col min="3" max="3" width="9.28515625" bestFit="1" customWidth="1"/>
    <col min="8" max="8" width="9.28515625" bestFit="1" customWidth="1"/>
    <col min="10" max="10" width="9.140625" style="53"/>
  </cols>
  <sheetData>
    <row r="1" spans="1:12" s="34" customFormat="1">
      <c r="A1" s="34" t="s">
        <v>23</v>
      </c>
      <c r="B1" s="34" t="s">
        <v>13</v>
      </c>
      <c r="C1" s="36" t="s">
        <v>5</v>
      </c>
      <c r="D1" s="37" t="s">
        <v>3</v>
      </c>
      <c r="E1" s="38" t="s">
        <v>16</v>
      </c>
      <c r="F1" s="39" t="s">
        <v>18</v>
      </c>
      <c r="G1" s="47" t="s">
        <v>22</v>
      </c>
      <c r="H1" s="34" t="s">
        <v>17</v>
      </c>
      <c r="I1" s="50" t="s">
        <v>26</v>
      </c>
      <c r="J1" s="51" t="s">
        <v>27</v>
      </c>
      <c r="K1" s="48" t="s">
        <v>24</v>
      </c>
      <c r="L1" s="49" t="s">
        <v>25</v>
      </c>
    </row>
    <row r="3" spans="1:12">
      <c r="A3" s="34">
        <v>1925</v>
      </c>
      <c r="C3" s="52" t="s">
        <v>21</v>
      </c>
      <c r="D3" s="52" t="s">
        <v>21</v>
      </c>
      <c r="E3" s="52" t="s">
        <v>21</v>
      </c>
      <c r="F3" s="52" t="s">
        <v>21</v>
      </c>
      <c r="G3" s="52" t="s">
        <v>21</v>
      </c>
      <c r="H3" s="52" t="s">
        <v>21</v>
      </c>
      <c r="I3" s="52" t="s">
        <v>21</v>
      </c>
      <c r="J3" s="52" t="s">
        <v>21</v>
      </c>
      <c r="K3" s="52" t="s">
        <v>21</v>
      </c>
      <c r="L3" s="52" t="s">
        <v>21</v>
      </c>
    </row>
    <row r="4" spans="1:12">
      <c r="A4" s="34">
        <v>1928</v>
      </c>
      <c r="C4" s="52" t="s">
        <v>21</v>
      </c>
      <c r="D4" s="52" t="s">
        <v>21</v>
      </c>
      <c r="E4" s="52" t="s">
        <v>21</v>
      </c>
      <c r="F4" s="52" t="s">
        <v>21</v>
      </c>
      <c r="G4" s="52" t="s">
        <v>21</v>
      </c>
      <c r="H4" s="52" t="s">
        <v>21</v>
      </c>
      <c r="I4" s="52" t="s">
        <v>21</v>
      </c>
      <c r="J4" s="52" t="s">
        <v>21</v>
      </c>
      <c r="K4" s="52" t="s">
        <v>21</v>
      </c>
      <c r="L4" s="52" t="s">
        <v>21</v>
      </c>
    </row>
    <row r="5" spans="1:12">
      <c r="A5" s="34">
        <v>1934</v>
      </c>
      <c r="C5" s="52" t="s">
        <v>21</v>
      </c>
      <c r="D5" s="52" t="s">
        <v>21</v>
      </c>
      <c r="E5" s="52" t="s">
        <v>21</v>
      </c>
      <c r="F5" s="52" t="s">
        <v>21</v>
      </c>
      <c r="G5" s="52" t="s">
        <v>21</v>
      </c>
      <c r="H5" s="52" t="s">
        <v>21</v>
      </c>
      <c r="I5" s="52" t="s">
        <v>21</v>
      </c>
      <c r="J5" s="52" t="s">
        <v>21</v>
      </c>
      <c r="K5" s="52" t="s">
        <v>21</v>
      </c>
      <c r="L5" s="52" t="s">
        <v>21</v>
      </c>
    </row>
    <row r="6" spans="1:12">
      <c r="A6" s="34">
        <v>1942</v>
      </c>
      <c r="B6">
        <v>26</v>
      </c>
      <c r="C6" s="52" t="s">
        <v>21</v>
      </c>
      <c r="D6" s="52" t="s">
        <v>21</v>
      </c>
      <c r="E6" s="52" t="s">
        <v>21</v>
      </c>
      <c r="F6" s="52" t="s">
        <v>21</v>
      </c>
      <c r="G6" s="52" t="s">
        <v>21</v>
      </c>
      <c r="H6" s="52" t="s">
        <v>21</v>
      </c>
      <c r="I6" s="52" t="s">
        <v>21</v>
      </c>
      <c r="J6" s="52" t="s">
        <v>21</v>
      </c>
      <c r="K6" s="52" t="s">
        <v>21</v>
      </c>
      <c r="L6" s="52" t="s">
        <v>21</v>
      </c>
    </row>
    <row r="7" spans="1:12">
      <c r="A7" s="34">
        <v>1945</v>
      </c>
      <c r="B7">
        <v>26</v>
      </c>
      <c r="C7" s="52" t="s">
        <v>21</v>
      </c>
      <c r="D7" s="52" t="s">
        <v>21</v>
      </c>
      <c r="E7" s="52" t="s">
        <v>21</v>
      </c>
      <c r="F7" s="52" t="s">
        <v>21</v>
      </c>
      <c r="G7" s="52" t="s">
        <v>21</v>
      </c>
      <c r="H7" s="52" t="s">
        <v>21</v>
      </c>
      <c r="I7" s="52" t="s">
        <v>21</v>
      </c>
      <c r="J7" s="52" t="s">
        <v>21</v>
      </c>
      <c r="K7" s="52" t="s">
        <v>21</v>
      </c>
      <c r="L7" s="52" t="s">
        <v>21</v>
      </c>
    </row>
    <row r="8" spans="1:12">
      <c r="A8" s="34">
        <v>1950</v>
      </c>
      <c r="B8">
        <v>26</v>
      </c>
      <c r="C8" s="52" t="s">
        <v>21</v>
      </c>
      <c r="D8" s="52" t="s">
        <v>21</v>
      </c>
      <c r="E8" s="52" t="s">
        <v>21</v>
      </c>
      <c r="F8" s="52" t="s">
        <v>21</v>
      </c>
      <c r="G8" s="52" t="s">
        <v>21</v>
      </c>
      <c r="H8" s="52" t="s">
        <v>21</v>
      </c>
      <c r="I8" s="52" t="s">
        <v>21</v>
      </c>
      <c r="J8" s="52" t="s">
        <v>21</v>
      </c>
      <c r="K8" s="52" t="s">
        <v>21</v>
      </c>
      <c r="L8" s="52" t="s">
        <v>21</v>
      </c>
    </row>
    <row r="9" spans="1:12">
      <c r="A9" s="34">
        <v>1955</v>
      </c>
      <c r="B9">
        <v>26</v>
      </c>
      <c r="C9" s="52" t="s">
        <v>21</v>
      </c>
      <c r="D9" s="52" t="s">
        <v>21</v>
      </c>
      <c r="E9" s="52" t="s">
        <v>21</v>
      </c>
      <c r="F9" s="52" t="s">
        <v>21</v>
      </c>
      <c r="G9" s="52" t="s">
        <v>21</v>
      </c>
      <c r="H9" s="52" t="s">
        <v>21</v>
      </c>
      <c r="I9" s="52" t="s">
        <v>21</v>
      </c>
      <c r="J9" s="52" t="s">
        <v>21</v>
      </c>
      <c r="K9" s="52" t="s">
        <v>21</v>
      </c>
      <c r="L9" s="52" t="s">
        <v>21</v>
      </c>
    </row>
    <row r="10" spans="1:12">
      <c r="A10" s="34">
        <v>1960</v>
      </c>
      <c r="B10">
        <v>26</v>
      </c>
      <c r="C10" s="52">
        <v>0.43980000000000002</v>
      </c>
      <c r="D10" s="52">
        <v>0.29880000000000001</v>
      </c>
      <c r="E10" s="52">
        <v>0.11609999999999999</v>
      </c>
      <c r="F10" s="52">
        <v>9.7000000000000003E-3</v>
      </c>
      <c r="G10" s="52" t="s">
        <v>21</v>
      </c>
      <c r="H10" s="52">
        <v>5.7799999999999997E-2</v>
      </c>
      <c r="I10" s="52" t="s">
        <v>21</v>
      </c>
      <c r="J10" s="52" t="s">
        <v>21</v>
      </c>
      <c r="K10" s="52">
        <v>6.0499999999999998E-2</v>
      </c>
      <c r="L10" s="52">
        <v>1.7299999999999999E-2</v>
      </c>
    </row>
    <row r="11" spans="1:12">
      <c r="A11" s="34">
        <v>1967</v>
      </c>
      <c r="B11">
        <v>26</v>
      </c>
      <c r="C11" s="52">
        <v>0.39929999999999999</v>
      </c>
      <c r="D11" s="52">
        <v>0.32990000000000003</v>
      </c>
      <c r="E11" s="52">
        <v>0.18709999999999999</v>
      </c>
      <c r="F11" s="52">
        <v>1.5100000000000001E-2</v>
      </c>
      <c r="G11" s="52" t="s">
        <v>21</v>
      </c>
      <c r="H11" s="52">
        <v>6.8500000000000005E-2</v>
      </c>
      <c r="I11" s="52" t="s">
        <v>21</v>
      </c>
      <c r="J11" s="52" t="s">
        <v>21</v>
      </c>
      <c r="K11" s="52" t="s">
        <v>21</v>
      </c>
      <c r="L11" s="52" t="s">
        <v>21</v>
      </c>
    </row>
    <row r="12" spans="1:12">
      <c r="A12" s="34">
        <v>1974</v>
      </c>
      <c r="B12">
        <v>26</v>
      </c>
      <c r="C12" s="52">
        <v>0.42609999999999998</v>
      </c>
      <c r="D12" s="52">
        <v>0.3674</v>
      </c>
      <c r="E12" s="52">
        <v>0.1404</v>
      </c>
      <c r="F12" s="53">
        <v>6.8999999999999999E-3</v>
      </c>
      <c r="G12" s="52" t="s">
        <v>21</v>
      </c>
      <c r="H12" s="52">
        <v>3.15E-2</v>
      </c>
      <c r="I12" s="52" t="s">
        <v>21</v>
      </c>
      <c r="J12" s="52">
        <v>2.7699999999999999E-2</v>
      </c>
      <c r="K12" s="52" t="s">
        <v>21</v>
      </c>
      <c r="L12" s="52" t="s">
        <v>21</v>
      </c>
    </row>
    <row r="13" spans="1:12">
      <c r="A13" s="34">
        <v>1979</v>
      </c>
      <c r="B13">
        <v>26</v>
      </c>
      <c r="C13" s="52">
        <v>0.41439999999999999</v>
      </c>
      <c r="D13" s="52">
        <v>0.37559999999999999</v>
      </c>
      <c r="E13" s="52">
        <v>0.1457</v>
      </c>
      <c r="F13" s="53" t="s">
        <v>21</v>
      </c>
      <c r="G13" s="52" t="s">
        <v>21</v>
      </c>
      <c r="H13" s="52">
        <v>2.2200000000000001E-2</v>
      </c>
      <c r="I13" s="52" t="s">
        <v>21</v>
      </c>
      <c r="J13" s="52">
        <v>4.3700000000000003E-2</v>
      </c>
      <c r="K13" s="52" t="s">
        <v>21</v>
      </c>
      <c r="L13" s="52" t="s">
        <v>21</v>
      </c>
    </row>
    <row r="14" spans="1:12">
      <c r="A14" s="34">
        <v>1985</v>
      </c>
      <c r="B14">
        <v>26</v>
      </c>
      <c r="C14" s="52">
        <v>0.44769999999999999</v>
      </c>
      <c r="D14" s="52">
        <v>0.35399999999999998</v>
      </c>
      <c r="E14" s="52">
        <v>0.1067</v>
      </c>
      <c r="F14" s="52" t="s">
        <v>21</v>
      </c>
      <c r="G14" s="52" t="s">
        <v>21</v>
      </c>
      <c r="H14" s="52">
        <v>4.1700000000000001E-2</v>
      </c>
      <c r="I14" s="52" t="s">
        <v>21</v>
      </c>
      <c r="J14" s="52">
        <v>0.05</v>
      </c>
      <c r="K14" s="52" t="s">
        <v>21</v>
      </c>
      <c r="L14" s="52" t="s">
        <v>21</v>
      </c>
    </row>
    <row r="15" spans="1:12">
      <c r="A15" s="34">
        <v>1991</v>
      </c>
      <c r="B15">
        <v>26</v>
      </c>
      <c r="C15" s="52">
        <v>0.43190000000000001</v>
      </c>
      <c r="D15" s="52">
        <v>0.33329999999999999</v>
      </c>
      <c r="E15" s="52">
        <v>0.16</v>
      </c>
      <c r="F15" s="52" t="s">
        <v>21</v>
      </c>
      <c r="G15" s="52" t="s">
        <v>21</v>
      </c>
      <c r="H15" s="52">
        <v>2.47E-2</v>
      </c>
      <c r="I15" s="52">
        <v>2.9700000000000001E-2</v>
      </c>
      <c r="J15" s="52">
        <v>2.0500000000000001E-2</v>
      </c>
      <c r="K15" s="52" t="s">
        <v>21</v>
      </c>
      <c r="L15" s="52" t="s">
        <v>21</v>
      </c>
    </row>
    <row r="16" spans="1:12">
      <c r="A16" s="34">
        <v>1999</v>
      </c>
      <c r="B16">
        <v>26</v>
      </c>
      <c r="C16" s="52">
        <v>0.4446</v>
      </c>
      <c r="D16" s="52">
        <v>0.34320000000000001</v>
      </c>
      <c r="E16" s="52">
        <v>0.11269999999999999</v>
      </c>
      <c r="F16" s="52" t="s">
        <v>21</v>
      </c>
      <c r="G16" s="52">
        <v>1.8499999999999999E-2</v>
      </c>
      <c r="H16" s="52">
        <v>6.4299999999999996E-2</v>
      </c>
      <c r="I16" s="52">
        <v>8.3999999999999995E-3</v>
      </c>
      <c r="J16" s="52">
        <v>8.3999999999999995E-3</v>
      </c>
      <c r="K16" s="52" t="s">
        <v>21</v>
      </c>
      <c r="L16" s="52" t="s">
        <v>21</v>
      </c>
    </row>
    <row r="17" spans="1:12">
      <c r="A17" s="34">
        <v>2004</v>
      </c>
      <c r="B17">
        <v>26</v>
      </c>
      <c r="C17" s="52">
        <v>0.34129999999999999</v>
      </c>
      <c r="D17" s="52">
        <v>0.38429999999999997</v>
      </c>
      <c r="E17" s="52">
        <v>0.14829999999999999</v>
      </c>
      <c r="F17" s="52">
        <v>2.7E-2</v>
      </c>
      <c r="G17" s="52">
        <v>4.6300000000000001E-2</v>
      </c>
      <c r="H17" s="52">
        <v>4.0099999999999997E-2</v>
      </c>
      <c r="I17" s="52">
        <v>1.78E-2</v>
      </c>
      <c r="J17" s="52" t="s">
        <v>21</v>
      </c>
      <c r="K17" s="52" t="s">
        <v>21</v>
      </c>
      <c r="L17" s="52" t="s">
        <v>21</v>
      </c>
    </row>
    <row r="18" spans="1:12">
      <c r="A18" s="34">
        <v>2009</v>
      </c>
      <c r="B18">
        <v>26</v>
      </c>
      <c r="C18" s="52">
        <v>0.2626</v>
      </c>
      <c r="D18" s="52">
        <v>0.38179999999999997</v>
      </c>
      <c r="E18" s="52">
        <v>0.17680000000000001</v>
      </c>
      <c r="F18" s="52">
        <v>3.5400000000000001E-2</v>
      </c>
      <c r="G18" s="52">
        <v>3.04E-2</v>
      </c>
      <c r="H18" s="52">
        <v>0.113</v>
      </c>
      <c r="I18" s="52" t="s">
        <v>21</v>
      </c>
      <c r="J18" s="52" t="s">
        <v>21</v>
      </c>
      <c r="K18" s="52" t="s">
        <v>21</v>
      </c>
      <c r="L18" s="52" t="s">
        <v>21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1955</vt:lpstr>
      <vt:lpstr>1960</vt:lpstr>
      <vt:lpstr>1967</vt:lpstr>
      <vt:lpstr>1974</vt:lpstr>
      <vt:lpstr>1979</vt:lpstr>
      <vt:lpstr>1985</vt:lpstr>
      <vt:lpstr>1991</vt:lpstr>
      <vt:lpstr>1999</vt:lpstr>
      <vt:lpstr>2004</vt:lpstr>
      <vt:lpstr>2009</vt:lpstr>
      <vt:lpstr>Party%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alankie</cp:lastModifiedBy>
  <dcterms:created xsi:type="dcterms:W3CDTF">2009-07-03T17:42:02Z</dcterms:created>
  <dcterms:modified xsi:type="dcterms:W3CDTF">2011-08-23T14:14:09Z</dcterms:modified>
</cp:coreProperties>
</file>