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0" windowWidth="15195" windowHeight="9210" activeTab="16"/>
  </bookViews>
  <sheets>
    <sheet name="1925" sheetId="22" r:id="rId1"/>
    <sheet name="1928" sheetId="21" r:id="rId2"/>
    <sheet name="1934" sheetId="20" r:id="rId3"/>
    <sheet name="1942" sheetId="19" r:id="rId4"/>
    <sheet name="1945" sheetId="18" r:id="rId5"/>
    <sheet name="1950" sheetId="17" r:id="rId6"/>
    <sheet name="1955" sheetId="16" r:id="rId7"/>
    <sheet name="1960" sheetId="15" r:id="rId8"/>
    <sheet name="1967" sheetId="14" r:id="rId9"/>
    <sheet name="1974" sheetId="8" r:id="rId10"/>
    <sheet name="1979" sheetId="1" r:id="rId11"/>
    <sheet name="1985" sheetId="13" r:id="rId12"/>
    <sheet name="1991" sheetId="12" r:id="rId13"/>
    <sheet name="1999" sheetId="11" r:id="rId14"/>
    <sheet name="2004" sheetId="10" r:id="rId15"/>
    <sheet name="2009" sheetId="9" r:id="rId16"/>
    <sheet name="Party%" sheetId="7" r:id="rId17"/>
  </sheets>
  <definedNames>
    <definedName name="_xlnm._FilterDatabase" localSheetId="0" hidden="1">'1925'!$A$73:$C$81</definedName>
    <definedName name="_xlnm._FilterDatabase" localSheetId="1" hidden="1">'1928'!$A$54:$C$62</definedName>
    <definedName name="_xlnm._FilterDatabase" localSheetId="2" hidden="1">'1934'!$A$61:$C$70</definedName>
    <definedName name="_xlnm._FilterDatabase" localSheetId="3" hidden="1">'1942'!$A$63:$C$72</definedName>
    <definedName name="_xlnm._FilterDatabase" localSheetId="4" hidden="1">'1945'!$A$50:$C$59</definedName>
    <definedName name="_xlnm._FilterDatabase" localSheetId="5" hidden="1">'1950'!$A$58:$C$69</definedName>
  </definedNames>
  <calcPr calcId="125725"/>
</workbook>
</file>

<file path=xl/calcChain.xml><?xml version="1.0" encoding="utf-8"?>
<calcChain xmlns="http://schemas.openxmlformats.org/spreadsheetml/2006/main">
  <c r="D109" i="22"/>
  <c r="W28"/>
  <c r="W29"/>
  <c r="W30"/>
  <c r="W31"/>
  <c r="W32"/>
  <c r="M99"/>
  <c r="M100"/>
  <c r="Q5"/>
  <c r="Q6"/>
  <c r="Q7"/>
  <c r="Q8"/>
  <c r="Q9"/>
  <c r="R55"/>
  <c r="R56"/>
  <c r="R57"/>
  <c r="R58"/>
  <c r="R59"/>
  <c r="S77"/>
  <c r="S75"/>
  <c r="S78"/>
  <c r="S79"/>
  <c r="T76"/>
  <c r="S56"/>
  <c r="X29"/>
  <c r="R6"/>
  <c r="N98"/>
  <c r="B109"/>
  <c r="N99"/>
  <c r="N97"/>
  <c r="T78"/>
  <c r="S59"/>
  <c r="S58"/>
  <c r="S57"/>
  <c r="S55"/>
  <c r="X32"/>
  <c r="X31"/>
  <c r="X30"/>
  <c r="X28"/>
  <c r="R9"/>
  <c r="R8"/>
  <c r="R7"/>
  <c r="R5"/>
  <c r="L41" i="21"/>
  <c r="L42"/>
  <c r="L43"/>
  <c r="L39"/>
  <c r="M44"/>
  <c r="M74"/>
  <c r="M75"/>
  <c r="M71"/>
  <c r="M54"/>
  <c r="M56"/>
  <c r="M57"/>
  <c r="M58"/>
  <c r="M59"/>
  <c r="P21"/>
  <c r="P23"/>
  <c r="P24"/>
  <c r="P25"/>
  <c r="P26"/>
  <c r="G109" i="22"/>
  <c r="F109"/>
  <c r="F110"/>
  <c r="C109"/>
  <c r="C110"/>
  <c r="E109"/>
  <c r="E110"/>
  <c r="G110"/>
  <c r="T75"/>
  <c r="D110"/>
  <c r="T77"/>
  <c r="T79"/>
  <c r="N100"/>
  <c r="Q5" i="21"/>
  <c r="Q6"/>
  <c r="Q8"/>
  <c r="F85"/>
  <c r="Q3"/>
  <c r="B85"/>
  <c r="N74"/>
  <c r="N73"/>
  <c r="N59"/>
  <c r="N58"/>
  <c r="M43"/>
  <c r="M42"/>
  <c r="M41"/>
  <c r="Q26"/>
  <c r="Q25"/>
  <c r="Q24"/>
  <c r="Q23"/>
  <c r="R8"/>
  <c r="R7"/>
  <c r="R6"/>
  <c r="R5"/>
  <c r="D95" i="20"/>
  <c r="F95"/>
  <c r="K82"/>
  <c r="K83"/>
  <c r="K84"/>
  <c r="K85"/>
  <c r="Q63"/>
  <c r="Q64"/>
  <c r="Q65"/>
  <c r="Q66"/>
  <c r="O48"/>
  <c r="O49"/>
  <c r="R26"/>
  <c r="R27"/>
  <c r="R28"/>
  <c r="R29"/>
  <c r="Q5"/>
  <c r="Q6"/>
  <c r="Q7"/>
  <c r="Q8"/>
  <c r="L83"/>
  <c r="R6"/>
  <c r="B95"/>
  <c r="L82"/>
  <c r="R66"/>
  <c r="R65"/>
  <c r="P50"/>
  <c r="P49"/>
  <c r="P48"/>
  <c r="S29"/>
  <c r="S27"/>
  <c r="S28"/>
  <c r="S26"/>
  <c r="R8"/>
  <c r="R7"/>
  <c r="R5"/>
  <c r="E74" i="18"/>
  <c r="G92" i="19"/>
  <c r="E92"/>
  <c r="D92"/>
  <c r="F92"/>
  <c r="P48"/>
  <c r="P49"/>
  <c r="P50"/>
  <c r="P51"/>
  <c r="P46"/>
  <c r="Q49"/>
  <c r="Q52"/>
  <c r="T25"/>
  <c r="T28"/>
  <c r="T26"/>
  <c r="U27"/>
  <c r="O65"/>
  <c r="O66"/>
  <c r="O67"/>
  <c r="O63"/>
  <c r="L80"/>
  <c r="L81"/>
  <c r="L82"/>
  <c r="L78"/>
  <c r="Q5"/>
  <c r="Q6"/>
  <c r="Q7"/>
  <c r="Q3"/>
  <c r="R6"/>
  <c r="B92"/>
  <c r="F93"/>
  <c r="M82"/>
  <c r="M80"/>
  <c r="P67"/>
  <c r="P66"/>
  <c r="Q51"/>
  <c r="Q50"/>
  <c r="Q48"/>
  <c r="U28"/>
  <c r="U26"/>
  <c r="U25"/>
  <c r="T23"/>
  <c r="R7"/>
  <c r="R5"/>
  <c r="E88" i="15"/>
  <c r="G88"/>
  <c r="F88"/>
  <c r="M43"/>
  <c r="M45"/>
  <c r="M46"/>
  <c r="N49"/>
  <c r="G74" i="18"/>
  <c r="J65"/>
  <c r="J66"/>
  <c r="J63"/>
  <c r="L52"/>
  <c r="L53"/>
  <c r="L55"/>
  <c r="L50"/>
  <c r="M54"/>
  <c r="I40"/>
  <c r="I41"/>
  <c r="I42"/>
  <c r="I38"/>
  <c r="S20"/>
  <c r="S21"/>
  <c r="S22"/>
  <c r="S18"/>
  <c r="L5"/>
  <c r="L6"/>
  <c r="L3"/>
  <c r="B74"/>
  <c r="K67"/>
  <c r="K66"/>
  <c r="K65"/>
  <c r="J42"/>
  <c r="J41"/>
  <c r="J40"/>
  <c r="T22"/>
  <c r="F75"/>
  <c r="T21"/>
  <c r="T20"/>
  <c r="M6"/>
  <c r="E75"/>
  <c r="M5"/>
  <c r="G87" i="17"/>
  <c r="F87"/>
  <c r="E87"/>
  <c r="N75"/>
  <c r="N76"/>
  <c r="N73"/>
  <c r="N60"/>
  <c r="N61"/>
  <c r="N62"/>
  <c r="N58"/>
  <c r="K46"/>
  <c r="K47"/>
  <c r="K44"/>
  <c r="L49"/>
  <c r="S24"/>
  <c r="S25"/>
  <c r="S27"/>
  <c r="S28"/>
  <c r="S22"/>
  <c r="T27"/>
  <c r="O5"/>
  <c r="O6"/>
  <c r="O7"/>
  <c r="P8"/>
  <c r="O3"/>
  <c r="B87"/>
  <c r="F88"/>
  <c r="O79"/>
  <c r="O78"/>
  <c r="O76"/>
  <c r="O75"/>
  <c r="O62"/>
  <c r="L48"/>
  <c r="L47"/>
  <c r="L46"/>
  <c r="G88"/>
  <c r="T26"/>
  <c r="T25"/>
  <c r="T24"/>
  <c r="P7"/>
  <c r="P6"/>
  <c r="P5"/>
  <c r="G90" i="16"/>
  <c r="N45"/>
  <c r="N46"/>
  <c r="N47"/>
  <c r="N43"/>
  <c r="M77"/>
  <c r="M78"/>
  <c r="M79"/>
  <c r="M75"/>
  <c r="N80"/>
  <c r="N81"/>
  <c r="N61"/>
  <c r="N62"/>
  <c r="N63"/>
  <c r="N59"/>
  <c r="Q24"/>
  <c r="Q25"/>
  <c r="Q26"/>
  <c r="Q27"/>
  <c r="Q22"/>
  <c r="O5"/>
  <c r="O6"/>
  <c r="O7"/>
  <c r="O3"/>
  <c r="C85" i="21"/>
  <c r="C86"/>
  <c r="D85"/>
  <c r="D86"/>
  <c r="E85"/>
  <c r="E86"/>
  <c r="F86"/>
  <c r="N56"/>
  <c r="N57"/>
  <c r="N75"/>
  <c r="N76"/>
  <c r="D96" i="20"/>
  <c r="C95"/>
  <c r="C96"/>
  <c r="E95"/>
  <c r="E96"/>
  <c r="F96"/>
  <c r="R63"/>
  <c r="R64"/>
  <c r="L84"/>
  <c r="L85"/>
  <c r="E93" i="19"/>
  <c r="C92"/>
  <c r="C93"/>
  <c r="G93"/>
  <c r="P65"/>
  <c r="P68"/>
  <c r="M81"/>
  <c r="D93"/>
  <c r="G75" i="18"/>
  <c r="C74"/>
  <c r="C75"/>
  <c r="D75"/>
  <c r="M52"/>
  <c r="M53"/>
  <c r="M55"/>
  <c r="C87" i="17"/>
  <c r="C88"/>
  <c r="D87"/>
  <c r="D88"/>
  <c r="E88"/>
  <c r="T28"/>
  <c r="O60"/>
  <c r="O61"/>
  <c r="O77"/>
  <c r="B90" i="16"/>
  <c r="F91"/>
  <c r="N78"/>
  <c r="N77"/>
  <c r="G91"/>
  <c r="O63"/>
  <c r="O47"/>
  <c r="O46"/>
  <c r="O45"/>
  <c r="R27"/>
  <c r="R26"/>
  <c r="R25"/>
  <c r="R24"/>
  <c r="P7"/>
  <c r="P6"/>
  <c r="P5"/>
  <c r="C90"/>
  <c r="C91"/>
  <c r="D90"/>
  <c r="D91"/>
  <c r="E90"/>
  <c r="E91"/>
  <c r="O61"/>
  <c r="O62"/>
  <c r="O64"/>
  <c r="N79"/>
  <c r="N60" i="15"/>
  <c r="N61"/>
  <c r="N62"/>
  <c r="N64"/>
  <c r="N58"/>
  <c r="L77"/>
  <c r="L78"/>
  <c r="L79"/>
  <c r="L75"/>
  <c r="Q24"/>
  <c r="Q25"/>
  <c r="Q26"/>
  <c r="Q27"/>
  <c r="Q22"/>
  <c r="P5"/>
  <c r="P6"/>
  <c r="P7"/>
  <c r="Q8"/>
  <c r="P3"/>
  <c r="B88"/>
  <c r="M78"/>
  <c r="M77"/>
  <c r="G89"/>
  <c r="O63"/>
  <c r="O62"/>
  <c r="N48"/>
  <c r="N47"/>
  <c r="N46"/>
  <c r="N45"/>
  <c r="R28"/>
  <c r="R27"/>
  <c r="R26"/>
  <c r="R25"/>
  <c r="R24"/>
  <c r="Q7"/>
  <c r="Q6"/>
  <c r="Q5"/>
  <c r="F90" i="14"/>
  <c r="G90"/>
  <c r="Q23"/>
  <c r="Q25"/>
  <c r="Q24"/>
  <c r="Q21"/>
  <c r="R59"/>
  <c r="R60"/>
  <c r="R61"/>
  <c r="R63"/>
  <c r="R57"/>
  <c r="S62"/>
  <c r="L78"/>
  <c r="L79"/>
  <c r="L80"/>
  <c r="L76"/>
  <c r="M44"/>
  <c r="M45"/>
  <c r="M46"/>
  <c r="M42"/>
  <c r="O5"/>
  <c r="O6"/>
  <c r="O7"/>
  <c r="O3"/>
  <c r="B90"/>
  <c r="M79"/>
  <c r="M78"/>
  <c r="S63"/>
  <c r="S61"/>
  <c r="N47"/>
  <c r="N46"/>
  <c r="N45"/>
  <c r="N44"/>
  <c r="R27"/>
  <c r="R25"/>
  <c r="R26"/>
  <c r="R24"/>
  <c r="R23"/>
  <c r="P7"/>
  <c r="P6"/>
  <c r="P5"/>
  <c r="F88" i="13"/>
  <c r="G88"/>
  <c r="H88"/>
  <c r="L43"/>
  <c r="L44"/>
  <c r="L45"/>
  <c r="L41"/>
  <c r="O74"/>
  <c r="O75"/>
  <c r="O77"/>
  <c r="O76"/>
  <c r="O72"/>
  <c r="R24"/>
  <c r="R25"/>
  <c r="R26"/>
  <c r="R22"/>
  <c r="P56"/>
  <c r="P57"/>
  <c r="P58"/>
  <c r="P54"/>
  <c r="R5"/>
  <c r="R6"/>
  <c r="R7"/>
  <c r="R8"/>
  <c r="R3"/>
  <c r="F89" i="15"/>
  <c r="C88"/>
  <c r="C89"/>
  <c r="D88"/>
  <c r="D89"/>
  <c r="E89"/>
  <c r="O60"/>
  <c r="O61"/>
  <c r="O64"/>
  <c r="M79"/>
  <c r="G91" i="14"/>
  <c r="C90"/>
  <c r="C91"/>
  <c r="D90"/>
  <c r="D91"/>
  <c r="E90"/>
  <c r="E91"/>
  <c r="S59"/>
  <c r="S60"/>
  <c r="M80"/>
  <c r="F91"/>
  <c r="B88" i="13"/>
  <c r="P77"/>
  <c r="P75"/>
  <c r="P74"/>
  <c r="Q60"/>
  <c r="Q61"/>
  <c r="Q59"/>
  <c r="Q58"/>
  <c r="M45"/>
  <c r="M44"/>
  <c r="M43"/>
  <c r="S29"/>
  <c r="S28"/>
  <c r="S27"/>
  <c r="S26"/>
  <c r="S25"/>
  <c r="S24"/>
  <c r="H89"/>
  <c r="S7"/>
  <c r="S6"/>
  <c r="S5"/>
  <c r="F89"/>
  <c r="G89"/>
  <c r="E88"/>
  <c r="E89"/>
  <c r="C88"/>
  <c r="C89"/>
  <c r="D88"/>
  <c r="D89"/>
  <c r="S8"/>
  <c r="Q56"/>
  <c r="Q57"/>
  <c r="P76"/>
  <c r="F84" i="12"/>
  <c r="H84"/>
  <c r="G84"/>
  <c r="N43"/>
  <c r="N44"/>
  <c r="N45"/>
  <c r="O47"/>
  <c r="O46"/>
  <c r="N41"/>
  <c r="M73"/>
  <c r="M74"/>
  <c r="M75"/>
  <c r="M71"/>
  <c r="P23"/>
  <c r="P24"/>
  <c r="P25"/>
  <c r="P29"/>
  <c r="P21"/>
  <c r="Q28"/>
  <c r="M58"/>
  <c r="M59"/>
  <c r="M60"/>
  <c r="N62"/>
  <c r="N61"/>
  <c r="M56"/>
  <c r="O3"/>
  <c r="O5"/>
  <c r="O6"/>
  <c r="O10"/>
  <c r="J84"/>
  <c r="P10"/>
  <c r="P9"/>
  <c r="P8"/>
  <c r="B84"/>
  <c r="I85"/>
  <c r="N75"/>
  <c r="N74"/>
  <c r="N73"/>
  <c r="N63"/>
  <c r="O48"/>
  <c r="O45"/>
  <c r="O44"/>
  <c r="O43"/>
  <c r="Q29"/>
  <c r="Q27"/>
  <c r="H85"/>
  <c r="Q26"/>
  <c r="Q25"/>
  <c r="Q24"/>
  <c r="Q23"/>
  <c r="P7"/>
  <c r="P6"/>
  <c r="P5"/>
  <c r="G77" i="11"/>
  <c r="F77"/>
  <c r="M36"/>
  <c r="M37"/>
  <c r="M38"/>
  <c r="M39"/>
  <c r="L66"/>
  <c r="L67"/>
  <c r="L70"/>
  <c r="L64"/>
  <c r="P17"/>
  <c r="P18"/>
  <c r="P19"/>
  <c r="P22"/>
  <c r="P15"/>
  <c r="L51"/>
  <c r="L52"/>
  <c r="L53"/>
  <c r="L49"/>
  <c r="K5"/>
  <c r="K6"/>
  <c r="K3"/>
  <c r="F78" i="8"/>
  <c r="G62"/>
  <c r="F48"/>
  <c r="F23"/>
  <c r="F3"/>
  <c r="O3" i="1"/>
  <c r="Q21"/>
  <c r="N41"/>
  <c r="N56"/>
  <c r="P71"/>
  <c r="B77" i="11"/>
  <c r="M70"/>
  <c r="M69"/>
  <c r="M68"/>
  <c r="M67"/>
  <c r="M66"/>
  <c r="M54"/>
  <c r="E77"/>
  <c r="E78"/>
  <c r="M52"/>
  <c r="M51"/>
  <c r="N39"/>
  <c r="N38"/>
  <c r="N37"/>
  <c r="N36"/>
  <c r="M34"/>
  <c r="Q22"/>
  <c r="Q21"/>
  <c r="F78"/>
  <c r="Q19"/>
  <c r="Q18"/>
  <c r="Q17"/>
  <c r="L7"/>
  <c r="L6"/>
  <c r="L5"/>
  <c r="I85" i="10"/>
  <c r="E85"/>
  <c r="F85"/>
  <c r="G85"/>
  <c r="K38"/>
  <c r="K39"/>
  <c r="L42"/>
  <c r="K36"/>
  <c r="O70"/>
  <c r="O71"/>
  <c r="O76"/>
  <c r="O74"/>
  <c r="P75"/>
  <c r="O68"/>
  <c r="Q17"/>
  <c r="Q19"/>
  <c r="Q20"/>
  <c r="Q24"/>
  <c r="Q22"/>
  <c r="I5"/>
  <c r="I6"/>
  <c r="J9"/>
  <c r="I3"/>
  <c r="Q51"/>
  <c r="Q52"/>
  <c r="Q56"/>
  <c r="Q53"/>
  <c r="Q49"/>
  <c r="H89" i="9"/>
  <c r="G89"/>
  <c r="F89"/>
  <c r="E89"/>
  <c r="B85" i="10"/>
  <c r="H86"/>
  <c r="G86"/>
  <c r="P74"/>
  <c r="P73"/>
  <c r="P72"/>
  <c r="P71"/>
  <c r="P70"/>
  <c r="R56"/>
  <c r="R55"/>
  <c r="R54"/>
  <c r="L43"/>
  <c r="L41"/>
  <c r="L40"/>
  <c r="L39"/>
  <c r="L38"/>
  <c r="R24"/>
  <c r="R23"/>
  <c r="R22"/>
  <c r="R21"/>
  <c r="R20"/>
  <c r="R19"/>
  <c r="J8"/>
  <c r="J7"/>
  <c r="J6"/>
  <c r="J5"/>
  <c r="S18" i="9"/>
  <c r="S19"/>
  <c r="S23"/>
  <c r="S20"/>
  <c r="S21"/>
  <c r="S16"/>
  <c r="T22"/>
  <c r="J40"/>
  <c r="J41"/>
  <c r="J44"/>
  <c r="J38"/>
  <c r="K43"/>
  <c r="S53"/>
  <c r="S54"/>
  <c r="S55"/>
  <c r="S58"/>
  <c r="T57"/>
  <c r="T56"/>
  <c r="S51"/>
  <c r="P74"/>
  <c r="P75"/>
  <c r="P79"/>
  <c r="Q77"/>
  <c r="Q78"/>
  <c r="P72"/>
  <c r="J3"/>
  <c r="J5"/>
  <c r="J6"/>
  <c r="B89"/>
  <c r="G90"/>
  <c r="Q75"/>
  <c r="Q74"/>
  <c r="T58"/>
  <c r="T55"/>
  <c r="K44"/>
  <c r="K42"/>
  <c r="K41"/>
  <c r="K40"/>
  <c r="T23"/>
  <c r="T21"/>
  <c r="T20"/>
  <c r="T19"/>
  <c r="T18"/>
  <c r="K8"/>
  <c r="K7"/>
  <c r="K6"/>
  <c r="K5"/>
  <c r="G64" i="8"/>
  <c r="G65"/>
  <c r="H65"/>
  <c r="G66"/>
  <c r="F29"/>
  <c r="G91"/>
  <c r="B91"/>
  <c r="F92"/>
  <c r="F80"/>
  <c r="G80"/>
  <c r="F81"/>
  <c r="F82"/>
  <c r="G82"/>
  <c r="F50"/>
  <c r="G50"/>
  <c r="F51"/>
  <c r="G51"/>
  <c r="F52"/>
  <c r="F25"/>
  <c r="G25"/>
  <c r="F26"/>
  <c r="G26"/>
  <c r="F28"/>
  <c r="G28"/>
  <c r="F5"/>
  <c r="G5"/>
  <c r="F6"/>
  <c r="G6"/>
  <c r="F7"/>
  <c r="G7"/>
  <c r="G27"/>
  <c r="H64"/>
  <c r="H66"/>
  <c r="G81"/>
  <c r="B87" i="1"/>
  <c r="G88"/>
  <c r="P73"/>
  <c r="Q73"/>
  <c r="P74"/>
  <c r="Q74"/>
  <c r="P75"/>
  <c r="P76"/>
  <c r="Q75"/>
  <c r="N58"/>
  <c r="O58"/>
  <c r="N59"/>
  <c r="O59"/>
  <c r="N60"/>
  <c r="N43"/>
  <c r="N44"/>
  <c r="O44"/>
  <c r="N45"/>
  <c r="Q23"/>
  <c r="Q24"/>
  <c r="R24"/>
  <c r="Q27"/>
  <c r="Q26"/>
  <c r="R26"/>
  <c r="O5"/>
  <c r="P5"/>
  <c r="O6"/>
  <c r="P6"/>
  <c r="O7"/>
  <c r="P7"/>
  <c r="P8"/>
  <c r="R23"/>
  <c r="R25"/>
  <c r="R27"/>
  <c r="O46"/>
  <c r="O60"/>
  <c r="O61"/>
  <c r="F88"/>
  <c r="E86" i="10"/>
  <c r="I86"/>
  <c r="C85"/>
  <c r="C86"/>
  <c r="D85"/>
  <c r="D86"/>
  <c r="R51"/>
  <c r="R52"/>
  <c r="R53"/>
  <c r="P76"/>
  <c r="F86"/>
  <c r="H90" i="9"/>
  <c r="C89"/>
  <c r="D89"/>
  <c r="D90"/>
  <c r="E90"/>
  <c r="T53"/>
  <c r="T54"/>
  <c r="Q76"/>
  <c r="Q79"/>
  <c r="F90"/>
  <c r="C90"/>
  <c r="J85" i="12"/>
  <c r="F85"/>
  <c r="G85"/>
  <c r="E84"/>
  <c r="E85"/>
  <c r="C84"/>
  <c r="C85"/>
  <c r="D84"/>
  <c r="D85"/>
  <c r="N58"/>
  <c r="N59"/>
  <c r="N60"/>
  <c r="N76"/>
  <c r="M53" i="11"/>
  <c r="C91" i="8"/>
  <c r="C92"/>
  <c r="G29"/>
  <c r="E91"/>
  <c r="E92"/>
  <c r="G92"/>
  <c r="D91"/>
  <c r="D92"/>
  <c r="G52"/>
  <c r="C87" i="1"/>
  <c r="C88"/>
  <c r="H87"/>
  <c r="H88"/>
  <c r="E87"/>
  <c r="E88"/>
  <c r="D87"/>
  <c r="D88"/>
  <c r="O45"/>
  <c r="O43"/>
  <c r="Q76"/>
  <c r="H77" i="11"/>
  <c r="H78"/>
  <c r="C77"/>
  <c r="C78"/>
  <c r="D77"/>
  <c r="D78"/>
  <c r="G78"/>
  <c r="Q20"/>
</calcChain>
</file>

<file path=xl/sharedStrings.xml><?xml version="1.0" encoding="utf-8"?>
<sst xmlns="http://schemas.openxmlformats.org/spreadsheetml/2006/main" count="4305" uniqueCount="840">
  <si>
    <t>Candidate</t>
  </si>
  <si>
    <t>Party</t>
  </si>
  <si>
    <t>Count 1</t>
  </si>
  <si>
    <t>Votes</t>
  </si>
  <si>
    <t>Share</t>
  </si>
  <si>
    <t>Seats</t>
  </si>
  <si>
    <t>FF</t>
  </si>
  <si>
    <t>1st</t>
  </si>
  <si>
    <t>2nd</t>
  </si>
  <si>
    <t>FG</t>
  </si>
  <si>
    <t>4th</t>
  </si>
  <si>
    <t>SF</t>
  </si>
  <si>
    <t>3rd</t>
  </si>
  <si>
    <t>Oth</t>
  </si>
  <si>
    <t>-</t>
  </si>
  <si>
    <t>5th</t>
  </si>
  <si>
    <t>Ind</t>
  </si>
  <si>
    <t>CnaP</t>
  </si>
  <si>
    <t>6th</t>
  </si>
  <si>
    <t>7th</t>
  </si>
  <si>
    <t>Total</t>
  </si>
  <si>
    <t>Lab</t>
  </si>
  <si>
    <t>GP</t>
  </si>
  <si>
    <t>Year</t>
  </si>
  <si>
    <t>CnaT</t>
  </si>
  <si>
    <t>1979 (7 June): Kells (7 seats) Total Electorate: 11,631 Total Poll: 8,154 Valid Poll: 8,008 Quota: 1,002</t>
  </si>
  <si>
    <t>Michael Lynch*</t>
  </si>
  <si>
    <t>John Farrelly*</t>
  </si>
  <si>
    <t>Johnny Brady*</t>
  </si>
  <si>
    <t>Fergus Muldoon</t>
  </si>
  <si>
    <t>Hugh McEnroe*</t>
  </si>
  <si>
    <t>John Caffrey</t>
  </si>
  <si>
    <t>Ethna McEnroe</t>
  </si>
  <si>
    <t>Edward Hynes*</t>
  </si>
  <si>
    <t>Seamus Grimes</t>
  </si>
  <si>
    <t>Bridie Carolan</t>
  </si>
  <si>
    <t>Patrick Healy</t>
  </si>
  <si>
    <t>Oliver Rogers</t>
  </si>
  <si>
    <t>SFWP</t>
  </si>
  <si>
    <t>Patrick Morris</t>
  </si>
  <si>
    <t>Navan (7 seats) Total Electorate: 14,740 Total Poll: 9,136 Valid Poll: 8,966 Quota: 1,121</t>
  </si>
  <si>
    <t>Dermot J. Forde*</t>
  </si>
  <si>
    <t>Jim Fitzsimons*</t>
  </si>
  <si>
    <t>Patrick Andrews*</t>
  </si>
  <si>
    <t>Sebastian Rooney*</t>
  </si>
  <si>
    <t>James Dorgan*</t>
  </si>
  <si>
    <t>Thomas Casserly*</t>
  </si>
  <si>
    <t>Brendan Clusker</t>
  </si>
  <si>
    <t>John Murtagh</t>
  </si>
  <si>
    <t>Doherty</t>
  </si>
  <si>
    <t>Liam Lynch</t>
  </si>
  <si>
    <t>Cristopher McQuillan</t>
  </si>
  <si>
    <t>Daniel Fitzpatrick*</t>
  </si>
  <si>
    <t>Soc</t>
  </si>
  <si>
    <t>Kathleen Brady</t>
  </si>
  <si>
    <t>Richard Brady</t>
  </si>
  <si>
    <t>Trim (5 seats) Total Electorate: 9,257 Total Poll: 6,342 Valid Poll: 6,204 Quota: 1,035</t>
  </si>
  <si>
    <t>Frank McLoughlin*</t>
  </si>
  <si>
    <t>Noel Dempsey*</t>
  </si>
  <si>
    <t>William Carey*</t>
  </si>
  <si>
    <t>Colm Hilliard</t>
  </si>
  <si>
    <t>Thomas O'Connor</t>
  </si>
  <si>
    <t>Patrick Lowe</t>
  </si>
  <si>
    <t>P.J. Scanlon</t>
  </si>
  <si>
    <t>Liam Carter</t>
  </si>
  <si>
    <t>Patrick Vaughan</t>
  </si>
  <si>
    <t>Bridget Pender</t>
  </si>
  <si>
    <t>John Gormley</t>
  </si>
  <si>
    <t>Jim O'Brien</t>
  </si>
  <si>
    <t>Dunshaughlin (5 seats) Total Electorate: 11,976 Total Poll: 7,403 Valid Poll: 7,283 Quota: 1,214</t>
  </si>
  <si>
    <t>Richard Bruton</t>
  </si>
  <si>
    <t>Jack Fitzgerald*</t>
  </si>
  <si>
    <t>Tom Wallace*</t>
  </si>
  <si>
    <t>Sean Conway*</t>
  </si>
  <si>
    <t>John Ward*</t>
  </si>
  <si>
    <t>Bridget Hogan*</t>
  </si>
  <si>
    <t>Paul Grimes</t>
  </si>
  <si>
    <t>Sean Moran</t>
  </si>
  <si>
    <t>Carmel Murray</t>
  </si>
  <si>
    <t>Edward McKeever</t>
  </si>
  <si>
    <t>Patrick McDermott</t>
  </si>
  <si>
    <t>Patrick Traynor*</t>
  </si>
  <si>
    <t>Robert Doonan</t>
  </si>
  <si>
    <t>Donal Victory</t>
  </si>
  <si>
    <t>Patrick Fullam*</t>
  </si>
  <si>
    <t>Liam Smith</t>
  </si>
  <si>
    <t>William Cunningham</t>
  </si>
  <si>
    <t>Ken Lougheed</t>
  </si>
  <si>
    <t>Finn Cullen</t>
  </si>
  <si>
    <t>Moyna Doherty</t>
  </si>
  <si>
    <t>Patrick Monaghan</t>
  </si>
  <si>
    <t>Franklin Dee</t>
  </si>
  <si>
    <t>1974 (18 June): Kells (7 seats) Total Electorate: 10,566 Total Poll: 7,777 Valid Poll: 7,629 Quota: 954</t>
  </si>
  <si>
    <t>Denis Farrelly*</t>
  </si>
  <si>
    <t>Johnny Brady</t>
  </si>
  <si>
    <t>Patrick McKenna*</t>
  </si>
  <si>
    <t>Edward Hynes</t>
  </si>
  <si>
    <t>Patrick King</t>
  </si>
  <si>
    <t>Brian Smyth</t>
  </si>
  <si>
    <t>William Gilsenan*</t>
  </si>
  <si>
    <t>Thomas Fitzpatrick</t>
  </si>
  <si>
    <t>Gerard Gaughran</t>
  </si>
  <si>
    <t>Terence Maguire</t>
  </si>
  <si>
    <t>Navan (7 seats) Total Electorate: 12,475 Total Poll: 8,494 Valid Poll: 8,353 Quota: 1,045</t>
  </si>
  <si>
    <t>Jim Fitzsimons</t>
  </si>
  <si>
    <t>Sebastian Rooney</t>
  </si>
  <si>
    <t>James Dorgan</t>
  </si>
  <si>
    <t>Patrick Andrews</t>
  </si>
  <si>
    <t>Michael Carroll*</t>
  </si>
  <si>
    <t>Derrick Waldron-Lynch</t>
  </si>
  <si>
    <t>Desmond Murtagh</t>
  </si>
  <si>
    <t>Dermot J. Forde</t>
  </si>
  <si>
    <t>Daniel Fitzpatrick</t>
  </si>
  <si>
    <t>Bernard Deighan*</t>
  </si>
  <si>
    <t>Thomas Kennedy</t>
  </si>
  <si>
    <t>Edward Tuite</t>
  </si>
  <si>
    <t>Joseph Keappock</t>
  </si>
  <si>
    <t>Thomas Crinion*</t>
  </si>
  <si>
    <t>Patrick Gilroy</t>
  </si>
  <si>
    <t>Thomas C. Farrell</t>
  </si>
  <si>
    <t>Valerie Monaghan</t>
  </si>
  <si>
    <t>Trim (5 seats) Total Electorate: 8,422 Total Poll: 5,613 Valid Poll: 5,504 Quota: 918</t>
  </si>
  <si>
    <t>Frank McLoughlin</t>
  </si>
  <si>
    <t>Brendan Crinion*</t>
  </si>
  <si>
    <t>Thomas Holton</t>
  </si>
  <si>
    <t>Christopher Garry</t>
  </si>
  <si>
    <t>Patrick Cummins</t>
  </si>
  <si>
    <t>Thomas Dempsey*</t>
  </si>
  <si>
    <t>John B. Bird</t>
  </si>
  <si>
    <t>John Bligh*</t>
  </si>
  <si>
    <t>Slane (5 seats) Total Electorate: 9,348 Total Poll: 5,465 Valid Poll: 5,380 Quota: 897</t>
  </si>
  <si>
    <t>Slane (5 seats) Total Electorate: 10,289 Total Poll: 6,159 Valid Poll: 6,048 Quota: 1,009</t>
  </si>
  <si>
    <t>Patrick Traynor</t>
  </si>
  <si>
    <t>John J. Tully*</t>
  </si>
  <si>
    <t>Henry Johnston*</t>
  </si>
  <si>
    <t>Kevin McConnell*</t>
  </si>
  <si>
    <t>Patrick McConnell</t>
  </si>
  <si>
    <t>Brendan Caffrey</t>
  </si>
  <si>
    <t>Fintan Cullen</t>
  </si>
  <si>
    <t>Dunshaughlin (5 seats) Total Electorate: 9,701 Total Poll: 6,037 Valid Poll: 5,965 Quota: 995</t>
  </si>
  <si>
    <t>Noel Austin*</t>
  </si>
  <si>
    <t>John J. Ward</t>
  </si>
  <si>
    <t>Damien Murray</t>
  </si>
  <si>
    <t>Sean Barker</t>
  </si>
  <si>
    <t>James Kelly</t>
  </si>
  <si>
    <t>James O'Brien</t>
  </si>
  <si>
    <t>Sean O'Brien</t>
  </si>
  <si>
    <t>10th</t>
  </si>
  <si>
    <t>11th</t>
  </si>
  <si>
    <t>8th</t>
  </si>
  <si>
    <t>WP</t>
  </si>
  <si>
    <t>PD</t>
  </si>
  <si>
    <t>2009 (5 June): Kells (5 seats) Total Electorate: 23,078 Total Poll: 13,828 Valid Poll: 13,606 Quota: 2,268</t>
  </si>
  <si>
    <t>Catherine Yore</t>
  </si>
  <si>
    <t>Eugene Cassidy*</t>
  </si>
  <si>
    <t>Oliver Fox</t>
  </si>
  <si>
    <t>Bryan Reilly*</t>
  </si>
  <si>
    <t>Liz McCormack*</t>
  </si>
  <si>
    <t>Dominic Moran</t>
  </si>
  <si>
    <t>Brian Collins</t>
  </si>
  <si>
    <t>Michael Gallagher*</t>
  </si>
  <si>
    <t>Turnout</t>
  </si>
  <si>
    <t>Slane (6 seats) Total Electorate: 26,608 Total Poll: 12,988 Valid Poll: 12,860 Quota: 1,838</t>
  </si>
  <si>
    <t>Eoin Holmes*</t>
  </si>
  <si>
    <t>Sirena Campbell</t>
  </si>
  <si>
    <t>Jimmy Cudden*</t>
  </si>
  <si>
    <t>Wayne Harding</t>
  </si>
  <si>
    <t>Seamus O'Neill</t>
  </si>
  <si>
    <t>Sinead Moore</t>
  </si>
  <si>
    <t>Pat Boshell*</t>
  </si>
  <si>
    <t>Sinead Burke</t>
  </si>
  <si>
    <t>James Carey</t>
  </si>
  <si>
    <t>Pat O'Brien</t>
  </si>
  <si>
    <t>Ann Dillon-Gallagher*</t>
  </si>
  <si>
    <t>Hugh Gough</t>
  </si>
  <si>
    <t>Joanne Finnegan</t>
  </si>
  <si>
    <t>Tom Kelly*</t>
  </si>
  <si>
    <t>Dunshaughlin (7 seats) Total Electorate: 33,513 Total Poll: 17,024 Valid Poll: 16,891 Quota: 2,112</t>
  </si>
  <si>
    <t>Brian Fitzgerald*</t>
  </si>
  <si>
    <t>Nick Killian*</t>
  </si>
  <si>
    <t>Regina Doherty</t>
  </si>
  <si>
    <t>Joseph Bonner*</t>
  </si>
  <si>
    <t>Noel Leonard*</t>
  </si>
  <si>
    <t>Maria Murphy</t>
  </si>
  <si>
    <t>Gerry O'Connor</t>
  </si>
  <si>
    <t>Niamh McGowan</t>
  </si>
  <si>
    <t>Conor Tormey</t>
  </si>
  <si>
    <t>Oliver Brooks*</t>
  </si>
  <si>
    <t>John Fanning</t>
  </si>
  <si>
    <t>Charles Bobbett*</t>
  </si>
  <si>
    <t>Michael McLoughlin</t>
  </si>
  <si>
    <t>John King</t>
  </si>
  <si>
    <t>Patrick Long</t>
  </si>
  <si>
    <t>Sean O'Buachalla</t>
  </si>
  <si>
    <t>Trim (4 seats) Total Electorate: 20,557 Total Poll: 9,919 Valid Poll: 9,799 Quota: 1,960</t>
  </si>
  <si>
    <t>Ray Butler</t>
  </si>
  <si>
    <t>Jimmy Fegan*</t>
  </si>
  <si>
    <t>Seamus Murray*</t>
  </si>
  <si>
    <t>Tracy McElhinney</t>
  </si>
  <si>
    <t>Trevor Golden</t>
  </si>
  <si>
    <t>Phil Cantwell*</t>
  </si>
  <si>
    <t>Caroline Lynch</t>
  </si>
  <si>
    <t>Eoghan Farrell</t>
  </si>
  <si>
    <t>Francis Deane</t>
  </si>
  <si>
    <t>Joe Reilly*</t>
  </si>
  <si>
    <t>Jim Holloway*</t>
  </si>
  <si>
    <t>Tommy Reilly*</t>
  </si>
  <si>
    <t>Suzanne Jamal</t>
  </si>
  <si>
    <t>Shane Cassells*</t>
  </si>
  <si>
    <t>Jenny McHugh</t>
  </si>
  <si>
    <t>Peadar Toibin</t>
  </si>
  <si>
    <t>John Duffy</t>
  </si>
  <si>
    <t>Patsy O'Neill*</t>
  </si>
  <si>
    <t>Eileen Drew</t>
  </si>
  <si>
    <t>Padraig Fitzsimons</t>
  </si>
  <si>
    <t>Marguerite Fitzpatrick</t>
  </si>
  <si>
    <t>Adrian O'Donnell</t>
  </si>
  <si>
    <t>Jimmy Mangan*</t>
  </si>
  <si>
    <t>Stephen Ball</t>
  </si>
  <si>
    <t>Fergal O'Byrne</t>
  </si>
  <si>
    <t>Daithi Stephens</t>
  </si>
  <si>
    <t>Navan (7 seats) Total Electorate: 30,270 Total Poll: 15,882 Valid Poll: 15,656 Quota: 1,958</t>
  </si>
  <si>
    <t>Patsy O'Neill</t>
  </si>
  <si>
    <t>Charles Bobbett</t>
  </si>
  <si>
    <t>Noel Leonard</t>
  </si>
  <si>
    <t>Conor Tormey*</t>
  </si>
  <si>
    <t>John Fanning*</t>
  </si>
  <si>
    <t>Ellen Cogavin</t>
  </si>
  <si>
    <t>Joseph Bonner</t>
  </si>
  <si>
    <t>Dunshaughlin (6 seats) Total Electorate: 28,700 Total Poll: 15,156 Valid Poll: 14,891 Quota: 2,128</t>
  </si>
  <si>
    <t>Keith Emmett</t>
  </si>
  <si>
    <t>Antoin O'Lochraigh</t>
  </si>
  <si>
    <t>Joseph Mannering</t>
  </si>
  <si>
    <t>Peter Ward</t>
  </si>
  <si>
    <t>2004 (11 June): Kells (6 seats) Total Electorate: 21,503 Total Poll: 13,341 Valid Poll: 13,001 Quota: 1,858</t>
  </si>
  <si>
    <t>Michael Gallagher</t>
  </si>
  <si>
    <t>Eugene Cassidy</t>
  </si>
  <si>
    <t>Gerry Gibney*</t>
  </si>
  <si>
    <t>Tommy Grimes</t>
  </si>
  <si>
    <t>Deirdre Reynolds</t>
  </si>
  <si>
    <t>Navan (7 seats) Total Electorate: 27,418 Total Poll: 14,126 Valid Poll: 13,816 Quota: 1,728</t>
  </si>
  <si>
    <t>Jenny D'Arcy</t>
  </si>
  <si>
    <t>Alison Boyle</t>
  </si>
  <si>
    <t>Caroline Hogan</t>
  </si>
  <si>
    <t>Brendan Markey</t>
  </si>
  <si>
    <t>Anton McCabe</t>
  </si>
  <si>
    <t>Andy Brennan</t>
  </si>
  <si>
    <t>Christy Gorman</t>
  </si>
  <si>
    <t>Shane Cassells</t>
  </si>
  <si>
    <t>Slane (5 seats) Total Electorate: 22,580 Total Poll: 11,177 Valid Poll: 10,880 Quota: 1,814</t>
  </si>
  <si>
    <t>Hugh Gough*</t>
  </si>
  <si>
    <t>Dominic Hannigan</t>
  </si>
  <si>
    <t>Pat Boshell</t>
  </si>
  <si>
    <t>Shaun Lynch*</t>
  </si>
  <si>
    <t>Gerard Reid</t>
  </si>
  <si>
    <t>Seamus Lynch</t>
  </si>
  <si>
    <t>Martina Maguire</t>
  </si>
  <si>
    <t>Shane Cassidy</t>
  </si>
  <si>
    <t>Carol Davis</t>
  </si>
  <si>
    <t>Peter Higgins*</t>
  </si>
  <si>
    <t>Pat Holton</t>
  </si>
  <si>
    <t>Phil Cantwell</t>
  </si>
  <si>
    <t>Gabriel Cribbin*</t>
  </si>
  <si>
    <t>Carole Doherty</t>
  </si>
  <si>
    <t>1999 (11 June): Kells (6 seats) Total Electorate: 19,502 Total Poll: 10,283 Valid Poll: 10,075 Quota: 1,440</t>
  </si>
  <si>
    <t>Padraig Shine</t>
  </si>
  <si>
    <t>Liz McCormack</t>
  </si>
  <si>
    <t>James Weldon*</t>
  </si>
  <si>
    <t>Dunshaughlin (6 seats) Total Electorate: 21,373 Total Poll: 9,840 Valid Poll: 9,752 Quota: 1,394</t>
  </si>
  <si>
    <t>Nick Killian</t>
  </si>
  <si>
    <t>Mary Bergin</t>
  </si>
  <si>
    <t>Damien McGuinness</t>
  </si>
  <si>
    <t>Gillian Toole</t>
  </si>
  <si>
    <t>Mary Helion</t>
  </si>
  <si>
    <t>Navan (7 seats) Total Electorate: 22,196 Total Poll: 10,181 Valid Poll: 10,035 Quota: 1,255</t>
  </si>
  <si>
    <t>Paddy Fitzsimons*</t>
  </si>
  <si>
    <t>Joe Reilly</t>
  </si>
  <si>
    <t>Jim Holloway</t>
  </si>
  <si>
    <t>Tommy Reilly</t>
  </si>
  <si>
    <t>Damien English</t>
  </si>
  <si>
    <t>Elaine Dowdall</t>
  </si>
  <si>
    <t>Jimmy Mangan</t>
  </si>
  <si>
    <t>Nichola McDonagh</t>
  </si>
  <si>
    <t>Cathal Gogan</t>
  </si>
  <si>
    <t>Rosaleen O'Brien</t>
  </si>
  <si>
    <t>Christy Gorman*</t>
  </si>
  <si>
    <t>Slane (5 seats) Total Electorate: 16,272 Total Poll: 6,856 Valid Poll: 6,747 Quota: 1,125</t>
  </si>
  <si>
    <t>Linda Downes</t>
  </si>
  <si>
    <t>Noreen Dunne</t>
  </si>
  <si>
    <t>Emir Smith-Duff</t>
  </si>
  <si>
    <t>Jimmy Gilna</t>
  </si>
  <si>
    <t>Jimmy Fegan</t>
  </si>
  <si>
    <t>Peter Higgins</t>
  </si>
  <si>
    <t>Danny O'Brien</t>
  </si>
  <si>
    <t>Vincent McHugh</t>
  </si>
  <si>
    <t>Liam Ryan</t>
  </si>
  <si>
    <t>Michael Óg Ó Gallchoir</t>
  </si>
  <si>
    <t>Fergus Muldoon*</t>
  </si>
  <si>
    <t>Tom Bradley*</t>
  </si>
  <si>
    <t>Gerry Gibney</t>
  </si>
  <si>
    <t>James O'Rourke</t>
  </si>
  <si>
    <t>John Maguire</t>
  </si>
  <si>
    <t>Patrick McCabe</t>
  </si>
  <si>
    <t>Caroline Mhic Daeid</t>
  </si>
  <si>
    <t>1991 (27 June): Kells (7 seats) Total Electorate: 16,291 Total Poll: 9,952 Valid Poll: 9,848 Quota: 1,232</t>
  </si>
  <si>
    <t>Jack Fitzsimons</t>
  </si>
  <si>
    <t>Tom Kelly</t>
  </si>
  <si>
    <t>Jimmy Cudden</t>
  </si>
  <si>
    <t>Count</t>
  </si>
  <si>
    <t>Dunshaughlin (5 seats) Total Electorate: 15,984 Total Poll: 7,648 Valid Poll: 7,582 Quota: 1,264</t>
  </si>
  <si>
    <t>Mary Wallace*</t>
  </si>
  <si>
    <t>Tadhg Delaney*</t>
  </si>
  <si>
    <t>Mary Sylver*</t>
  </si>
  <si>
    <t>Donal Clynch</t>
  </si>
  <si>
    <t>Joe Fernandez</t>
  </si>
  <si>
    <t>Thomas McDonnell</t>
  </si>
  <si>
    <t>Eamon Tuttle</t>
  </si>
  <si>
    <t>Navan (7 seats) Total Electorate: 17,840 Total Poll: 8,288 Valid Poll: 8,227 Quota: 1,029</t>
  </si>
  <si>
    <t>Owen Heaney</t>
  </si>
  <si>
    <t>Jim D'Arcy*</t>
  </si>
  <si>
    <t>Noel Foley</t>
  </si>
  <si>
    <t>Owen Heaney*</t>
  </si>
  <si>
    <t>Frank Carberry</t>
  </si>
  <si>
    <t>Patricia Hegarty</t>
  </si>
  <si>
    <t>Michael McGoona</t>
  </si>
  <si>
    <t>Anthony McConnell</t>
  </si>
  <si>
    <t>Brendan Clusker*</t>
  </si>
  <si>
    <t>Gerald Marry</t>
  </si>
  <si>
    <t>Joe Halpin</t>
  </si>
  <si>
    <t>Slane (5 seats) Total Electorate: 13,953 Total Poll: 6,955 Valid Poll: 6,878 Quota: 1,147</t>
  </si>
  <si>
    <t>Michael Meade</t>
  </si>
  <si>
    <t>Sean Murray</t>
  </si>
  <si>
    <t>Trim (5 seats) Total Electorate: 17,128 Total Poll: 7,224 Valid Poll: 7,109 Quota: 1,185</t>
  </si>
  <si>
    <t>Trim (5 seats) Total Electorate: 21,185 Total Poll: 10,291 Valid Poll: 10,010 Quota: 1,669</t>
  </si>
  <si>
    <t>Trim (5 seats) Total Electorate: 12,858 Total Poll: 6,390 Valid Poll: 6,315 Quota: 1,053</t>
  </si>
  <si>
    <t>Colm Hilliard*</t>
  </si>
  <si>
    <t>Bernard Eivers</t>
  </si>
  <si>
    <t>Sylvester Murphy</t>
  </si>
  <si>
    <t>Larry Murray</t>
  </si>
  <si>
    <t>Lydia Comiskey</t>
  </si>
  <si>
    <t>1985 (20 June): Kells (7 seats) Total Electorate: 15,705 Total Poll: 10,878 Valid Poll: 10,654 Quota: 1,332</t>
  </si>
  <si>
    <t>Joseph Conlon</t>
  </si>
  <si>
    <t>Patsy Clarke</t>
  </si>
  <si>
    <t>Val Finnegan</t>
  </si>
  <si>
    <t>Dunshaughlin (5 seats) Total Electorate: 13,011 Total Poll: 7,543 Valid Poll: 7,475 Quota: 1,246</t>
  </si>
  <si>
    <t>Brian Fitzgerald</t>
  </si>
  <si>
    <t>Madeline Murphy</t>
  </si>
  <si>
    <t>Seamus Lawless</t>
  </si>
  <si>
    <t>Rosemary Swan</t>
  </si>
  <si>
    <t>Joe Mannering</t>
  </si>
  <si>
    <t>Tommy Johnson</t>
  </si>
  <si>
    <t>Tadhg Delaney</t>
  </si>
  <si>
    <t>Navan (7 seats) Total Electorate: 16,420 Total Poll: 8,721 Valid Poll: 8,599 Quota: 1,075</t>
  </si>
  <si>
    <t>Paddy Fitzsimons</t>
  </si>
  <si>
    <t>Seamus McDonagh</t>
  </si>
  <si>
    <t>Carmel Burke</t>
  </si>
  <si>
    <t>Avril Molloy</t>
  </si>
  <si>
    <t>Jimmy Lynch</t>
  </si>
  <si>
    <t>Peter Finnegan</t>
  </si>
  <si>
    <t>Patsy Meehan</t>
  </si>
  <si>
    <t>Johnny Murtagh*</t>
  </si>
  <si>
    <t>Gerald Marry*</t>
  </si>
  <si>
    <t>Robert Doonan*</t>
  </si>
  <si>
    <t>Shaun Lynch</t>
  </si>
  <si>
    <t>Owen Harty</t>
  </si>
  <si>
    <t>Paddy Monaghan</t>
  </si>
  <si>
    <t>Slane (5 seats) Total Electorate: 12,161 Total Poll: 7,292 Valid Poll: 7,229 Quota: 1,205</t>
  </si>
  <si>
    <t>Trim (5 seats) Total Electorate: 11,359 Total Poll: 6,995 Valid Poll: 6,885 Quota: 1,148</t>
  </si>
  <si>
    <t>Patrick Lowe*</t>
  </si>
  <si>
    <t>Gabriel Cribbin</t>
  </si>
  <si>
    <t>Tom O'Connor</t>
  </si>
  <si>
    <t>1967 (30 June): Kells (7 seats) Total Electorate: 7,445 Total Poll: 5,836 Valid Poll: 5,737 Quota: 718</t>
  </si>
  <si>
    <t>Michael Lynch</t>
  </si>
  <si>
    <t>John Monaghan*</t>
  </si>
  <si>
    <t>Bryan Smith</t>
  </si>
  <si>
    <t>James Sweeney*</t>
  </si>
  <si>
    <t>James Caffrey</t>
  </si>
  <si>
    <t>Thomas Briody</t>
  </si>
  <si>
    <t>John Egenton</t>
  </si>
  <si>
    <t>John Travers</t>
  </si>
  <si>
    <t>James Carolan</t>
  </si>
  <si>
    <t>Trim (5 seats) Total Electorate: 6,499 Total Poll: 4,757 Valid Poll: 4,684 Quota: 781</t>
  </si>
  <si>
    <t>Thomas Dempsey</t>
  </si>
  <si>
    <t>William Carey</t>
  </si>
  <si>
    <t>Brendan Crinion</t>
  </si>
  <si>
    <t>John Bligh</t>
  </si>
  <si>
    <t>Phyllis O'Dare</t>
  </si>
  <si>
    <t>James Bird*</t>
  </si>
  <si>
    <t>Matthew O'Connor*</t>
  </si>
  <si>
    <t>Peter Farrell*</t>
  </si>
  <si>
    <t>Oliver Fagan*</t>
  </si>
  <si>
    <t>James McGeough</t>
  </si>
  <si>
    <t>Slane (5 seats) Total Electorate: 8,406 Total Poll: 5,951 Valid Poll: 5,881 Quota: 981</t>
  </si>
  <si>
    <t>John Reilly</t>
  </si>
  <si>
    <t>James Tully*</t>
  </si>
  <si>
    <t>William Cunningham*</t>
  </si>
  <si>
    <t>Philip Caffrey</t>
  </si>
  <si>
    <t>P. Collier</t>
  </si>
  <si>
    <t>Joseph Kelly</t>
  </si>
  <si>
    <t>Anthony Donoghue*</t>
  </si>
  <si>
    <t>Shaun Rooney</t>
  </si>
  <si>
    <t>Dunshaughlin (5 seats) Total Electorate: 7,594 Total Poll: 5,594 Valid Poll: 5,533 Quota: 923</t>
  </si>
  <si>
    <t>Noel Austin</t>
  </si>
  <si>
    <t>Tom Wallace</t>
  </si>
  <si>
    <t>Michael Caffrey*</t>
  </si>
  <si>
    <t>Thomas Kane</t>
  </si>
  <si>
    <t>Michael Byrne</t>
  </si>
  <si>
    <t>James Flynn</t>
  </si>
  <si>
    <t>Austin Marry*</t>
  </si>
  <si>
    <t>Joseph McDermott</t>
  </si>
  <si>
    <t>Niall Fagan</t>
  </si>
  <si>
    <t>J. O'Donoghue</t>
  </si>
  <si>
    <t>John Cannon*</t>
  </si>
  <si>
    <t>Navan (7 seats) Total Electorate: 10,523 Total Poll: 7,738 Valid Poll: 7,592 Quota: 950</t>
  </si>
  <si>
    <t>James Finn*</t>
  </si>
  <si>
    <t>Patrick Fitzsimons*</t>
  </si>
  <si>
    <t>Bernard Deighan</t>
  </si>
  <si>
    <t>Thomas Crinion</t>
  </si>
  <si>
    <t>William Walsh</t>
  </si>
  <si>
    <t>John Farrell</t>
  </si>
  <si>
    <t>Thomas Smyth</t>
  </si>
  <si>
    <t>Patrick Clusker*</t>
  </si>
  <si>
    <t>James Finnegan*</t>
  </si>
  <si>
    <t>Aidan Kavanagh</t>
  </si>
  <si>
    <t>Peter Kane</t>
  </si>
  <si>
    <t>Michael Carroll</t>
  </si>
  <si>
    <t>Anthony Kavanagh</t>
  </si>
  <si>
    <t>Michael Meehan</t>
  </si>
  <si>
    <t>Thomas Kennedy*</t>
  </si>
  <si>
    <t>1960 (23 June): Kells (7 seats) Total Electorate: 7,518 Total Poll: 5,175 Valid Poll: 5,106 Quota: 639</t>
  </si>
  <si>
    <t>Joseph Marry</t>
  </si>
  <si>
    <t>Bernard Loughlin</t>
  </si>
  <si>
    <t>James Bird</t>
  </si>
  <si>
    <t>Edward Daly*</t>
  </si>
  <si>
    <t>Patrick Bligh*</t>
  </si>
  <si>
    <t>Oliver Fagan</t>
  </si>
  <si>
    <t>Joseph Fitzsimons</t>
  </si>
  <si>
    <t>Vincent Eivers</t>
  </si>
  <si>
    <t>Peter Farrell</t>
  </si>
  <si>
    <t>Jerome Fagan</t>
  </si>
  <si>
    <t>James Quinn</t>
  </si>
  <si>
    <t>Vincent Griffin*</t>
  </si>
  <si>
    <t>John Tully</t>
  </si>
  <si>
    <t>John O'Brien</t>
  </si>
  <si>
    <t>Edward O'Reilly*</t>
  </si>
  <si>
    <t>Patrick Smyth</t>
  </si>
  <si>
    <t>Navan (7 seats) Total Electorate: 9,820 Total Poll: 6,193 Valid Poll: 6,098 Quota: 763</t>
  </si>
  <si>
    <t>William Walsh*</t>
  </si>
  <si>
    <t>John Sherlock</t>
  </si>
  <si>
    <t>Charles Williams</t>
  </si>
  <si>
    <t>Brendan Hughes</t>
  </si>
  <si>
    <t>John Foley</t>
  </si>
  <si>
    <t>Leo Collins</t>
  </si>
  <si>
    <t>Thomas Reilly</t>
  </si>
  <si>
    <t>Patrick O'Connell</t>
  </si>
  <si>
    <t>Brendan Lynch</t>
  </si>
  <si>
    <t>Slane (5 seats) Total Electorate: 7,721 Total Poll: 4,131 Valid Poll: 4,088 Quota: 682</t>
  </si>
  <si>
    <t>Patrick McKenna</t>
  </si>
  <si>
    <t>Nicholas Craven*</t>
  </si>
  <si>
    <t>Anthony Donoghue</t>
  </si>
  <si>
    <t>Thomas Duff</t>
  </si>
  <si>
    <t>Francis Callaghan</t>
  </si>
  <si>
    <t>Dunshaughlin (5 seats) Total Electorate: 7,016 Total Poll: 4,048 Valid Poll: 4,020 Quota: 671</t>
  </si>
  <si>
    <t>Thomas Condon*</t>
  </si>
  <si>
    <t>Michael Caffrey</t>
  </si>
  <si>
    <t>Patrick Giles*</t>
  </si>
  <si>
    <t>Austin Marry</t>
  </si>
  <si>
    <t>John Cannon</t>
  </si>
  <si>
    <t>Brendan Farrell</t>
  </si>
  <si>
    <t>Henry Everard</t>
  </si>
  <si>
    <t>David Curtin</t>
  </si>
  <si>
    <t>Richard Walsh</t>
  </si>
  <si>
    <t>John McCormack</t>
  </si>
  <si>
    <t>Joseph Lynch</t>
  </si>
  <si>
    <t>1955 (30 June): Kells (7 seats) Total Electorate: 7,951 Total Poll: 5,550 Valid Poll: 5,451 Quota: 682</t>
  </si>
  <si>
    <t>Gerald Williamson*</t>
  </si>
  <si>
    <t>James Kiernan</t>
  </si>
  <si>
    <t>William Gilsenan</t>
  </si>
  <si>
    <t>James Sweeney</t>
  </si>
  <si>
    <t>Patrick Reilly</t>
  </si>
  <si>
    <t>John Bell*</t>
  </si>
  <si>
    <t>Arthur Harman*</t>
  </si>
  <si>
    <t>William Collier</t>
  </si>
  <si>
    <t>Timothy Colbert</t>
  </si>
  <si>
    <t>Navan (7 seats) Total Electorate: 10,481 Total Poll: 7,160 Valid Poll: 7,063 Quota: 883</t>
  </si>
  <si>
    <t>James Finn</t>
  </si>
  <si>
    <t>Thomas Casserly</t>
  </si>
  <si>
    <t>Patrick Clusker</t>
  </si>
  <si>
    <t>Kevin McConnell</t>
  </si>
  <si>
    <t>Henry Quaile*</t>
  </si>
  <si>
    <t>Francis Cusack*</t>
  </si>
  <si>
    <t>Colm Williams*</t>
  </si>
  <si>
    <t>James Grimley</t>
  </si>
  <si>
    <t>Terence Langan</t>
  </si>
  <si>
    <t>Sean McGurl*</t>
  </si>
  <si>
    <t>Dunshaughlin (5 seats) Total Electorate: 7,282 Total Poll: 4,544 Valid Poll: 4,502 Quota: 751</t>
  </si>
  <si>
    <t>Michael O'Brien</t>
  </si>
  <si>
    <t>Patrick Dillon*</t>
  </si>
  <si>
    <t>James Geraghty</t>
  </si>
  <si>
    <t>Michael Reid*</t>
  </si>
  <si>
    <t>James Tully</t>
  </si>
  <si>
    <t>Patrick Fullam</t>
  </si>
  <si>
    <t>Nicholas Craven</t>
  </si>
  <si>
    <t>Christopher Collier</t>
  </si>
  <si>
    <t>John Scanlon</t>
  </si>
  <si>
    <t>Peter Reilly</t>
  </si>
  <si>
    <t>Bernard Corbally</t>
  </si>
  <si>
    <t>Patrick Slevin</t>
  </si>
  <si>
    <t>Bernard Henry*</t>
  </si>
  <si>
    <t>Slane (5 seats) Total Electorate: 8,002 Total Poll: 4,824 Valid Poll: 4,787 Quota: 798</t>
  </si>
  <si>
    <t>Trim (5 seats) Total Electorate: 6,401 Total Poll: 4,375 Valid Poll: 4,322 Quota: 721</t>
  </si>
  <si>
    <t>James Griffin*</t>
  </si>
  <si>
    <t>James Dargan</t>
  </si>
  <si>
    <t>Peter Garry</t>
  </si>
  <si>
    <t>Matthew O'Connor</t>
  </si>
  <si>
    <t>Thomas Keegan</t>
  </si>
  <si>
    <t>Richard Dixon</t>
  </si>
  <si>
    <t>Michael Keogh</t>
  </si>
  <si>
    <t>1950 (20 September): Kells (7 seats) Total Electorate: 8,566 Total Poll: 5,191 Valid Poll: 5,096 Quota: 638</t>
  </si>
  <si>
    <t>Edward O'Reilly</t>
  </si>
  <si>
    <t>John Monaghan</t>
  </si>
  <si>
    <t>Patrick Reilly*</t>
  </si>
  <si>
    <t>Thomas Carpenter</t>
  </si>
  <si>
    <t>Laurence McGuinness</t>
  </si>
  <si>
    <t>James Clinton</t>
  </si>
  <si>
    <t>Edward Sweeney</t>
  </si>
  <si>
    <t>Patrick Eustace</t>
  </si>
  <si>
    <t>Patrick Kearney</t>
  </si>
  <si>
    <t>Navan (7 seats) Total Electorate: 10,982 Total Poll: 6,360 Valid Poll: 6,265 Quota: 784</t>
  </si>
  <si>
    <t>Sean Doyle*</t>
  </si>
  <si>
    <t>Edward Cassidy</t>
  </si>
  <si>
    <t>Patrick O'Brien</t>
  </si>
  <si>
    <t>Henry Quaile</t>
  </si>
  <si>
    <t>John Quinn*</t>
  </si>
  <si>
    <t>Francis McCabe*</t>
  </si>
  <si>
    <t>Francis Cusack</t>
  </si>
  <si>
    <t>Reginald Casey</t>
  </si>
  <si>
    <t>Sean McGurl</t>
  </si>
  <si>
    <t>Patrick Gilsenan</t>
  </si>
  <si>
    <t>James Hilliard*</t>
  </si>
  <si>
    <t>George Ryan</t>
  </si>
  <si>
    <t>Patrick Farrell</t>
  </si>
  <si>
    <t>Trim (5 seats) Total Electorate: 6,644 Total Poll: 3,457 Valid Poll: 3,386 Quota: 565</t>
  </si>
  <si>
    <t>Edward Daly</t>
  </si>
  <si>
    <t>Vincent Griffin</t>
  </si>
  <si>
    <t>Robert Maguire</t>
  </si>
  <si>
    <t>Thomas Farrell</t>
  </si>
  <si>
    <t>Edward Mitchell</t>
  </si>
  <si>
    <t>Michael Kelly</t>
  </si>
  <si>
    <t>Duke De Stacpoole*</t>
  </si>
  <si>
    <t>Dunshaughlin (5 seats) Total Electorate: 7,393 Total Poll: 3,842 Valid Poll: 3,801 Quota: 634</t>
  </si>
  <si>
    <t>Ind Lab</t>
  </si>
  <si>
    <t>Richard Murray*</t>
  </si>
  <si>
    <t>John O'Donoghue</t>
  </si>
  <si>
    <t>Patrick Dillon</t>
  </si>
  <si>
    <t>Michael Marmion</t>
  </si>
  <si>
    <t>John Murphy</t>
  </si>
  <si>
    <t>William Connolly</t>
  </si>
  <si>
    <t>Joseph Downes</t>
  </si>
  <si>
    <t>Slane (5 seats) Total Electorate: 8,281 Total Poll: 3,912 Valid Poll: 3,880 Quota: 647</t>
  </si>
  <si>
    <t>Patrick Meegan</t>
  </si>
  <si>
    <t>Thomas Murphy*</t>
  </si>
  <si>
    <t>Nicholas Gogan</t>
  </si>
  <si>
    <t>Thomas McCourt</t>
  </si>
  <si>
    <t>William Smith</t>
  </si>
  <si>
    <t>John Kearns</t>
  </si>
  <si>
    <t>James Shields</t>
  </si>
  <si>
    <t>1945 (14 June): Kells (7 seats) Total Electorate: 8,386 Total Poll: 5,217 Valid Poll: 5,055 Quota: 632</t>
  </si>
  <si>
    <t>William Eginton*</t>
  </si>
  <si>
    <t>John Bell</t>
  </si>
  <si>
    <t>Thomas Flood*</t>
  </si>
  <si>
    <t>Maurice Flynn</t>
  </si>
  <si>
    <t>William McGovern</t>
  </si>
  <si>
    <t>Matthew Keoghan</t>
  </si>
  <si>
    <t>Old IRA</t>
  </si>
  <si>
    <t>Navan (7 seats) Total Electorate: 10,565 Total Poll: 6,808 Valid Poll: 6,615 Quota: 827</t>
  </si>
  <si>
    <t>James Martin</t>
  </si>
  <si>
    <t>Charles Reilly</t>
  </si>
  <si>
    <t>John Newman*</t>
  </si>
  <si>
    <t>John Dooley</t>
  </si>
  <si>
    <t>James Daly</t>
  </si>
  <si>
    <t>James Hilliard</t>
  </si>
  <si>
    <t>John Allen</t>
  </si>
  <si>
    <t>Michael Coffey</t>
  </si>
  <si>
    <t>James Matthews</t>
  </si>
  <si>
    <t>Trim (5 seats) Total Electorate: 6,512 Total Poll: 3,789 Valid Poll: 3,684 Quota: 615</t>
  </si>
  <si>
    <t>Dunshaughlin (5 seats) Total Electorate: 7,104 Total Poll: 4,489 Valid Poll: 4,383 Quota: 731</t>
  </si>
  <si>
    <t>Thomas Corcoran</t>
  </si>
  <si>
    <t>Michael Reid</t>
  </si>
  <si>
    <t>Richard Murray</t>
  </si>
  <si>
    <t>Patrick Ward</t>
  </si>
  <si>
    <t>Michael O'Riordan</t>
  </si>
  <si>
    <t>Patrick Watters</t>
  </si>
  <si>
    <t>Slane (5 seats) Total Electorate: 7,806 Total Poll: 4,386 Valid Poll: 4,179 Quota: 697</t>
  </si>
  <si>
    <t>Henry Johnston</t>
  </si>
  <si>
    <t>Thomas Murphy</t>
  </si>
  <si>
    <t>Trim (5 seats) Total Electorate: 6,150 Total Poll: 3,452 Valid Poll: 3,382 Quota: 564</t>
  </si>
  <si>
    <t>Gerald Williamson</t>
  </si>
  <si>
    <t>William Eginton</t>
  </si>
  <si>
    <t>Arthur Harman</t>
  </si>
  <si>
    <t>Hugh McEnroe</t>
  </si>
  <si>
    <t>Thomas Flood</t>
  </si>
  <si>
    <t>William Sheridan</t>
  </si>
  <si>
    <t>1942 (19 August): Kells (7 seats) Total Electorate: 8,555 Total Poll: 4,767 Valid Poll: 4,612 Quota: 577</t>
  </si>
  <si>
    <t>Slane (5 seats) Total Electorate: 7,556 Total Poll: 3,753 Valid Poll: 3,696 Quota: 617</t>
  </si>
  <si>
    <t>James Tallon*</t>
  </si>
  <si>
    <t>John Fullam*</t>
  </si>
  <si>
    <t>James McKeon</t>
  </si>
  <si>
    <t>Daniel Tully</t>
  </si>
  <si>
    <t>Patrick Laffan*</t>
  </si>
  <si>
    <t>Robert Conlon</t>
  </si>
  <si>
    <t>Robert Conlon*</t>
  </si>
  <si>
    <t>Dunshaughlin (5 seats) Total Electorate: 6,844 Total Poll: 3,659 Valid Poll: 3,582 Quota: 598</t>
  </si>
  <si>
    <t>Jack Fitzgerald</t>
  </si>
  <si>
    <t>Thomas Hoey</t>
  </si>
  <si>
    <t>John Guiney</t>
  </si>
  <si>
    <t>John Flanagan</t>
  </si>
  <si>
    <t>Navan (7 seats) Total Electorate: 10,522 Total Poll: 5,661 Valid Poll: 5,527 Quota: 692</t>
  </si>
  <si>
    <t>Sean Doyle</t>
  </si>
  <si>
    <t>Patrick Fitzsimons</t>
  </si>
  <si>
    <t>John Newman</t>
  </si>
  <si>
    <t>Francis McCabe</t>
  </si>
  <si>
    <t>Ted Newman</t>
  </si>
  <si>
    <t xml:space="preserve">F </t>
  </si>
  <si>
    <t>John Briody</t>
  </si>
  <si>
    <t>Christopher McGrath</t>
  </si>
  <si>
    <t>Patrick Clarke</t>
  </si>
  <si>
    <t>Trim (5 seats) Total Electorate: 6,455 Total Poll: 3,203 Valid Poll: 3,122 Quota: 521</t>
  </si>
  <si>
    <t>James Griffin</t>
  </si>
  <si>
    <t>William Loughlin</t>
  </si>
  <si>
    <t>Ind F</t>
  </si>
  <si>
    <t>Luke Sherry</t>
  </si>
  <si>
    <t>Michael Bracken*</t>
  </si>
  <si>
    <t>Thomas Keegan*</t>
  </si>
  <si>
    <t>Patrick J. Eustace</t>
  </si>
  <si>
    <t>James Dunne</t>
  </si>
  <si>
    <t>Michael Connolly</t>
  </si>
  <si>
    <t>Bernard Coldwell</t>
  </si>
  <si>
    <t>Thomas Briody*</t>
  </si>
  <si>
    <t>Terence McKiernan</t>
  </si>
  <si>
    <t>Thomas Foley</t>
  </si>
  <si>
    <t>William Sheridan*</t>
  </si>
  <si>
    <t>Margaret Murray</t>
  </si>
  <si>
    <t>Margaret Murray*</t>
  </si>
  <si>
    <t>James P. Kelly*</t>
  </si>
  <si>
    <t>Laurence Gaughran</t>
  </si>
  <si>
    <t>Michael Farrelly</t>
  </si>
  <si>
    <t>Patrick Purfield*</t>
  </si>
  <si>
    <t>James Daly*</t>
  </si>
  <si>
    <t>Patrick Heery</t>
  </si>
  <si>
    <t>Patrick Meehan</t>
  </si>
  <si>
    <t>Patrick McDonald</t>
  </si>
  <si>
    <t>Peter Ó Ceallaigh</t>
  </si>
  <si>
    <t>Michael Commons</t>
  </si>
  <si>
    <t>Joseph McBride*</t>
  </si>
  <si>
    <t>Frederick H. Langan</t>
  </si>
  <si>
    <t>Patrick J. Cosgrave*</t>
  </si>
  <si>
    <t>Patrick Cunningham</t>
  </si>
  <si>
    <t>Joseph Pettit</t>
  </si>
  <si>
    <t>Thomas O'Rafferty</t>
  </si>
  <si>
    <t>Thomas Lynch</t>
  </si>
  <si>
    <t>Timothy McAuliffe</t>
  </si>
  <si>
    <t>1934 (26 June): Kells (8 seats) Total Electorate:  Total Poll: 4,558 Valid Poll: 4,449 Quota: 495</t>
  </si>
  <si>
    <t>John Cronin</t>
  </si>
  <si>
    <t>Nicholas Tully</t>
  </si>
  <si>
    <t>Hugh Smyth</t>
  </si>
  <si>
    <t>Philip Lynch</t>
  </si>
  <si>
    <t>James Rooney</t>
  </si>
  <si>
    <t>George Aherne</t>
  </si>
  <si>
    <t>Patrick Corrigan</t>
  </si>
  <si>
    <t>James Fitzsimons</t>
  </si>
  <si>
    <t>James Hanly</t>
  </si>
  <si>
    <t>Peter Lynch</t>
  </si>
  <si>
    <t>N.B. - James Fitzsimons (Kells) accepted FF membership after election.</t>
  </si>
  <si>
    <t>Navan (8 seats) Total Electorate:  Total Poll:  Valid Poll: 4,722 Quota: 525</t>
  </si>
  <si>
    <t>Michael Beggan</t>
  </si>
  <si>
    <t>George Flood</t>
  </si>
  <si>
    <t>Joseph Reilly</t>
  </si>
  <si>
    <t>James Duffy</t>
  </si>
  <si>
    <t>John Meade</t>
  </si>
  <si>
    <t>Timothy Fitzpatrick</t>
  </si>
  <si>
    <t>Michael Bracken</t>
  </si>
  <si>
    <t>Patrick J. Cosgrave</t>
  </si>
  <si>
    <t>Joseph McBride</t>
  </si>
  <si>
    <t>Trim (6 seats) Total Electorate:  Total Poll:  Valid Poll: 3,170 Quota: 453</t>
  </si>
  <si>
    <t>J.H. Monahan</t>
  </si>
  <si>
    <t>John Cusack</t>
  </si>
  <si>
    <t>Rose McKeon</t>
  </si>
  <si>
    <t>Patrick Giles</t>
  </si>
  <si>
    <t>Thomas Condon</t>
  </si>
  <si>
    <t>Matthew Douglas</t>
  </si>
  <si>
    <t>Joe Lynch</t>
  </si>
  <si>
    <t>Ind Rep</t>
  </si>
  <si>
    <t>Michael Duffy*</t>
  </si>
  <si>
    <t>John Leonard*</t>
  </si>
  <si>
    <t>John Leonard</t>
  </si>
  <si>
    <t>Michael Malin</t>
  </si>
  <si>
    <t>Edward McAuley</t>
  </si>
  <si>
    <t>Patrick Moore</t>
  </si>
  <si>
    <t>Patrick J. Murtagh*</t>
  </si>
  <si>
    <t>Thomas Toole</t>
  </si>
  <si>
    <t>Patrick Ward*</t>
  </si>
  <si>
    <t>Christopher Matthews*</t>
  </si>
  <si>
    <t>William Sweeney*</t>
  </si>
  <si>
    <t>Thomas Bowens*</t>
  </si>
  <si>
    <t>Major Gerrard*</t>
  </si>
  <si>
    <t>James Harte*</t>
  </si>
  <si>
    <t>John McCaffrey*</t>
  </si>
  <si>
    <t>Patrick McDonald*</t>
  </si>
  <si>
    <t>Peter Lynch*</t>
  </si>
  <si>
    <t>Philip Lynch*</t>
  </si>
  <si>
    <t>Hugh Smyth*</t>
  </si>
  <si>
    <t>Nicholas Tully*</t>
  </si>
  <si>
    <t>Dunshaughlin (6 seats) Total Electorate:  Total Poll:  Valid Poll: 3,075 Quota: 440</t>
  </si>
  <si>
    <t>Bernard Henry</t>
  </si>
  <si>
    <t>Patrick Laffan</t>
  </si>
  <si>
    <t>John Fullam</t>
  </si>
  <si>
    <t>James Tallon</t>
  </si>
  <si>
    <t>Patrick Purfield</t>
  </si>
  <si>
    <t>Peter Connolly</t>
  </si>
  <si>
    <t>Andrew Connell*</t>
  </si>
  <si>
    <t>John V. Doherty*</t>
  </si>
  <si>
    <t>Michael J. Macken*</t>
  </si>
  <si>
    <t>Michael Markey*</t>
  </si>
  <si>
    <t>Arthur Matthews*</t>
  </si>
  <si>
    <t>Peter Rooney*</t>
  </si>
  <si>
    <t>Slane (7 seats) Total Electorate:  Total Poll:  Valid Poll: 3,698 Quota: 463</t>
  </si>
  <si>
    <t>Bernard Dunne</t>
  </si>
  <si>
    <t>R.J. McDonnell</t>
  </si>
  <si>
    <t>James Loughran</t>
  </si>
  <si>
    <t>James MacNamee</t>
  </si>
  <si>
    <t>John Carty</t>
  </si>
  <si>
    <t>James Gilsenan</t>
  </si>
  <si>
    <t>John McCaffrey</t>
  </si>
  <si>
    <t>Navan (8 seats) Total Electorate: 5,494 Total Poll: 2,629 Valid Poll: 2,550 Quota: 284</t>
  </si>
  <si>
    <t>James P. Kelly</t>
  </si>
  <si>
    <t>Thomas Corcoran*</t>
  </si>
  <si>
    <t>Matthew Duffy</t>
  </si>
  <si>
    <t>Thomas Tallon</t>
  </si>
  <si>
    <t>Bertie Fitzsimons</t>
  </si>
  <si>
    <t>William H. Doran*</t>
  </si>
  <si>
    <t>Patrick J. Mulvany</t>
  </si>
  <si>
    <t>Dunshaughlin (6 seats) Total Electorate: 3,607 Total Poll: 1,693 Valid Poll: 1,643 Quota: 235</t>
  </si>
  <si>
    <t>Slane (7 seats) Total Electorate: 4,278 Total Poll: 1,678 Valid Poll: 1,634 Quota: 205</t>
  </si>
  <si>
    <t>Ind F.</t>
  </si>
  <si>
    <t>Laurence Carolan*</t>
  </si>
  <si>
    <t>John V. Doherty</t>
  </si>
  <si>
    <t>Michael Markey</t>
  </si>
  <si>
    <t>John Davis</t>
  </si>
  <si>
    <t>Patrick Dorey</t>
  </si>
  <si>
    <t>Hugh McDonagh*</t>
  </si>
  <si>
    <t>1928 (25 June): Kells (8 seats) Total Electorate: 5,236 Total Poll: 1,857 Valid Poll: 1,779 Quota: 198</t>
  </si>
  <si>
    <t>Joseph Dwyer</t>
  </si>
  <si>
    <t>James Boggan</t>
  </si>
  <si>
    <t>William Loughlan</t>
  </si>
  <si>
    <t>Michael McBride</t>
  </si>
  <si>
    <t>Major the Fox*</t>
  </si>
  <si>
    <t>James Eivers</t>
  </si>
  <si>
    <t>George De Stacpoole</t>
  </si>
  <si>
    <t>Robert H. Fowler*</t>
  </si>
  <si>
    <t>John H. Langan</t>
  </si>
  <si>
    <t>Trim (6 seats) Total Electorate: 3,783 Total Poll: 1,316 Valid Poll: 1,270 Quota: 182</t>
  </si>
  <si>
    <t>Thomas M. Walsh</t>
  </si>
  <si>
    <t>Patrick Hopkins*</t>
  </si>
  <si>
    <t>James Weldon</t>
  </si>
  <si>
    <t>Thomas Devine</t>
  </si>
  <si>
    <t>CnaG</t>
  </si>
  <si>
    <t>Charles Roe</t>
  </si>
  <si>
    <t>Christopher McCabe</t>
  </si>
  <si>
    <t>John English</t>
  </si>
  <si>
    <t>Patrick Duffy</t>
  </si>
  <si>
    <t>William H. Doran</t>
  </si>
  <si>
    <t>Daniel Kenny</t>
  </si>
  <si>
    <t>Joseph Swan</t>
  </si>
  <si>
    <t>James Cleary</t>
  </si>
  <si>
    <t>Michael Ratigan</t>
  </si>
  <si>
    <t>Dunshaughlin (6 seats) Total Electorate:  Total Poll:  Valid Poll: 2,086 Quota: 299</t>
  </si>
  <si>
    <t>Christopher Matthews</t>
  </si>
  <si>
    <t>Robert H. Fowler</t>
  </si>
  <si>
    <t>William Sweeney</t>
  </si>
  <si>
    <t>Major the Fox</t>
  </si>
  <si>
    <t>Andrew Brogan</t>
  </si>
  <si>
    <t>Michael J. Fox</t>
  </si>
  <si>
    <t>James Brady</t>
  </si>
  <si>
    <t>Christopher Gilsenan</t>
  </si>
  <si>
    <t>Michael Cusack</t>
  </si>
  <si>
    <t>Richard Harnan</t>
  </si>
  <si>
    <t>Peter Maguire</t>
  </si>
  <si>
    <t>Bernard Reilly</t>
  </si>
  <si>
    <t>Trim (6 seats) Total Electorate:  Total Poll:  Valid Poll: 1,595 Quota: 228</t>
  </si>
  <si>
    <t>Michael McGrath</t>
  </si>
  <si>
    <t>1925 (17 June): Kells (8 seats) Total Electorate:  Total Poll:  Valid Poll: 2,264 Quota: 252</t>
  </si>
  <si>
    <t>Michael Connell</t>
  </si>
  <si>
    <t>Michael Monaghan</t>
  </si>
  <si>
    <t>Patrick Halpin</t>
  </si>
  <si>
    <t>Philip Colgan</t>
  </si>
  <si>
    <t>Patrick Gaughran</t>
  </si>
  <si>
    <t>John Hughes</t>
  </si>
  <si>
    <t>Patrick Mooney</t>
  </si>
  <si>
    <t>Thomas Smith</t>
  </si>
  <si>
    <t>Thomas Carr</t>
  </si>
  <si>
    <t>Charles O'Hea</t>
  </si>
  <si>
    <t>Patrick Aherne</t>
  </si>
  <si>
    <t>Slane (7 seats) Total Electorate:  Total Poll:  Valid Poll: 1,643 Quota: 206</t>
  </si>
  <si>
    <t>Peter Rooney</t>
  </si>
  <si>
    <t>Michael J. Macken</t>
  </si>
  <si>
    <t>Andrew Connell</t>
  </si>
  <si>
    <t>Arthur Matthews</t>
  </si>
  <si>
    <t>Hugh McDonagh</t>
  </si>
  <si>
    <t>James Ginnity</t>
  </si>
  <si>
    <t>Robert Gogan</t>
  </si>
  <si>
    <t>James Bowden</t>
  </si>
  <si>
    <t>Thomas Martin</t>
  </si>
  <si>
    <t>Navan (8 seats) Total Electorate:  Total Poll:  Valid Poll: 2,580 Quota: 287</t>
  </si>
  <si>
    <t>Stephen Dempsey</t>
  </si>
  <si>
    <t>James Harte</t>
  </si>
  <si>
    <t>Major Gerrard</t>
  </si>
  <si>
    <t>John Quinn</t>
  </si>
  <si>
    <t>Thomas Bowens</t>
  </si>
  <si>
    <t>James Mullen</t>
  </si>
  <si>
    <t>James Smyth</t>
  </si>
  <si>
    <t>Richard W. Everard</t>
  </si>
  <si>
    <t>Andrew Halligan</t>
  </si>
  <si>
    <t>Victor Parr</t>
  </si>
  <si>
    <t>Michael Brogan</t>
  </si>
  <si>
    <t>James Dardis</t>
  </si>
  <si>
    <t>Thomas Byrne</t>
  </si>
  <si>
    <t>James Fox</t>
  </si>
  <si>
    <t>Christopher Owens</t>
  </si>
  <si>
    <t>George Cudden</t>
  </si>
  <si>
    <t>James Heeney</t>
  </si>
  <si>
    <t>John Boylan*</t>
  </si>
  <si>
    <t>Martin O'Dwyer*</t>
  </si>
  <si>
    <t>Bertie Fitzsimons*</t>
  </si>
  <si>
    <t>Edward Collins*</t>
  </si>
  <si>
    <t>James McDonnell*</t>
  </si>
  <si>
    <t>James Boggan*</t>
  </si>
  <si>
    <t>Rep</t>
  </si>
  <si>
    <t>Far</t>
  </si>
  <si>
    <t>Christine Coburn</t>
  </si>
</sst>
</file>

<file path=xl/styles.xml><?xml version="1.0" encoding="utf-8"?>
<styleSheet xmlns="http://schemas.openxmlformats.org/spreadsheetml/2006/main">
  <fonts count="46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1"/>
      <name val="Times New Roman"/>
      <family val="1"/>
    </font>
    <font>
      <sz val="11"/>
      <name val="Arial"/>
      <family val="2"/>
    </font>
    <font>
      <b/>
      <i/>
      <sz val="11"/>
      <name val="Times New Roman"/>
      <family val="1"/>
    </font>
    <font>
      <sz val="11"/>
      <name val="Arial"/>
      <family val="2"/>
    </font>
    <font>
      <b/>
      <sz val="11"/>
      <name val="Arial"/>
      <family val="2"/>
    </font>
    <font>
      <b/>
      <sz val="11"/>
      <color indexed="17"/>
      <name val="Times New Roman"/>
      <family val="1"/>
    </font>
    <font>
      <sz val="11"/>
      <name val="Times New Roman"/>
      <family val="1"/>
    </font>
    <font>
      <b/>
      <sz val="11"/>
      <color indexed="17"/>
      <name val="Arial"/>
      <family val="2"/>
    </font>
    <font>
      <b/>
      <sz val="11"/>
      <color indexed="12"/>
      <name val="Arial"/>
      <family val="2"/>
    </font>
    <font>
      <b/>
      <sz val="11"/>
      <color indexed="12"/>
      <name val="Times New Roman"/>
      <family val="1"/>
    </font>
    <font>
      <b/>
      <sz val="11"/>
      <color indexed="50"/>
      <name val="Arial"/>
      <family val="2"/>
    </font>
    <font>
      <b/>
      <sz val="11"/>
      <color indexed="8"/>
      <name val="Arial"/>
      <family val="2"/>
    </font>
    <font>
      <sz val="11"/>
      <color indexed="17"/>
      <name val="Times New Roman"/>
      <family val="1"/>
    </font>
    <font>
      <sz val="11"/>
      <color indexed="12"/>
      <name val="Times New Roman"/>
      <family val="1"/>
    </font>
    <font>
      <sz val="11"/>
      <color indexed="50"/>
      <name val="Times New Roman"/>
      <family val="1"/>
    </font>
    <font>
      <sz val="11"/>
      <color indexed="8"/>
      <name val="Times New Roman"/>
      <family val="1"/>
    </font>
    <font>
      <b/>
      <sz val="11"/>
      <color indexed="8"/>
      <name val="Times New Roman"/>
      <family val="1"/>
    </font>
    <font>
      <b/>
      <sz val="11"/>
      <color indexed="10"/>
      <name val="Arial"/>
      <family val="2"/>
    </font>
    <font>
      <b/>
      <sz val="10"/>
      <name val="Arial"/>
      <family val="2"/>
    </font>
    <font>
      <b/>
      <sz val="10"/>
      <color indexed="17"/>
      <name val="Arial"/>
      <family val="2"/>
    </font>
    <font>
      <b/>
      <sz val="10"/>
      <color indexed="12"/>
      <name val="Arial"/>
      <family val="2"/>
    </font>
    <font>
      <b/>
      <sz val="10"/>
      <color indexed="50"/>
      <name val="Arial"/>
      <family val="2"/>
    </font>
    <font>
      <sz val="11"/>
      <color indexed="10"/>
      <name val="Times New Roman"/>
      <family val="1"/>
    </font>
    <font>
      <b/>
      <sz val="10"/>
      <color indexed="10"/>
      <name val="Arial"/>
      <family val="2"/>
    </font>
    <font>
      <b/>
      <sz val="10"/>
      <color indexed="19"/>
      <name val="Arial"/>
      <family val="2"/>
    </font>
    <font>
      <b/>
      <sz val="10"/>
      <color indexed="60"/>
      <name val="Arial"/>
      <family val="2"/>
    </font>
    <font>
      <b/>
      <sz val="10"/>
      <color indexed="40"/>
      <name val="Arial"/>
      <family val="2"/>
    </font>
    <font>
      <sz val="11"/>
      <color indexed="60"/>
      <name val="Times New Roman"/>
      <family val="1"/>
    </font>
    <font>
      <b/>
      <sz val="11"/>
      <color indexed="60"/>
      <name val="Arial"/>
      <family val="2"/>
    </font>
    <font>
      <b/>
      <sz val="11"/>
      <color indexed="10"/>
      <name val="Times New Roman"/>
      <family val="1"/>
    </font>
    <font>
      <b/>
      <sz val="10"/>
      <color indexed="51"/>
      <name val="Arial"/>
      <family val="2"/>
    </font>
    <font>
      <sz val="10"/>
      <name val="Arial"/>
      <family val="2"/>
    </font>
    <font>
      <sz val="11"/>
      <color indexed="19"/>
      <name val="Times New Roman"/>
      <family val="1"/>
    </font>
    <font>
      <b/>
      <sz val="11"/>
      <color indexed="19"/>
      <name val="Arial"/>
      <family val="2"/>
    </font>
    <font>
      <b/>
      <sz val="11"/>
      <color indexed="50"/>
      <name val="Times New Roman"/>
      <family val="1"/>
    </font>
    <font>
      <b/>
      <sz val="11"/>
      <color indexed="19"/>
      <name val="Times New Roman"/>
      <family val="1"/>
    </font>
    <font>
      <sz val="11"/>
      <color indexed="52"/>
      <name val="Times New Roman"/>
      <family val="1"/>
    </font>
    <font>
      <b/>
      <sz val="11"/>
      <color indexed="52"/>
      <name val="Arial"/>
      <family val="2"/>
    </font>
    <font>
      <b/>
      <sz val="10"/>
      <color indexed="52"/>
      <name val="Arial"/>
      <family val="2"/>
    </font>
    <font>
      <b/>
      <sz val="11"/>
      <color indexed="60"/>
      <name val="Times New Roman"/>
      <family val="1"/>
    </font>
    <font>
      <sz val="11"/>
      <color indexed="50"/>
      <name val="Arial"/>
      <family val="2"/>
    </font>
    <font>
      <b/>
      <sz val="11"/>
      <color indexed="40"/>
      <name val="Arial"/>
      <family val="2"/>
    </font>
    <font>
      <sz val="11"/>
      <color indexed="40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9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1" xfId="0" applyFont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6" fillId="0" borderId="0" xfId="0" applyFont="1"/>
    <xf numFmtId="0" fontId="7" fillId="0" borderId="0" xfId="0" applyFont="1"/>
    <xf numFmtId="0" fontId="3" fillId="0" borderId="3" xfId="0" applyFont="1" applyBorder="1" applyAlignment="1">
      <alignment vertical="top" wrapText="1"/>
    </xf>
    <xf numFmtId="0" fontId="8" fillId="0" borderId="4" xfId="0" applyFont="1" applyBorder="1" applyAlignment="1">
      <alignment vertical="top" wrapText="1"/>
    </xf>
    <xf numFmtId="3" fontId="3" fillId="0" borderId="4" xfId="0" applyNumberFormat="1" applyFont="1" applyBorder="1" applyAlignment="1">
      <alignment vertical="top" wrapText="1"/>
    </xf>
    <xf numFmtId="3" fontId="9" fillId="0" borderId="4" xfId="0" applyNumberFormat="1" applyFont="1" applyBorder="1" applyAlignment="1">
      <alignment vertical="top" wrapText="1"/>
    </xf>
    <xf numFmtId="0" fontId="3" fillId="0" borderId="2" xfId="0" applyFont="1" applyBorder="1" applyAlignment="1">
      <alignment vertical="top" wrapText="1"/>
    </xf>
    <xf numFmtId="0" fontId="10" fillId="0" borderId="0" xfId="0" applyFont="1"/>
    <xf numFmtId="3" fontId="6" fillId="0" borderId="0" xfId="0" applyNumberFormat="1" applyFont="1"/>
    <xf numFmtId="10" fontId="6" fillId="0" borderId="0" xfId="1" applyNumberFormat="1" applyFont="1"/>
    <xf numFmtId="0" fontId="3" fillId="0" borderId="4" xfId="0" applyFont="1" applyBorder="1" applyAlignment="1">
      <alignment vertical="top" wrapText="1"/>
    </xf>
    <xf numFmtId="0" fontId="11" fillId="0" borderId="0" xfId="0" applyFont="1"/>
    <xf numFmtId="0" fontId="12" fillId="0" borderId="4" xfId="0" applyFont="1" applyBorder="1" applyAlignment="1">
      <alignment vertical="top" wrapText="1"/>
    </xf>
    <xf numFmtId="0" fontId="13" fillId="0" borderId="0" xfId="0" applyFont="1"/>
    <xf numFmtId="3" fontId="4" fillId="0" borderId="0" xfId="0" applyNumberFormat="1" applyFont="1"/>
    <xf numFmtId="10" fontId="4" fillId="0" borderId="0" xfId="1" applyNumberFormat="1" applyFont="1"/>
    <xf numFmtId="0" fontId="14" fillId="0" borderId="0" xfId="0" applyFont="1"/>
    <xf numFmtId="0" fontId="9" fillId="0" borderId="3" xfId="0" applyFont="1" applyBorder="1" applyAlignment="1">
      <alignment vertical="top" wrapText="1"/>
    </xf>
    <xf numFmtId="0" fontId="15" fillId="0" borderId="4" xfId="0" applyFont="1" applyBorder="1" applyAlignment="1">
      <alignment vertical="top" wrapText="1"/>
    </xf>
    <xf numFmtId="3" fontId="7" fillId="0" borderId="0" xfId="0" applyNumberFormat="1" applyFont="1"/>
    <xf numFmtId="0" fontId="16" fillId="0" borderId="4" xfId="0" applyFont="1" applyBorder="1" applyAlignment="1">
      <alignment vertical="top" wrapText="1"/>
    </xf>
    <xf numFmtId="0" fontId="17" fillId="0" borderId="4" xfId="0" applyFont="1" applyBorder="1" applyAlignment="1">
      <alignment vertical="top" wrapText="1"/>
    </xf>
    <xf numFmtId="0" fontId="18" fillId="0" borderId="4" xfId="0" applyFont="1" applyBorder="1" applyAlignment="1">
      <alignment vertical="top" wrapText="1"/>
    </xf>
    <xf numFmtId="0" fontId="19" fillId="0" borderId="4" xfId="0" applyFont="1" applyBorder="1" applyAlignment="1">
      <alignment vertical="top" wrapText="1"/>
    </xf>
    <xf numFmtId="3" fontId="18" fillId="0" borderId="4" xfId="0" applyNumberFormat="1" applyFont="1" applyBorder="1" applyAlignment="1">
      <alignment vertical="top" wrapText="1"/>
    </xf>
    <xf numFmtId="0" fontId="20" fillId="0" borderId="0" xfId="0" applyFont="1"/>
    <xf numFmtId="0" fontId="9" fillId="0" borderId="0" xfId="0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0" fontId="24" fillId="0" borderId="0" xfId="0" applyFont="1"/>
    <xf numFmtId="3" fontId="21" fillId="0" borderId="0" xfId="0" applyNumberFormat="1" applyFont="1"/>
    <xf numFmtId="10" fontId="21" fillId="0" borderId="0" xfId="1" applyNumberFormat="1" applyFont="1"/>
    <xf numFmtId="0" fontId="25" fillId="0" borderId="4" xfId="0" applyFont="1" applyBorder="1" applyAlignment="1">
      <alignment vertical="top" wrapText="1"/>
    </xf>
    <xf numFmtId="0" fontId="26" fillId="0" borderId="0" xfId="0" applyFont="1"/>
    <xf numFmtId="0" fontId="27" fillId="0" borderId="0" xfId="0" applyFont="1"/>
    <xf numFmtId="0" fontId="28" fillId="0" borderId="0" xfId="0" applyFont="1"/>
    <xf numFmtId="0" fontId="29" fillId="0" borderId="0" xfId="0" applyFont="1"/>
    <xf numFmtId="0" fontId="30" fillId="0" borderId="4" xfId="0" applyFont="1" applyBorder="1" applyAlignment="1">
      <alignment vertical="top" wrapText="1"/>
    </xf>
    <xf numFmtId="0" fontId="31" fillId="0" borderId="0" xfId="0" applyFont="1"/>
    <xf numFmtId="0" fontId="32" fillId="0" borderId="4" xfId="0" applyFont="1" applyBorder="1" applyAlignment="1">
      <alignment vertical="top" wrapText="1"/>
    </xf>
    <xf numFmtId="3" fontId="19" fillId="0" borderId="4" xfId="0" applyNumberFormat="1" applyFont="1" applyBorder="1" applyAlignment="1">
      <alignment vertical="top" wrapText="1"/>
    </xf>
    <xf numFmtId="0" fontId="33" fillId="0" borderId="0" xfId="0" applyFont="1"/>
    <xf numFmtId="10" fontId="0" fillId="0" borderId="0" xfId="1" applyNumberFormat="1" applyFont="1"/>
    <xf numFmtId="0" fontId="35" fillId="0" borderId="4" xfId="0" applyFont="1" applyBorder="1" applyAlignment="1">
      <alignment vertical="top" wrapText="1"/>
    </xf>
    <xf numFmtId="0" fontId="36" fillId="0" borderId="0" xfId="0" applyFont="1"/>
    <xf numFmtId="0" fontId="9" fillId="0" borderId="4" xfId="0" applyFont="1" applyBorder="1" applyAlignment="1">
      <alignment vertical="top" wrapText="1"/>
    </xf>
    <xf numFmtId="0" fontId="37" fillId="0" borderId="4" xfId="0" applyFont="1" applyBorder="1" applyAlignment="1">
      <alignment vertical="top" wrapText="1"/>
    </xf>
    <xf numFmtId="0" fontId="34" fillId="0" borderId="0" xfId="0" applyFont="1"/>
    <xf numFmtId="3" fontId="34" fillId="0" borderId="0" xfId="0" applyNumberFormat="1" applyFont="1"/>
    <xf numFmtId="10" fontId="34" fillId="0" borderId="0" xfId="1" applyNumberFormat="1" applyFont="1"/>
    <xf numFmtId="0" fontId="21" fillId="0" borderId="0" xfId="0" applyFont="1" applyFill="1" applyBorder="1" applyAlignment="1">
      <alignment vertical="top" wrapText="1"/>
    </xf>
    <xf numFmtId="0" fontId="38" fillId="0" borderId="4" xfId="0" applyFont="1" applyBorder="1" applyAlignment="1">
      <alignment vertical="top" wrapText="1"/>
    </xf>
    <xf numFmtId="0" fontId="39" fillId="0" borderId="4" xfId="0" applyFont="1" applyBorder="1" applyAlignment="1">
      <alignment vertical="top" wrapText="1"/>
    </xf>
    <xf numFmtId="0" fontId="40" fillId="0" borderId="0" xfId="0" applyFont="1"/>
    <xf numFmtId="3" fontId="20" fillId="0" borderId="0" xfId="0" applyNumberFormat="1" applyFont="1"/>
    <xf numFmtId="0" fontId="41" fillId="0" borderId="0" xfId="0" applyFont="1"/>
    <xf numFmtId="0" fontId="42" fillId="0" borderId="4" xfId="0" applyFont="1" applyBorder="1" applyAlignment="1">
      <alignment vertical="top" wrapText="1"/>
    </xf>
    <xf numFmtId="0" fontId="43" fillId="0" borderId="0" xfId="0" applyFont="1"/>
    <xf numFmtId="3" fontId="9" fillId="0" borderId="0" xfId="0" applyNumberFormat="1" applyFont="1" applyAlignment="1">
      <alignment vertical="top" wrapText="1"/>
    </xf>
    <xf numFmtId="3" fontId="3" fillId="0" borderId="2" xfId="0" applyNumberFormat="1" applyFont="1" applyBorder="1" applyAlignment="1">
      <alignment vertical="top" wrapText="1"/>
    </xf>
    <xf numFmtId="0" fontId="3" fillId="0" borderId="0" xfId="0" applyFont="1" applyAlignment="1">
      <alignment vertical="top" wrapText="1"/>
    </xf>
    <xf numFmtId="0" fontId="1" fillId="0" borderId="0" xfId="0" applyFont="1"/>
    <xf numFmtId="3" fontId="1" fillId="0" borderId="0" xfId="0" applyNumberFormat="1" applyFont="1"/>
    <xf numFmtId="10" fontId="1" fillId="0" borderId="0" xfId="1" applyNumberFormat="1" applyFont="1"/>
    <xf numFmtId="0" fontId="44" fillId="0" borderId="0" xfId="0" applyFont="1"/>
    <xf numFmtId="0" fontId="16" fillId="0" borderId="1" xfId="0" applyFont="1" applyBorder="1" applyAlignment="1">
      <alignment vertical="top" wrapText="1"/>
    </xf>
    <xf numFmtId="0" fontId="45" fillId="0" borderId="4" xfId="0" applyFont="1" applyBorder="1" applyAlignment="1">
      <alignment vertical="top" wrapText="1"/>
    </xf>
    <xf numFmtId="3" fontId="43" fillId="0" borderId="0" xfId="0" applyNumberFormat="1" applyFont="1"/>
    <xf numFmtId="0" fontId="42" fillId="0" borderId="1" xfId="0" applyFont="1" applyBorder="1" applyAlignment="1">
      <alignment vertical="top" wrapText="1"/>
    </xf>
    <xf numFmtId="0" fontId="25" fillId="0" borderId="1" xfId="0" applyFont="1" applyBorder="1" applyAlignment="1">
      <alignment vertical="top" wrapText="1"/>
    </xf>
    <xf numFmtId="0" fontId="32" fillId="0" borderId="1" xfId="0" applyFont="1" applyBorder="1" applyAlignment="1">
      <alignment vertical="top" wrapText="1"/>
    </xf>
    <xf numFmtId="0" fontId="21" fillId="0" borderId="0" xfId="0" applyFont="1" applyFill="1" applyBorder="1" applyAlignment="1">
      <alignment vertical="top"/>
    </xf>
    <xf numFmtId="0" fontId="12" fillId="0" borderId="1" xfId="0" applyFont="1" applyBorder="1" applyAlignment="1">
      <alignment vertical="top" wrapText="1"/>
    </xf>
    <xf numFmtId="0" fontId="31" fillId="0" borderId="5" xfId="0" applyNumberFormat="1" applyFont="1" applyFill="1" applyBorder="1" applyAlignment="1" applyProtection="1"/>
    <xf numFmtId="0" fontId="30" fillId="0" borderId="1" xfId="0" applyNumberFormat="1" applyFont="1" applyFill="1" applyBorder="1" applyAlignment="1" applyProtection="1">
      <alignment vertical="top" wrapText="1"/>
    </xf>
    <xf numFmtId="0" fontId="28" fillId="0" borderId="0" xfId="0" applyNumberFormat="1" applyFont="1" applyFill="1" applyBorder="1" applyAlignment="1" applyProtection="1"/>
    <xf numFmtId="0" fontId="42" fillId="0" borderId="4" xfId="0" applyNumberFormat="1" applyFont="1" applyFill="1" applyBorder="1" applyAlignment="1" applyProtection="1">
      <alignment vertical="top" wrapText="1"/>
    </xf>
    <xf numFmtId="0" fontId="19" fillId="0" borderId="1" xfId="0" applyFont="1" applyBorder="1" applyAlignment="1">
      <alignment vertical="top" wrapText="1"/>
    </xf>
    <xf numFmtId="0" fontId="8" fillId="0" borderId="1" xfId="0" applyFont="1" applyBorder="1" applyAlignment="1">
      <alignment vertical="top" wrapText="1"/>
    </xf>
    <xf numFmtId="0" fontId="30" fillId="0" borderId="4" xfId="0" applyNumberFormat="1" applyFont="1" applyFill="1" applyBorder="1" applyAlignment="1" applyProtection="1">
      <alignment vertical="top" wrapText="1"/>
    </xf>
    <xf numFmtId="0" fontId="15" fillId="0" borderId="1" xfId="0" applyFont="1" applyBorder="1" applyAlignment="1">
      <alignment vertical="top" wrapText="1"/>
    </xf>
    <xf numFmtId="0" fontId="18" fillId="0" borderId="1" xfId="0" applyFont="1" applyBorder="1" applyAlignment="1">
      <alignment vertical="top" wrapText="1"/>
    </xf>
    <xf numFmtId="0" fontId="42" fillId="0" borderId="1" xfId="0" applyNumberFormat="1" applyFont="1" applyFill="1" applyBorder="1" applyAlignment="1" applyProtection="1">
      <alignment vertical="top" wrapText="1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113"/>
  <sheetViews>
    <sheetView workbookViewId="0">
      <selection activeCell="P1" sqref="P1"/>
    </sheetView>
  </sheetViews>
  <sheetFormatPr defaultRowHeight="12.75"/>
  <cols>
    <col min="1" max="1" width="23.7109375" customWidth="1"/>
    <col min="6" max="6" width="9" customWidth="1"/>
  </cols>
  <sheetData>
    <row r="1" spans="1:19" s="2" customFormat="1" ht="16.5" customHeight="1">
      <c r="A1" s="1" t="s">
        <v>791</v>
      </c>
    </row>
    <row r="2" spans="1:19" s="2" customFormat="1" ht="9" customHeight="1" thickBot="1">
      <c r="A2" s="1"/>
    </row>
    <row r="3" spans="1:19" s="2" customFormat="1" ht="16.5" customHeight="1" thickBot="1">
      <c r="A3" s="3" t="s">
        <v>0</v>
      </c>
      <c r="B3" s="4" t="s">
        <v>1</v>
      </c>
      <c r="C3" s="4" t="s">
        <v>2</v>
      </c>
      <c r="D3" s="4">
        <v>2</v>
      </c>
      <c r="E3" s="4">
        <v>3</v>
      </c>
      <c r="F3" s="4">
        <v>4</v>
      </c>
      <c r="G3" s="4">
        <v>5</v>
      </c>
      <c r="H3" s="4">
        <v>6</v>
      </c>
      <c r="I3" s="4">
        <v>7</v>
      </c>
      <c r="J3" s="4">
        <v>8</v>
      </c>
      <c r="K3" s="4">
        <v>9</v>
      </c>
      <c r="L3" s="4">
        <v>10</v>
      </c>
      <c r="M3" s="4">
        <v>11</v>
      </c>
      <c r="N3" s="4">
        <v>12</v>
      </c>
      <c r="O3" s="4"/>
      <c r="P3" s="6" t="s">
        <v>161</v>
      </c>
      <c r="Q3" s="14"/>
    </row>
    <row r="4" spans="1:19" s="2" customFormat="1" ht="16.5" customHeight="1" thickBot="1">
      <c r="A4" s="7" t="s">
        <v>672</v>
      </c>
      <c r="B4" s="17" t="s">
        <v>766</v>
      </c>
      <c r="C4" s="10">
        <v>225</v>
      </c>
      <c r="D4" s="10">
        <v>227</v>
      </c>
      <c r="E4" s="10">
        <v>227</v>
      </c>
      <c r="F4" s="10">
        <v>230</v>
      </c>
      <c r="G4" s="10">
        <v>231</v>
      </c>
      <c r="H4" s="10">
        <v>235</v>
      </c>
      <c r="I4" s="10">
        <v>236</v>
      </c>
      <c r="J4" s="10">
        <v>238</v>
      </c>
      <c r="K4" s="10">
        <v>242</v>
      </c>
      <c r="L4" s="9">
        <v>255</v>
      </c>
      <c r="M4" s="10"/>
      <c r="N4" s="10"/>
      <c r="O4" s="11" t="s">
        <v>8</v>
      </c>
      <c r="P4" s="5"/>
      <c r="Q4" s="6" t="s">
        <v>3</v>
      </c>
      <c r="R4" s="6" t="s">
        <v>4</v>
      </c>
      <c r="S4" s="6" t="s">
        <v>5</v>
      </c>
    </row>
    <row r="5" spans="1:19" s="2" customFormat="1" ht="16.5" customHeight="1" thickBot="1">
      <c r="A5" s="7" t="s">
        <v>763</v>
      </c>
      <c r="B5" s="28" t="s">
        <v>16</v>
      </c>
      <c r="C5" s="10">
        <v>205</v>
      </c>
      <c r="D5" s="10">
        <v>208</v>
      </c>
      <c r="E5" s="10">
        <v>208</v>
      </c>
      <c r="F5" s="10">
        <v>212</v>
      </c>
      <c r="G5" s="10">
        <v>223</v>
      </c>
      <c r="H5" s="10">
        <v>229</v>
      </c>
      <c r="I5" s="10">
        <v>234</v>
      </c>
      <c r="J5" s="10">
        <v>246</v>
      </c>
      <c r="K5" s="9">
        <v>253</v>
      </c>
      <c r="L5" s="10"/>
      <c r="M5" s="10"/>
      <c r="N5" s="10"/>
      <c r="O5" s="11" t="s">
        <v>7</v>
      </c>
      <c r="P5" s="12" t="s">
        <v>837</v>
      </c>
      <c r="Q5" s="13">
        <f>(C9+C21)</f>
        <v>213</v>
      </c>
      <c r="R5" s="14">
        <f>SUM(Q5/Q10)</f>
        <v>9.4081272084805656E-2</v>
      </c>
      <c r="S5" s="5">
        <v>1</v>
      </c>
    </row>
    <row r="6" spans="1:19" s="2" customFormat="1" ht="16.5" customHeight="1" thickBot="1">
      <c r="A6" s="7" t="s">
        <v>665</v>
      </c>
      <c r="B6" s="76" t="s">
        <v>21</v>
      </c>
      <c r="C6" s="10">
        <v>197</v>
      </c>
      <c r="D6" s="10">
        <v>197</v>
      </c>
      <c r="E6" s="10">
        <v>205</v>
      </c>
      <c r="F6" s="10">
        <v>207</v>
      </c>
      <c r="G6" s="10">
        <v>208</v>
      </c>
      <c r="H6" s="10">
        <v>213</v>
      </c>
      <c r="I6" s="10">
        <v>214</v>
      </c>
      <c r="J6" s="10">
        <v>218</v>
      </c>
      <c r="K6" s="10">
        <v>227</v>
      </c>
      <c r="L6" s="10">
        <v>231</v>
      </c>
      <c r="M6" s="9">
        <v>270</v>
      </c>
      <c r="N6" s="10"/>
      <c r="O6" s="11" t="s">
        <v>12</v>
      </c>
      <c r="P6" s="16" t="s">
        <v>766</v>
      </c>
      <c r="Q6" s="13">
        <f>(C4+C11+C12+C22)</f>
        <v>494</v>
      </c>
      <c r="R6" s="14">
        <f>SUM(Q6/Q10)</f>
        <v>0.21819787985865724</v>
      </c>
      <c r="S6" s="5">
        <v>2</v>
      </c>
    </row>
    <row r="7" spans="1:19" s="2" customFormat="1" ht="16.5" customHeight="1" thickBot="1">
      <c r="A7" s="7" t="s">
        <v>664</v>
      </c>
      <c r="B7" s="88" t="s">
        <v>838</v>
      </c>
      <c r="C7" s="10">
        <v>171</v>
      </c>
      <c r="D7" s="10">
        <v>171</v>
      </c>
      <c r="E7" s="10">
        <v>171</v>
      </c>
      <c r="F7" s="10">
        <v>171</v>
      </c>
      <c r="G7" s="10">
        <v>190</v>
      </c>
      <c r="H7" s="10">
        <v>193</v>
      </c>
      <c r="I7" s="10">
        <v>193</v>
      </c>
      <c r="J7" s="10">
        <v>200</v>
      </c>
      <c r="K7" s="10">
        <v>203</v>
      </c>
      <c r="L7" s="10">
        <v>206</v>
      </c>
      <c r="M7" s="10">
        <v>217</v>
      </c>
      <c r="N7" s="9">
        <v>255</v>
      </c>
      <c r="O7" s="11" t="s">
        <v>15</v>
      </c>
      <c r="P7" s="79" t="s">
        <v>838</v>
      </c>
      <c r="Q7" s="13">
        <f>(C7+C8+C16+C17+C18)</f>
        <v>585</v>
      </c>
      <c r="R7" s="14">
        <f>SUM(Q7/Q10)</f>
        <v>0.2583922261484099</v>
      </c>
      <c r="S7" s="5">
        <v>2</v>
      </c>
    </row>
    <row r="8" spans="1:19" s="2" customFormat="1" ht="16.5" customHeight="1" thickBot="1">
      <c r="A8" s="7" t="s">
        <v>793</v>
      </c>
      <c r="B8" s="82" t="s">
        <v>838</v>
      </c>
      <c r="C8" s="10">
        <v>158</v>
      </c>
      <c r="D8" s="10">
        <v>160</v>
      </c>
      <c r="E8" s="10">
        <v>164</v>
      </c>
      <c r="F8" s="10">
        <v>166</v>
      </c>
      <c r="G8" s="10">
        <v>171</v>
      </c>
      <c r="H8" s="10">
        <v>203</v>
      </c>
      <c r="I8" s="10">
        <v>210</v>
      </c>
      <c r="J8" s="10">
        <v>227</v>
      </c>
      <c r="K8" s="10">
        <v>229</v>
      </c>
      <c r="L8" s="10">
        <v>233</v>
      </c>
      <c r="M8" s="10">
        <v>247</v>
      </c>
      <c r="N8" s="9">
        <v>297</v>
      </c>
      <c r="O8" s="11" t="s">
        <v>10</v>
      </c>
      <c r="P8" s="30" t="s">
        <v>21</v>
      </c>
      <c r="Q8" s="13">
        <f>(C6+C10+C14)</f>
        <v>442</v>
      </c>
      <c r="R8" s="14">
        <f>SUM(Q8/Q10)</f>
        <v>0.19522968197879859</v>
      </c>
      <c r="S8" s="5">
        <v>2</v>
      </c>
    </row>
    <row r="9" spans="1:19" s="2" customFormat="1" ht="16.5" customHeight="1" thickBot="1">
      <c r="A9" s="7" t="s">
        <v>377</v>
      </c>
      <c r="B9" s="84" t="s">
        <v>837</v>
      </c>
      <c r="C9" s="10">
        <v>157</v>
      </c>
      <c r="D9" s="10">
        <v>158</v>
      </c>
      <c r="E9" s="10">
        <v>165</v>
      </c>
      <c r="F9" s="10">
        <v>166</v>
      </c>
      <c r="G9" s="10">
        <v>167</v>
      </c>
      <c r="H9" s="10">
        <v>167</v>
      </c>
      <c r="I9" s="10">
        <v>170</v>
      </c>
      <c r="J9" s="10">
        <v>194</v>
      </c>
      <c r="K9" s="10">
        <v>202</v>
      </c>
      <c r="L9" s="10">
        <v>213</v>
      </c>
      <c r="M9" s="10">
        <v>220</v>
      </c>
      <c r="N9" s="9">
        <v>227</v>
      </c>
      <c r="O9" s="11" t="s">
        <v>19</v>
      </c>
      <c r="P9" s="21" t="s">
        <v>13</v>
      </c>
      <c r="Q9" s="13">
        <f>(C5+C13+C15+C19+C20)</f>
        <v>530</v>
      </c>
      <c r="R9" s="14">
        <f>SUM(Q9/Q10)</f>
        <v>0.23409893992932862</v>
      </c>
      <c r="S9" s="5">
        <v>1</v>
      </c>
    </row>
    <row r="10" spans="1:19" s="2" customFormat="1" ht="16.5" customHeight="1" thickBot="1">
      <c r="A10" s="7" t="s">
        <v>796</v>
      </c>
      <c r="B10" s="45" t="s">
        <v>21</v>
      </c>
      <c r="C10" s="10">
        <v>142</v>
      </c>
      <c r="D10" s="10">
        <v>145</v>
      </c>
      <c r="E10" s="10">
        <v>146</v>
      </c>
      <c r="F10" s="10">
        <v>149</v>
      </c>
      <c r="G10" s="10">
        <v>154</v>
      </c>
      <c r="H10" s="10">
        <v>154</v>
      </c>
      <c r="I10" s="10">
        <v>161</v>
      </c>
      <c r="J10" s="10">
        <v>165</v>
      </c>
      <c r="K10" s="10">
        <v>188</v>
      </c>
      <c r="L10" s="10">
        <v>221</v>
      </c>
      <c r="M10" s="10">
        <v>240</v>
      </c>
      <c r="N10" s="9">
        <v>244</v>
      </c>
      <c r="O10" s="9" t="s">
        <v>18</v>
      </c>
      <c r="P10" s="18"/>
      <c r="Q10" s="24">
        <v>2264</v>
      </c>
      <c r="R10" s="14"/>
      <c r="S10" s="5"/>
    </row>
    <row r="11" spans="1:19" s="2" customFormat="1" ht="16.5" customHeight="1" thickBot="1">
      <c r="A11" s="7" t="s">
        <v>358</v>
      </c>
      <c r="B11" s="17" t="s">
        <v>766</v>
      </c>
      <c r="C11" s="10">
        <v>135</v>
      </c>
      <c r="D11" s="10">
        <v>138</v>
      </c>
      <c r="E11" s="10">
        <v>140</v>
      </c>
      <c r="F11" s="10">
        <v>141</v>
      </c>
      <c r="G11" s="10">
        <v>143</v>
      </c>
      <c r="H11" s="10">
        <v>171</v>
      </c>
      <c r="I11" s="10">
        <v>178</v>
      </c>
      <c r="J11" s="10">
        <v>178</v>
      </c>
      <c r="K11" s="10">
        <v>178</v>
      </c>
      <c r="L11" s="10">
        <v>192</v>
      </c>
      <c r="M11" s="10">
        <v>198</v>
      </c>
      <c r="N11" s="9">
        <v>206</v>
      </c>
      <c r="O11" s="9" t="s">
        <v>149</v>
      </c>
    </row>
    <row r="12" spans="1:19" s="2" customFormat="1" ht="16.5" customHeight="1" thickBot="1">
      <c r="A12" s="22" t="s">
        <v>802</v>
      </c>
      <c r="B12" s="25" t="s">
        <v>766</v>
      </c>
      <c r="C12" s="10">
        <v>113</v>
      </c>
      <c r="D12" s="10">
        <v>116</v>
      </c>
      <c r="E12" s="10">
        <v>117</v>
      </c>
      <c r="F12" s="10">
        <v>117</v>
      </c>
      <c r="G12" s="10">
        <v>118</v>
      </c>
      <c r="H12" s="10">
        <v>118</v>
      </c>
      <c r="I12" s="10">
        <v>132</v>
      </c>
      <c r="J12" s="10">
        <v>133</v>
      </c>
      <c r="K12" s="10">
        <v>138</v>
      </c>
      <c r="L12" s="10" t="s">
        <v>14</v>
      </c>
    </row>
    <row r="13" spans="1:19" s="2" customFormat="1" ht="16.5" customHeight="1" thickBot="1">
      <c r="A13" s="22" t="s">
        <v>798</v>
      </c>
      <c r="B13" s="27" t="s">
        <v>16</v>
      </c>
      <c r="C13" s="10">
        <v>111</v>
      </c>
      <c r="D13" s="10">
        <v>111</v>
      </c>
      <c r="E13" s="10">
        <v>111</v>
      </c>
      <c r="F13" s="10">
        <v>115</v>
      </c>
      <c r="G13" s="10">
        <v>123</v>
      </c>
      <c r="H13" s="10">
        <v>123</v>
      </c>
      <c r="I13" s="10">
        <v>142</v>
      </c>
      <c r="J13" s="10">
        <v>148</v>
      </c>
      <c r="K13" s="10">
        <v>154</v>
      </c>
      <c r="L13" s="10">
        <v>160</v>
      </c>
      <c r="M13" s="10">
        <v>163</v>
      </c>
      <c r="N13" s="10" t="s">
        <v>14</v>
      </c>
    </row>
    <row r="14" spans="1:19" s="2" customFormat="1" ht="16.5" customHeight="1" thickBot="1">
      <c r="A14" s="22" t="s">
        <v>764</v>
      </c>
      <c r="B14" s="38" t="s">
        <v>21</v>
      </c>
      <c r="C14" s="10">
        <v>103</v>
      </c>
      <c r="D14" s="10">
        <v>103</v>
      </c>
      <c r="E14" s="10">
        <v>129</v>
      </c>
      <c r="F14" s="10">
        <v>129</v>
      </c>
      <c r="G14" s="10">
        <v>131</v>
      </c>
      <c r="H14" s="10">
        <v>134</v>
      </c>
      <c r="I14" s="10">
        <v>134</v>
      </c>
      <c r="J14" s="10">
        <v>135</v>
      </c>
      <c r="K14" s="10">
        <v>139</v>
      </c>
      <c r="L14" s="10">
        <v>140</v>
      </c>
      <c r="M14" s="10" t="s">
        <v>14</v>
      </c>
    </row>
    <row r="15" spans="1:19" s="2" customFormat="1" ht="16.5" customHeight="1" thickBot="1">
      <c r="A15" s="22" t="s">
        <v>799</v>
      </c>
      <c r="B15" s="27" t="s">
        <v>16</v>
      </c>
      <c r="C15" s="10">
        <v>89</v>
      </c>
      <c r="D15" s="10">
        <v>89</v>
      </c>
      <c r="E15" s="10">
        <v>89</v>
      </c>
      <c r="F15" s="10">
        <v>98</v>
      </c>
      <c r="G15" s="10">
        <v>98</v>
      </c>
      <c r="H15" s="10">
        <v>98</v>
      </c>
      <c r="I15" s="10">
        <v>109</v>
      </c>
      <c r="J15" s="10">
        <v>113</v>
      </c>
      <c r="K15" s="10" t="s">
        <v>14</v>
      </c>
    </row>
    <row r="16" spans="1:19" s="2" customFormat="1" ht="16.5" customHeight="1" thickBot="1">
      <c r="A16" s="22" t="s">
        <v>794</v>
      </c>
      <c r="B16" s="85" t="s">
        <v>838</v>
      </c>
      <c r="C16" s="10">
        <v>87</v>
      </c>
      <c r="D16" s="10">
        <v>87</v>
      </c>
      <c r="E16" s="10">
        <v>87</v>
      </c>
      <c r="F16" s="10">
        <v>88</v>
      </c>
      <c r="G16" s="10">
        <v>88</v>
      </c>
      <c r="H16" s="10" t="s">
        <v>14</v>
      </c>
    </row>
    <row r="17" spans="1:25" s="2" customFormat="1" ht="16.5" customHeight="1" thickBot="1">
      <c r="A17" s="22" t="s">
        <v>795</v>
      </c>
      <c r="B17" s="85" t="s">
        <v>838</v>
      </c>
      <c r="C17" s="10">
        <v>87</v>
      </c>
      <c r="D17" s="10">
        <v>87</v>
      </c>
      <c r="E17" s="10">
        <v>87</v>
      </c>
      <c r="F17" s="10">
        <v>94</v>
      </c>
      <c r="G17" s="10">
        <v>94</v>
      </c>
      <c r="H17" s="10">
        <v>95</v>
      </c>
      <c r="I17" s="10" t="s">
        <v>14</v>
      </c>
      <c r="J17" s="19"/>
    </row>
    <row r="18" spans="1:25" s="2" customFormat="1" ht="16.5" customHeight="1" thickBot="1">
      <c r="A18" s="22" t="s">
        <v>835</v>
      </c>
      <c r="B18" s="85" t="s">
        <v>838</v>
      </c>
      <c r="C18" s="10">
        <v>82</v>
      </c>
      <c r="D18" s="10">
        <v>84</v>
      </c>
      <c r="E18" s="10">
        <v>86</v>
      </c>
      <c r="F18" s="10">
        <v>93</v>
      </c>
      <c r="G18" s="10">
        <v>96</v>
      </c>
      <c r="H18" s="10">
        <v>96</v>
      </c>
      <c r="I18" s="10">
        <v>100</v>
      </c>
      <c r="J18" s="10" t="s">
        <v>14</v>
      </c>
    </row>
    <row r="19" spans="1:25" s="2" customFormat="1" ht="16.5" customHeight="1" thickBot="1">
      <c r="A19" s="22" t="s">
        <v>801</v>
      </c>
      <c r="B19" s="27" t="s">
        <v>16</v>
      </c>
      <c r="C19" s="10">
        <v>63</v>
      </c>
      <c r="D19" s="10">
        <v>63</v>
      </c>
      <c r="E19" s="10">
        <v>64</v>
      </c>
      <c r="F19" s="10">
        <v>64</v>
      </c>
      <c r="G19" s="10" t="s">
        <v>14</v>
      </c>
      <c r="K19" s="19"/>
    </row>
    <row r="20" spans="1:25" s="2" customFormat="1" ht="16.5" customHeight="1" thickBot="1">
      <c r="A20" s="22" t="s">
        <v>800</v>
      </c>
      <c r="B20" s="27" t="s">
        <v>16</v>
      </c>
      <c r="C20" s="10">
        <v>62</v>
      </c>
      <c r="D20" s="10">
        <v>62</v>
      </c>
      <c r="E20" s="10">
        <v>62</v>
      </c>
      <c r="F20" s="10" t="s">
        <v>14</v>
      </c>
    </row>
    <row r="21" spans="1:25" s="2" customFormat="1" ht="16.5" customHeight="1" thickBot="1">
      <c r="A21" s="22" t="s">
        <v>797</v>
      </c>
      <c r="B21" s="23" t="s">
        <v>837</v>
      </c>
      <c r="C21" s="10">
        <v>56</v>
      </c>
      <c r="D21" s="10">
        <v>56</v>
      </c>
      <c r="E21" s="10" t="s">
        <v>14</v>
      </c>
    </row>
    <row r="22" spans="1:25" s="2" customFormat="1" ht="16.5" customHeight="1" thickBot="1">
      <c r="A22" s="22" t="s">
        <v>792</v>
      </c>
      <c r="B22" s="25" t="s">
        <v>766</v>
      </c>
      <c r="C22" s="10">
        <v>21</v>
      </c>
      <c r="D22" s="10" t="s">
        <v>14</v>
      </c>
      <c r="J22" s="19"/>
    </row>
    <row r="23" spans="1:25" s="2" customFormat="1" ht="11.25" customHeight="1">
      <c r="C23" s="19"/>
      <c r="D23" s="19"/>
    </row>
    <row r="24" spans="1:25" s="2" customFormat="1" ht="16.5" customHeight="1">
      <c r="A24" s="1" t="s">
        <v>813</v>
      </c>
    </row>
    <row r="25" spans="1:25" s="2" customFormat="1" ht="9.75" customHeight="1" thickBot="1">
      <c r="A25" s="1"/>
    </row>
    <row r="26" spans="1:25" s="2" customFormat="1" ht="16.5" customHeight="1" thickBot="1">
      <c r="A26" s="3" t="s">
        <v>0</v>
      </c>
      <c r="B26" s="4" t="s">
        <v>1</v>
      </c>
      <c r="C26" s="4" t="s">
        <v>2</v>
      </c>
      <c r="D26" s="4">
        <v>2</v>
      </c>
      <c r="E26" s="4">
        <v>3</v>
      </c>
      <c r="F26" s="4">
        <v>4</v>
      </c>
      <c r="G26" s="4">
        <v>5</v>
      </c>
      <c r="H26" s="4">
        <v>6</v>
      </c>
      <c r="I26" s="4">
        <v>7</v>
      </c>
      <c r="J26" s="4">
        <v>8</v>
      </c>
      <c r="K26" s="4">
        <v>9</v>
      </c>
      <c r="L26" s="4">
        <v>10</v>
      </c>
      <c r="M26" s="4">
        <v>11</v>
      </c>
      <c r="N26" s="4">
        <v>12</v>
      </c>
      <c r="O26" s="4">
        <v>13</v>
      </c>
      <c r="P26" s="4">
        <v>14</v>
      </c>
      <c r="Q26" s="4">
        <v>15</v>
      </c>
      <c r="R26" s="4">
        <v>16</v>
      </c>
      <c r="S26" s="4">
        <v>17</v>
      </c>
      <c r="T26" s="4">
        <v>18</v>
      </c>
      <c r="U26" s="4"/>
      <c r="V26" s="6" t="s">
        <v>161</v>
      </c>
      <c r="W26" s="14"/>
    </row>
    <row r="27" spans="1:25" s="2" customFormat="1" ht="16.5" customHeight="1" thickBot="1">
      <c r="A27" s="7" t="s">
        <v>816</v>
      </c>
      <c r="B27" s="82" t="s">
        <v>838</v>
      </c>
      <c r="C27" s="9">
        <v>422</v>
      </c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1" t="s">
        <v>7</v>
      </c>
      <c r="V27" s="5"/>
      <c r="W27" s="6" t="s">
        <v>3</v>
      </c>
      <c r="X27" s="6" t="s">
        <v>4</v>
      </c>
      <c r="Y27" s="6" t="s">
        <v>5</v>
      </c>
    </row>
    <row r="28" spans="1:25" s="2" customFormat="1" ht="16.5" customHeight="1" thickBot="1">
      <c r="A28" s="7" t="s">
        <v>818</v>
      </c>
      <c r="B28" s="45" t="s">
        <v>21</v>
      </c>
      <c r="C28" s="10">
        <v>280</v>
      </c>
      <c r="D28" s="10">
        <v>283</v>
      </c>
      <c r="E28" s="10">
        <v>284</v>
      </c>
      <c r="F28" s="10">
        <v>284</v>
      </c>
      <c r="G28" s="9">
        <v>291</v>
      </c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1" t="s">
        <v>8</v>
      </c>
      <c r="V28" s="12" t="s">
        <v>837</v>
      </c>
      <c r="W28" s="13">
        <f>(C30+C33+C45)</f>
        <v>342</v>
      </c>
      <c r="X28" s="14">
        <f>SUM(W28/W33)</f>
        <v>0.13255813953488371</v>
      </c>
      <c r="Y28" s="5">
        <v>1</v>
      </c>
    </row>
    <row r="29" spans="1:25" s="2" customFormat="1" ht="16.5" customHeight="1" thickBot="1">
      <c r="A29" s="7" t="s">
        <v>620</v>
      </c>
      <c r="B29" s="28" t="s">
        <v>16</v>
      </c>
      <c r="C29" s="10">
        <v>257</v>
      </c>
      <c r="D29" s="10">
        <v>261</v>
      </c>
      <c r="E29" s="10">
        <v>263</v>
      </c>
      <c r="F29" s="10">
        <v>263</v>
      </c>
      <c r="G29" s="10">
        <v>265</v>
      </c>
      <c r="H29" s="10">
        <v>266</v>
      </c>
      <c r="I29" s="10">
        <v>269</v>
      </c>
      <c r="J29" s="10">
        <v>269</v>
      </c>
      <c r="K29" s="10">
        <v>269</v>
      </c>
      <c r="L29" s="10">
        <v>271</v>
      </c>
      <c r="M29" s="10">
        <v>280</v>
      </c>
      <c r="N29" s="10">
        <v>286</v>
      </c>
      <c r="O29" s="9">
        <v>290</v>
      </c>
      <c r="P29" s="10"/>
      <c r="Q29" s="10"/>
      <c r="R29" s="10"/>
      <c r="S29" s="10"/>
      <c r="T29" s="10"/>
      <c r="U29" s="11" t="s">
        <v>12</v>
      </c>
      <c r="V29" s="16" t="s">
        <v>766</v>
      </c>
      <c r="W29" s="13">
        <f>(C32+C41+C47+C48)</f>
        <v>267</v>
      </c>
      <c r="X29" s="14">
        <f>SUM(W29/W33)</f>
        <v>0.10348837209302325</v>
      </c>
      <c r="Y29" s="5">
        <v>1</v>
      </c>
    </row>
    <row r="30" spans="1:25" s="2" customFormat="1" ht="16.5" customHeight="1" thickBot="1">
      <c r="A30" s="7" t="s">
        <v>829</v>
      </c>
      <c r="B30" s="84" t="s">
        <v>837</v>
      </c>
      <c r="C30" s="10">
        <v>176</v>
      </c>
      <c r="D30" s="10">
        <v>184</v>
      </c>
      <c r="E30" s="10">
        <v>184</v>
      </c>
      <c r="F30" s="10">
        <v>184</v>
      </c>
      <c r="G30" s="10">
        <v>190</v>
      </c>
      <c r="H30" s="10">
        <v>214</v>
      </c>
      <c r="I30" s="10">
        <v>214</v>
      </c>
      <c r="J30" s="10">
        <v>216</v>
      </c>
      <c r="K30" s="10">
        <v>216</v>
      </c>
      <c r="L30" s="10">
        <v>218</v>
      </c>
      <c r="M30" s="10">
        <v>222</v>
      </c>
      <c r="N30" s="10">
        <v>223</v>
      </c>
      <c r="O30" s="10">
        <v>230</v>
      </c>
      <c r="P30" s="10">
        <v>244</v>
      </c>
      <c r="Q30" s="10">
        <v>245</v>
      </c>
      <c r="R30" s="10">
        <v>251</v>
      </c>
      <c r="S30" s="10">
        <v>251</v>
      </c>
      <c r="T30" s="9">
        <v>304</v>
      </c>
      <c r="U30" s="11" t="s">
        <v>18</v>
      </c>
      <c r="V30" s="79" t="s">
        <v>838</v>
      </c>
      <c r="W30" s="13">
        <f>(C27+C31+C37+C38+C39+C40+C43+C44)</f>
        <v>1015</v>
      </c>
      <c r="X30" s="14">
        <f>SUM(W30/W33)</f>
        <v>0.39341085271317827</v>
      </c>
      <c r="Y30" s="5">
        <v>3</v>
      </c>
    </row>
    <row r="31" spans="1:25" s="2" customFormat="1" ht="16.5" customHeight="1" thickBot="1">
      <c r="A31" s="7" t="s">
        <v>817</v>
      </c>
      <c r="B31" s="82" t="s">
        <v>838</v>
      </c>
      <c r="C31" s="10">
        <v>166</v>
      </c>
      <c r="D31" s="10">
        <v>190</v>
      </c>
      <c r="E31" s="10">
        <v>192</v>
      </c>
      <c r="F31" s="10">
        <v>201</v>
      </c>
      <c r="G31" s="10">
        <v>201</v>
      </c>
      <c r="H31" s="10">
        <v>201</v>
      </c>
      <c r="I31" s="10">
        <v>214</v>
      </c>
      <c r="J31" s="10">
        <v>214</v>
      </c>
      <c r="K31" s="10">
        <v>219</v>
      </c>
      <c r="L31" s="10">
        <v>219</v>
      </c>
      <c r="M31" s="10">
        <v>235</v>
      </c>
      <c r="N31" s="10">
        <v>245</v>
      </c>
      <c r="O31" s="10">
        <v>247</v>
      </c>
      <c r="P31" s="10">
        <v>260</v>
      </c>
      <c r="Q31" s="10">
        <v>271</v>
      </c>
      <c r="R31" s="9">
        <v>327</v>
      </c>
      <c r="S31" s="10"/>
      <c r="T31" s="10"/>
      <c r="U31" s="9" t="s">
        <v>10</v>
      </c>
      <c r="V31" s="30" t="s">
        <v>21</v>
      </c>
      <c r="W31" s="13">
        <f>(C28+C34+C36+C42)</f>
        <v>553</v>
      </c>
      <c r="X31" s="14">
        <f>SUM(W31/W33)</f>
        <v>0.21434108527131782</v>
      </c>
      <c r="Y31" s="5">
        <v>2</v>
      </c>
    </row>
    <row r="32" spans="1:25" s="2" customFormat="1" ht="16.5" customHeight="1" thickBot="1">
      <c r="A32" s="7" t="s">
        <v>815</v>
      </c>
      <c r="B32" s="78" t="s">
        <v>766</v>
      </c>
      <c r="C32" s="10">
        <v>158</v>
      </c>
      <c r="D32" s="10">
        <v>163</v>
      </c>
      <c r="E32" s="10">
        <v>166</v>
      </c>
      <c r="F32" s="10">
        <v>173</v>
      </c>
      <c r="G32" s="10">
        <v>174</v>
      </c>
      <c r="H32" s="10">
        <v>175</v>
      </c>
      <c r="I32" s="10">
        <v>176</v>
      </c>
      <c r="J32" s="10">
        <v>177</v>
      </c>
      <c r="K32" s="10">
        <v>187</v>
      </c>
      <c r="L32" s="10">
        <v>194</v>
      </c>
      <c r="M32" s="10">
        <v>195</v>
      </c>
      <c r="N32" s="10">
        <v>195</v>
      </c>
      <c r="O32" s="10">
        <v>218</v>
      </c>
      <c r="P32" s="10">
        <v>221</v>
      </c>
      <c r="Q32" s="10">
        <v>224</v>
      </c>
      <c r="R32" s="10">
        <v>240</v>
      </c>
      <c r="S32" s="10">
        <v>241</v>
      </c>
      <c r="T32" s="9">
        <v>246</v>
      </c>
      <c r="U32" s="11" t="s">
        <v>19</v>
      </c>
      <c r="V32" s="21" t="s">
        <v>13</v>
      </c>
      <c r="W32" s="13">
        <f>(C29+C35+C46+C49)</f>
        <v>403</v>
      </c>
      <c r="X32" s="14">
        <f>SUM(W32/W33)</f>
        <v>0.15620155038759689</v>
      </c>
      <c r="Y32" s="5">
        <v>1</v>
      </c>
    </row>
    <row r="33" spans="1:23" s="2" customFormat="1" ht="16.5" customHeight="1" thickBot="1">
      <c r="A33" s="22" t="s">
        <v>537</v>
      </c>
      <c r="B33" s="86" t="s">
        <v>837</v>
      </c>
      <c r="C33" s="10">
        <v>129</v>
      </c>
      <c r="D33" s="10">
        <v>129</v>
      </c>
      <c r="E33" s="10">
        <v>131</v>
      </c>
      <c r="F33" s="10">
        <v>131</v>
      </c>
      <c r="G33" s="10">
        <v>131</v>
      </c>
      <c r="H33" s="10">
        <v>137</v>
      </c>
      <c r="I33" s="10">
        <v>137</v>
      </c>
      <c r="J33" s="10">
        <v>137</v>
      </c>
      <c r="K33" s="10">
        <v>137</v>
      </c>
      <c r="L33" s="10">
        <v>140</v>
      </c>
      <c r="M33" s="10">
        <v>140</v>
      </c>
      <c r="N33" s="10">
        <v>143</v>
      </c>
      <c r="O33" s="10">
        <v>158</v>
      </c>
      <c r="P33" s="10">
        <v>161</v>
      </c>
      <c r="Q33" s="10">
        <v>188</v>
      </c>
      <c r="R33" s="10">
        <v>191</v>
      </c>
      <c r="S33" s="10">
        <v>192</v>
      </c>
      <c r="T33" s="10" t="s">
        <v>14</v>
      </c>
      <c r="W33" s="24">
        <v>2580</v>
      </c>
    </row>
    <row r="34" spans="1:23" s="2" customFormat="1" ht="16.5" customHeight="1" thickBot="1">
      <c r="A34" s="22" t="s">
        <v>826</v>
      </c>
      <c r="B34" s="75" t="s">
        <v>21</v>
      </c>
      <c r="C34" s="10">
        <v>114</v>
      </c>
      <c r="D34" s="10">
        <v>117</v>
      </c>
      <c r="E34" s="10">
        <v>117</v>
      </c>
      <c r="F34" s="10">
        <v>118</v>
      </c>
      <c r="G34" s="10">
        <v>119</v>
      </c>
      <c r="H34" s="10">
        <v>119</v>
      </c>
      <c r="I34" s="10">
        <v>120</v>
      </c>
      <c r="J34" s="10">
        <v>121</v>
      </c>
      <c r="K34" s="10">
        <v>123</v>
      </c>
      <c r="L34" s="10">
        <v>136</v>
      </c>
      <c r="M34" s="10">
        <v>139</v>
      </c>
      <c r="N34" s="10">
        <v>139</v>
      </c>
      <c r="O34" s="10">
        <v>142</v>
      </c>
      <c r="P34" s="10" t="s">
        <v>14</v>
      </c>
    </row>
    <row r="35" spans="1:23" s="2" customFormat="1" ht="16.5" customHeight="1" thickBot="1">
      <c r="A35" s="22" t="s">
        <v>827</v>
      </c>
      <c r="B35" s="27" t="s">
        <v>16</v>
      </c>
      <c r="C35" s="10">
        <v>101</v>
      </c>
      <c r="D35" s="10">
        <v>103</v>
      </c>
      <c r="E35" s="10">
        <v>103</v>
      </c>
      <c r="F35" s="10">
        <v>103</v>
      </c>
      <c r="G35" s="10">
        <v>107</v>
      </c>
      <c r="H35" s="10">
        <v>107</v>
      </c>
      <c r="I35" s="10">
        <v>109</v>
      </c>
      <c r="J35" s="10">
        <v>109</v>
      </c>
      <c r="K35" s="10">
        <v>109</v>
      </c>
      <c r="L35" s="10">
        <v>116</v>
      </c>
      <c r="M35" s="10">
        <v>119</v>
      </c>
      <c r="N35" s="10">
        <v>125</v>
      </c>
      <c r="O35" s="10" t="s">
        <v>14</v>
      </c>
    </row>
    <row r="36" spans="1:23" s="2" customFormat="1" ht="16.5" customHeight="1" thickBot="1">
      <c r="A36" s="7" t="s">
        <v>708</v>
      </c>
      <c r="B36" s="45" t="s">
        <v>21</v>
      </c>
      <c r="C36" s="10">
        <v>97</v>
      </c>
      <c r="D36" s="10">
        <v>99</v>
      </c>
      <c r="E36" s="10">
        <v>101</v>
      </c>
      <c r="F36" s="10">
        <v>102</v>
      </c>
      <c r="G36" s="10">
        <v>104</v>
      </c>
      <c r="H36" s="10">
        <v>108</v>
      </c>
      <c r="I36" s="10">
        <v>108</v>
      </c>
      <c r="J36" s="10">
        <v>108</v>
      </c>
      <c r="K36" s="10">
        <v>134</v>
      </c>
      <c r="L36" s="10">
        <v>139</v>
      </c>
      <c r="M36" s="10">
        <v>144</v>
      </c>
      <c r="N36" s="10">
        <v>144</v>
      </c>
      <c r="O36" s="10">
        <v>150</v>
      </c>
      <c r="P36" s="10">
        <v>202</v>
      </c>
      <c r="Q36" s="10">
        <v>208</v>
      </c>
      <c r="R36" s="10">
        <v>219</v>
      </c>
      <c r="S36" s="10">
        <v>223</v>
      </c>
      <c r="T36" s="9">
        <v>229</v>
      </c>
      <c r="U36" s="9" t="s">
        <v>149</v>
      </c>
    </row>
    <row r="37" spans="1:23" s="2" customFormat="1" ht="16.5" customHeight="1" thickBot="1">
      <c r="A37" s="22" t="s">
        <v>732</v>
      </c>
      <c r="B37" s="85" t="s">
        <v>838</v>
      </c>
      <c r="C37" s="10">
        <v>95</v>
      </c>
      <c r="D37" s="10">
        <v>97</v>
      </c>
      <c r="E37" s="10">
        <v>98</v>
      </c>
      <c r="F37" s="10">
        <v>99</v>
      </c>
      <c r="G37" s="10">
        <v>99</v>
      </c>
      <c r="H37" s="10">
        <v>99</v>
      </c>
      <c r="I37" s="10">
        <v>99</v>
      </c>
      <c r="J37" s="10">
        <v>99</v>
      </c>
      <c r="K37" s="10">
        <v>101</v>
      </c>
      <c r="L37" s="10">
        <v>112</v>
      </c>
      <c r="M37" s="10">
        <v>117</v>
      </c>
      <c r="N37" s="10">
        <v>140</v>
      </c>
      <c r="O37" s="10">
        <v>150</v>
      </c>
      <c r="P37" s="10">
        <v>152</v>
      </c>
      <c r="Q37" s="10" t="s">
        <v>14</v>
      </c>
    </row>
    <row r="38" spans="1:23" s="2" customFormat="1" ht="16.5" customHeight="1" thickBot="1">
      <c r="A38" s="7" t="s">
        <v>824</v>
      </c>
      <c r="B38" s="82" t="s">
        <v>838</v>
      </c>
      <c r="C38" s="10">
        <v>95</v>
      </c>
      <c r="D38" s="10">
        <v>100</v>
      </c>
      <c r="E38" s="10">
        <v>102</v>
      </c>
      <c r="F38" s="10">
        <v>104</v>
      </c>
      <c r="G38" s="10">
        <v>104</v>
      </c>
      <c r="H38" s="10">
        <v>105</v>
      </c>
      <c r="I38" s="10">
        <v>112</v>
      </c>
      <c r="J38" s="10">
        <v>112</v>
      </c>
      <c r="K38" s="10">
        <v>112</v>
      </c>
      <c r="L38" s="10">
        <v>118</v>
      </c>
      <c r="M38" s="10">
        <v>129</v>
      </c>
      <c r="N38" s="10">
        <v>149</v>
      </c>
      <c r="O38" s="10">
        <v>157</v>
      </c>
      <c r="P38" s="10">
        <v>164</v>
      </c>
      <c r="Q38" s="10">
        <v>224</v>
      </c>
      <c r="R38" s="10">
        <v>246</v>
      </c>
      <c r="S38" s="10">
        <v>272</v>
      </c>
      <c r="T38" s="9">
        <v>329</v>
      </c>
      <c r="U38" s="9" t="s">
        <v>15</v>
      </c>
    </row>
    <row r="39" spans="1:23" s="2" customFormat="1" ht="16.5" customHeight="1" thickBot="1">
      <c r="A39" s="22" t="s">
        <v>731</v>
      </c>
      <c r="B39" s="85" t="s">
        <v>838</v>
      </c>
      <c r="C39" s="10">
        <v>72</v>
      </c>
      <c r="D39" s="10">
        <v>75</v>
      </c>
      <c r="E39" s="10">
        <v>75</v>
      </c>
      <c r="F39" s="10">
        <v>76</v>
      </c>
      <c r="G39" s="10">
        <v>76</v>
      </c>
      <c r="H39" s="10">
        <v>76</v>
      </c>
      <c r="I39" s="10">
        <v>82</v>
      </c>
      <c r="J39" s="10">
        <v>82</v>
      </c>
      <c r="K39" s="10">
        <v>83</v>
      </c>
      <c r="L39" s="10">
        <v>85</v>
      </c>
      <c r="M39" s="10" t="s">
        <v>14</v>
      </c>
    </row>
    <row r="40" spans="1:23" s="2" customFormat="1" ht="16.5" customHeight="1" thickBot="1">
      <c r="A40" s="22" t="s">
        <v>823</v>
      </c>
      <c r="B40" s="85" t="s">
        <v>838</v>
      </c>
      <c r="C40" s="10">
        <v>67</v>
      </c>
      <c r="D40" s="10">
        <v>76</v>
      </c>
      <c r="E40" s="10">
        <v>78</v>
      </c>
      <c r="F40" s="10">
        <v>81</v>
      </c>
      <c r="G40" s="10">
        <v>81</v>
      </c>
      <c r="H40" s="10">
        <v>81</v>
      </c>
      <c r="I40" s="10">
        <v>83</v>
      </c>
      <c r="J40" s="10">
        <v>83</v>
      </c>
      <c r="K40" s="10">
        <v>85</v>
      </c>
      <c r="L40" s="10">
        <v>88</v>
      </c>
      <c r="M40" s="10">
        <v>94</v>
      </c>
      <c r="N40" s="10" t="s">
        <v>14</v>
      </c>
    </row>
    <row r="41" spans="1:23" s="2" customFormat="1" ht="16.5" customHeight="1" thickBot="1">
      <c r="A41" s="22" t="s">
        <v>820</v>
      </c>
      <c r="B41" s="25" t="s">
        <v>766</v>
      </c>
      <c r="C41" s="10">
        <v>65</v>
      </c>
      <c r="D41" s="10">
        <v>65</v>
      </c>
      <c r="E41" s="10">
        <v>65</v>
      </c>
      <c r="F41" s="10">
        <v>66</v>
      </c>
      <c r="G41" s="10">
        <v>66</v>
      </c>
      <c r="H41" s="10">
        <v>66</v>
      </c>
      <c r="I41" s="10">
        <v>67</v>
      </c>
      <c r="J41" s="10">
        <v>67</v>
      </c>
      <c r="K41" s="10" t="s">
        <v>14</v>
      </c>
    </row>
    <row r="42" spans="1:23" s="2" customFormat="1" ht="16.5" customHeight="1" thickBot="1">
      <c r="A42" s="22" t="s">
        <v>765</v>
      </c>
      <c r="B42" s="38" t="s">
        <v>21</v>
      </c>
      <c r="C42" s="10">
        <v>62</v>
      </c>
      <c r="D42" s="10">
        <v>62</v>
      </c>
      <c r="E42" s="10">
        <v>66</v>
      </c>
      <c r="F42" s="10">
        <v>68</v>
      </c>
      <c r="G42" s="10">
        <v>68</v>
      </c>
      <c r="H42" s="10">
        <v>68</v>
      </c>
      <c r="I42" s="10">
        <v>68</v>
      </c>
      <c r="J42" s="10">
        <v>68</v>
      </c>
      <c r="K42" s="10">
        <v>71</v>
      </c>
      <c r="L42" s="10" t="s">
        <v>14</v>
      </c>
    </row>
    <row r="43" spans="1:23" s="2" customFormat="1" ht="16.5" customHeight="1" thickBot="1">
      <c r="A43" s="22" t="s">
        <v>821</v>
      </c>
      <c r="B43" s="85" t="s">
        <v>838</v>
      </c>
      <c r="C43" s="10">
        <v>56</v>
      </c>
      <c r="D43" s="10">
        <v>108</v>
      </c>
      <c r="E43" s="10">
        <v>108</v>
      </c>
      <c r="F43" s="10">
        <v>110</v>
      </c>
      <c r="G43" s="10">
        <v>112</v>
      </c>
      <c r="H43" s="10">
        <v>112</v>
      </c>
      <c r="I43" s="10">
        <v>119</v>
      </c>
      <c r="J43" s="10">
        <v>119</v>
      </c>
      <c r="K43" s="10">
        <v>125</v>
      </c>
      <c r="L43" s="10">
        <v>128</v>
      </c>
      <c r="M43" s="10">
        <v>140</v>
      </c>
      <c r="N43" s="10">
        <v>152</v>
      </c>
      <c r="O43" s="10">
        <v>159</v>
      </c>
      <c r="P43" s="10">
        <v>165</v>
      </c>
      <c r="Q43" s="10">
        <v>172</v>
      </c>
      <c r="R43" s="10" t="s">
        <v>14</v>
      </c>
    </row>
    <row r="44" spans="1:23" s="2" customFormat="1" ht="16.5" customHeight="1" thickBot="1">
      <c r="A44" s="22" t="s">
        <v>822</v>
      </c>
      <c r="B44" s="85" t="s">
        <v>838</v>
      </c>
      <c r="C44" s="10">
        <v>42</v>
      </c>
      <c r="D44" s="10">
        <v>46</v>
      </c>
      <c r="E44" s="10">
        <v>46</v>
      </c>
      <c r="F44" s="10">
        <v>48</v>
      </c>
      <c r="G44" s="10">
        <v>49</v>
      </c>
      <c r="H44" s="10">
        <v>49</v>
      </c>
      <c r="I44" s="10" t="s">
        <v>14</v>
      </c>
      <c r="K44" s="19"/>
      <c r="L44" s="19"/>
      <c r="M44" s="19"/>
    </row>
    <row r="45" spans="1:23" s="2" customFormat="1" ht="16.5" customHeight="1" thickBot="1">
      <c r="A45" s="22" t="s">
        <v>830</v>
      </c>
      <c r="B45" s="23" t="s">
        <v>837</v>
      </c>
      <c r="C45" s="10">
        <v>37</v>
      </c>
      <c r="D45" s="10">
        <v>37</v>
      </c>
      <c r="E45" s="10">
        <v>38</v>
      </c>
      <c r="F45" s="10">
        <v>38</v>
      </c>
      <c r="G45" s="10">
        <v>39</v>
      </c>
      <c r="H45" s="10" t="s">
        <v>14</v>
      </c>
      <c r="L45" s="19"/>
    </row>
    <row r="46" spans="1:23" s="2" customFormat="1" ht="16.5" customHeight="1" thickBot="1">
      <c r="A46" s="22" t="s">
        <v>825</v>
      </c>
      <c r="B46" s="27" t="s">
        <v>16</v>
      </c>
      <c r="C46" s="10">
        <v>34</v>
      </c>
      <c r="D46" s="10">
        <v>38</v>
      </c>
      <c r="E46" s="10">
        <v>38</v>
      </c>
      <c r="F46" s="10">
        <v>38</v>
      </c>
      <c r="G46" s="10" t="s">
        <v>14</v>
      </c>
    </row>
    <row r="47" spans="1:23" s="2" customFormat="1" ht="16.5" customHeight="1" thickBot="1">
      <c r="A47" s="22" t="s">
        <v>819</v>
      </c>
      <c r="B47" s="71" t="s">
        <v>766</v>
      </c>
      <c r="C47" s="10">
        <v>32</v>
      </c>
      <c r="D47" s="10">
        <v>36</v>
      </c>
      <c r="E47" s="10">
        <v>36</v>
      </c>
      <c r="F47" s="10" t="s">
        <v>14</v>
      </c>
    </row>
    <row r="48" spans="1:23" s="2" customFormat="1" ht="16.5" customHeight="1" thickBot="1">
      <c r="A48" s="22" t="s">
        <v>814</v>
      </c>
      <c r="B48" s="71" t="s">
        <v>766</v>
      </c>
      <c r="C48" s="10">
        <v>12</v>
      </c>
      <c r="D48" s="10">
        <v>12</v>
      </c>
      <c r="E48" s="10" t="s">
        <v>14</v>
      </c>
      <c r="K48" s="19"/>
      <c r="L48" s="19"/>
      <c r="M48" s="19"/>
    </row>
    <row r="49" spans="1:20" s="2" customFormat="1" ht="16.5" customHeight="1" thickBot="1">
      <c r="A49" s="22" t="s">
        <v>828</v>
      </c>
      <c r="B49" s="87" t="s">
        <v>16</v>
      </c>
      <c r="C49" s="10">
        <v>11</v>
      </c>
      <c r="D49" s="10">
        <v>12</v>
      </c>
      <c r="E49" s="10" t="s">
        <v>14</v>
      </c>
      <c r="K49" s="19"/>
      <c r="L49" s="19"/>
    </row>
    <row r="50" spans="1:20" s="2" customFormat="1" ht="11.25" customHeight="1"/>
    <row r="51" spans="1:20" s="2" customFormat="1" ht="16.5" customHeight="1">
      <c r="A51" s="1" t="s">
        <v>789</v>
      </c>
    </row>
    <row r="52" spans="1:20" s="2" customFormat="1" ht="9" customHeight="1" thickBot="1">
      <c r="A52" s="1"/>
    </row>
    <row r="53" spans="1:20" s="2" customFormat="1" ht="16.5" customHeight="1" thickBot="1">
      <c r="A53" s="3" t="s">
        <v>0</v>
      </c>
      <c r="B53" s="4" t="s">
        <v>1</v>
      </c>
      <c r="C53" s="4" t="s">
        <v>2</v>
      </c>
      <c r="D53" s="4">
        <v>2</v>
      </c>
      <c r="E53" s="4">
        <v>3</v>
      </c>
      <c r="F53" s="4">
        <v>4</v>
      </c>
      <c r="G53" s="4">
        <v>5</v>
      </c>
      <c r="H53" s="4">
        <v>6</v>
      </c>
      <c r="I53" s="4">
        <v>7</v>
      </c>
      <c r="J53" s="4">
        <v>8</v>
      </c>
      <c r="K53" s="4">
        <v>9</v>
      </c>
      <c r="L53" s="4">
        <v>10</v>
      </c>
      <c r="M53" s="4">
        <v>11</v>
      </c>
      <c r="N53" s="4">
        <v>12</v>
      </c>
      <c r="O53" s="4">
        <v>13</v>
      </c>
      <c r="P53" s="4"/>
      <c r="Q53" s="6" t="s">
        <v>161</v>
      </c>
      <c r="R53" s="14"/>
    </row>
    <row r="54" spans="1:20" s="2" customFormat="1" ht="16.5" customHeight="1" thickBot="1">
      <c r="A54" s="7" t="s">
        <v>777</v>
      </c>
      <c r="B54" s="45" t="s">
        <v>21</v>
      </c>
      <c r="C54" s="9">
        <v>264</v>
      </c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1" t="s">
        <v>7</v>
      </c>
      <c r="Q54" s="5"/>
      <c r="R54" s="6" t="s">
        <v>3</v>
      </c>
      <c r="S54" s="6" t="s">
        <v>4</v>
      </c>
      <c r="T54" s="6" t="s">
        <v>5</v>
      </c>
    </row>
    <row r="55" spans="1:20" s="2" customFormat="1" ht="16.5" customHeight="1" thickBot="1">
      <c r="A55" s="7" t="s">
        <v>778</v>
      </c>
      <c r="B55" s="82" t="s">
        <v>838</v>
      </c>
      <c r="C55" s="10">
        <v>207</v>
      </c>
      <c r="D55" s="10">
        <v>207</v>
      </c>
      <c r="E55" s="10">
        <v>212</v>
      </c>
      <c r="F55" s="10">
        <v>212</v>
      </c>
      <c r="G55" s="10">
        <v>222</v>
      </c>
      <c r="H55" s="10">
        <v>225</v>
      </c>
      <c r="I55" s="9">
        <v>230</v>
      </c>
      <c r="J55" s="10"/>
      <c r="K55" s="10"/>
      <c r="L55" s="10"/>
      <c r="M55" s="10"/>
      <c r="N55" s="10"/>
      <c r="O55" s="10"/>
      <c r="P55" s="11" t="s">
        <v>8</v>
      </c>
      <c r="Q55" s="12" t="s">
        <v>837</v>
      </c>
      <c r="R55" s="13">
        <f>(C60+C69)</f>
        <v>115</v>
      </c>
      <c r="S55" s="14">
        <f>SUM(R55/R60)</f>
        <v>7.2100313479623826E-2</v>
      </c>
      <c r="T55" s="5"/>
    </row>
    <row r="56" spans="1:20" s="2" customFormat="1" ht="16.5" customHeight="1" thickBot="1">
      <c r="A56" s="7" t="s">
        <v>780</v>
      </c>
      <c r="B56" s="82" t="s">
        <v>838</v>
      </c>
      <c r="C56" s="10">
        <v>154</v>
      </c>
      <c r="D56" s="10">
        <v>155</v>
      </c>
      <c r="E56" s="10">
        <v>155</v>
      </c>
      <c r="F56" s="10">
        <v>156</v>
      </c>
      <c r="G56" s="10">
        <v>164</v>
      </c>
      <c r="H56" s="10">
        <v>165</v>
      </c>
      <c r="I56" s="10">
        <v>166</v>
      </c>
      <c r="J56" s="10">
        <v>167</v>
      </c>
      <c r="K56" s="10">
        <v>179</v>
      </c>
      <c r="L56" s="10">
        <v>180</v>
      </c>
      <c r="M56" s="10">
        <v>204</v>
      </c>
      <c r="N56" s="10">
        <v>215</v>
      </c>
      <c r="O56" s="9">
        <v>219</v>
      </c>
      <c r="P56" s="11" t="s">
        <v>10</v>
      </c>
      <c r="Q56" s="16" t="s">
        <v>766</v>
      </c>
      <c r="R56" s="13">
        <f>(C57+C58+C59+C67+C68)</f>
        <v>442</v>
      </c>
      <c r="S56" s="14">
        <f>SUM(R56/R60)</f>
        <v>0.27711598746081506</v>
      </c>
      <c r="T56" s="5">
        <v>2</v>
      </c>
    </row>
    <row r="57" spans="1:20" s="2" customFormat="1" ht="16.5" customHeight="1" thickBot="1">
      <c r="A57" s="7" t="s">
        <v>782</v>
      </c>
      <c r="B57" s="78" t="s">
        <v>766</v>
      </c>
      <c r="C57" s="10">
        <v>128</v>
      </c>
      <c r="D57" s="10">
        <v>129</v>
      </c>
      <c r="E57" s="10">
        <v>129</v>
      </c>
      <c r="F57" s="10">
        <v>129</v>
      </c>
      <c r="G57" s="10">
        <v>135</v>
      </c>
      <c r="H57" s="10">
        <v>138</v>
      </c>
      <c r="I57" s="10">
        <v>142</v>
      </c>
      <c r="J57" s="10">
        <v>144</v>
      </c>
      <c r="K57" s="10">
        <v>159</v>
      </c>
      <c r="L57" s="10">
        <v>159</v>
      </c>
      <c r="M57" s="10">
        <v>172</v>
      </c>
      <c r="N57" s="10">
        <v>179</v>
      </c>
      <c r="O57" s="9">
        <v>187</v>
      </c>
      <c r="P57" s="11" t="s">
        <v>18</v>
      </c>
      <c r="Q57" s="79" t="s">
        <v>838</v>
      </c>
      <c r="R57" s="13">
        <f>(C55+C56+C62+C64)</f>
        <v>498</v>
      </c>
      <c r="S57" s="14">
        <f>SUM(R57/R60)</f>
        <v>0.31222570532915361</v>
      </c>
      <c r="T57" s="5">
        <v>3</v>
      </c>
    </row>
    <row r="58" spans="1:20" s="2" customFormat="1" ht="16.5" customHeight="1" thickBot="1">
      <c r="A58" s="7" t="s">
        <v>787</v>
      </c>
      <c r="B58" s="78" t="s">
        <v>766</v>
      </c>
      <c r="C58" s="10">
        <v>119</v>
      </c>
      <c r="D58" s="10">
        <v>120</v>
      </c>
      <c r="E58" s="10">
        <v>120</v>
      </c>
      <c r="F58" s="10">
        <v>121</v>
      </c>
      <c r="G58" s="10">
        <v>122</v>
      </c>
      <c r="H58" s="10">
        <v>124</v>
      </c>
      <c r="I58" s="10">
        <v>130</v>
      </c>
      <c r="J58" s="10">
        <v>176</v>
      </c>
      <c r="K58" s="10">
        <v>181</v>
      </c>
      <c r="L58" s="10">
        <v>181</v>
      </c>
      <c r="M58" s="10">
        <v>210</v>
      </c>
      <c r="N58" s="9">
        <v>232</v>
      </c>
      <c r="O58" s="10"/>
      <c r="P58" s="11" t="s">
        <v>12</v>
      </c>
      <c r="Q58" s="30" t="s">
        <v>21</v>
      </c>
      <c r="R58" s="13">
        <f>(C54+C61+C66)</f>
        <v>413</v>
      </c>
      <c r="S58" s="14">
        <f>SUM(R58/R60)</f>
        <v>0.25893416927899687</v>
      </c>
      <c r="T58" s="5">
        <v>1</v>
      </c>
    </row>
    <row r="59" spans="1:20" s="2" customFormat="1" ht="16.5" customHeight="1" thickBot="1">
      <c r="A59" s="22" t="s">
        <v>836</v>
      </c>
      <c r="B59" s="25" t="s">
        <v>766</v>
      </c>
      <c r="C59" s="10">
        <v>118</v>
      </c>
      <c r="D59" s="10">
        <v>118</v>
      </c>
      <c r="E59" s="10">
        <v>118</v>
      </c>
      <c r="F59" s="10">
        <v>118</v>
      </c>
      <c r="G59" s="10">
        <v>120</v>
      </c>
      <c r="H59" s="10">
        <v>124</v>
      </c>
      <c r="I59" s="10">
        <v>124</v>
      </c>
      <c r="J59" s="10">
        <v>127</v>
      </c>
      <c r="K59" s="10">
        <v>132</v>
      </c>
      <c r="L59" s="10">
        <v>132</v>
      </c>
      <c r="M59" s="10" t="s">
        <v>14</v>
      </c>
      <c r="Q59" s="21" t="s">
        <v>13</v>
      </c>
      <c r="R59" s="13">
        <f>(C63+C65)</f>
        <v>127</v>
      </c>
      <c r="S59" s="14">
        <f>SUM(R59/R60)</f>
        <v>7.9623824451410655E-2</v>
      </c>
      <c r="T59" s="5"/>
    </row>
    <row r="60" spans="1:20" s="2" customFormat="1" ht="16.5" customHeight="1" thickBot="1">
      <c r="A60" s="22" t="s">
        <v>786</v>
      </c>
      <c r="B60" s="86" t="s">
        <v>837</v>
      </c>
      <c r="C60" s="10">
        <v>94</v>
      </c>
      <c r="D60" s="10">
        <v>95</v>
      </c>
      <c r="E60" s="10">
        <v>106</v>
      </c>
      <c r="F60" s="10">
        <v>106</v>
      </c>
      <c r="G60" s="10">
        <v>107</v>
      </c>
      <c r="H60" s="10">
        <v>120</v>
      </c>
      <c r="I60" s="10">
        <v>129</v>
      </c>
      <c r="J60" s="10">
        <v>129</v>
      </c>
      <c r="K60" s="10">
        <v>133</v>
      </c>
      <c r="L60" s="10">
        <v>133</v>
      </c>
      <c r="M60" s="10">
        <v>144</v>
      </c>
      <c r="N60" s="10" t="s">
        <v>14</v>
      </c>
      <c r="Q60" s="21"/>
      <c r="R60" s="24">
        <v>1595</v>
      </c>
      <c r="S60" s="14"/>
      <c r="T60" s="5"/>
    </row>
    <row r="61" spans="1:20" s="2" customFormat="1" ht="16.5" customHeight="1" thickBot="1">
      <c r="A61" s="22" t="s">
        <v>784</v>
      </c>
      <c r="B61" s="75" t="s">
        <v>21</v>
      </c>
      <c r="C61" s="10">
        <v>93</v>
      </c>
      <c r="D61" s="10">
        <v>104</v>
      </c>
      <c r="E61" s="10">
        <v>104</v>
      </c>
      <c r="F61" s="10">
        <v>104</v>
      </c>
      <c r="G61" s="10">
        <v>104</v>
      </c>
      <c r="H61" s="10">
        <v>138</v>
      </c>
      <c r="I61" s="10">
        <v>140</v>
      </c>
      <c r="J61" s="10">
        <v>151</v>
      </c>
      <c r="K61" s="10">
        <v>151</v>
      </c>
      <c r="L61" s="10">
        <v>151</v>
      </c>
      <c r="M61" s="10">
        <v>158</v>
      </c>
      <c r="N61" s="10">
        <v>164</v>
      </c>
      <c r="O61" s="10" t="s">
        <v>14</v>
      </c>
      <c r="Q61" s="18"/>
      <c r="R61" s="24"/>
      <c r="S61" s="20"/>
    </row>
    <row r="62" spans="1:20" s="2" customFormat="1" ht="16.5" customHeight="1" thickBot="1">
      <c r="A62" s="22" t="s">
        <v>783</v>
      </c>
      <c r="B62" s="85" t="s">
        <v>838</v>
      </c>
      <c r="C62" s="10">
        <v>74</v>
      </c>
      <c r="D62" s="10">
        <v>74</v>
      </c>
      <c r="E62" s="10">
        <v>74</v>
      </c>
      <c r="F62" s="10">
        <v>74</v>
      </c>
      <c r="G62" s="10">
        <v>79</v>
      </c>
      <c r="H62" s="10">
        <v>79</v>
      </c>
      <c r="I62" s="10">
        <v>79</v>
      </c>
      <c r="J62" s="10">
        <v>80</v>
      </c>
      <c r="K62" s="10" t="s">
        <v>14</v>
      </c>
    </row>
    <row r="63" spans="1:20" s="2" customFormat="1" ht="16.5" customHeight="1" thickBot="1">
      <c r="A63" s="22" t="s">
        <v>683</v>
      </c>
      <c r="B63" s="87" t="s">
        <v>16</v>
      </c>
      <c r="C63" s="10">
        <v>70</v>
      </c>
      <c r="D63" s="10">
        <v>72</v>
      </c>
      <c r="E63" s="10">
        <v>73</v>
      </c>
      <c r="F63" s="10">
        <v>75</v>
      </c>
      <c r="G63" s="10">
        <v>75</v>
      </c>
      <c r="H63" s="10">
        <v>75</v>
      </c>
      <c r="I63" s="10">
        <v>75</v>
      </c>
      <c r="J63" s="10" t="s">
        <v>14</v>
      </c>
    </row>
    <row r="64" spans="1:20" s="2" customFormat="1" ht="16.5" customHeight="1" thickBot="1">
      <c r="A64" s="7" t="s">
        <v>779</v>
      </c>
      <c r="B64" s="82" t="s">
        <v>838</v>
      </c>
      <c r="C64" s="10">
        <v>63</v>
      </c>
      <c r="D64" s="10">
        <v>64</v>
      </c>
      <c r="E64" s="10">
        <v>65</v>
      </c>
      <c r="F64" s="10">
        <v>79</v>
      </c>
      <c r="G64" s="10">
        <v>94</v>
      </c>
      <c r="H64" s="10">
        <v>96</v>
      </c>
      <c r="I64" s="10">
        <v>121</v>
      </c>
      <c r="J64" s="10">
        <v>123</v>
      </c>
      <c r="K64" s="10">
        <v>155</v>
      </c>
      <c r="L64" s="10">
        <v>156</v>
      </c>
      <c r="M64" s="10">
        <v>164</v>
      </c>
      <c r="N64" s="10">
        <v>190</v>
      </c>
      <c r="O64" s="9">
        <v>199</v>
      </c>
      <c r="P64" s="9" t="s">
        <v>15</v>
      </c>
    </row>
    <row r="65" spans="1:21" s="2" customFormat="1" ht="16.5" customHeight="1" thickBot="1">
      <c r="A65" s="22" t="s">
        <v>191</v>
      </c>
      <c r="B65" s="27" t="s">
        <v>16</v>
      </c>
      <c r="C65" s="10">
        <v>57</v>
      </c>
      <c r="D65" s="10">
        <v>62</v>
      </c>
      <c r="E65" s="10">
        <v>62</v>
      </c>
      <c r="F65" s="10">
        <v>66</v>
      </c>
      <c r="G65" s="10">
        <v>71</v>
      </c>
      <c r="H65" s="10">
        <v>73</v>
      </c>
      <c r="I65" s="10" t="s">
        <v>14</v>
      </c>
      <c r="K65" s="21"/>
      <c r="L65" s="24"/>
      <c r="M65" s="14"/>
      <c r="N65" s="5"/>
    </row>
    <row r="66" spans="1:21" s="2" customFormat="1" ht="16.5" customHeight="1" thickBot="1">
      <c r="A66" s="22" t="s">
        <v>790</v>
      </c>
      <c r="B66" s="75" t="s">
        <v>21</v>
      </c>
      <c r="C66" s="10">
        <v>56</v>
      </c>
      <c r="D66" s="10">
        <v>67</v>
      </c>
      <c r="E66" s="10">
        <v>69</v>
      </c>
      <c r="F66" s="10">
        <v>69</v>
      </c>
      <c r="G66" s="10">
        <v>69</v>
      </c>
      <c r="H66" s="10" t="s">
        <v>14</v>
      </c>
      <c r="J66" s="19"/>
      <c r="K66" s="18"/>
      <c r="L66" s="24"/>
      <c r="M66" s="20"/>
    </row>
    <row r="67" spans="1:21" s="2" customFormat="1" ht="16.5" customHeight="1" thickBot="1">
      <c r="A67" s="22" t="s">
        <v>781</v>
      </c>
      <c r="B67" s="25" t="s">
        <v>766</v>
      </c>
      <c r="C67" s="10">
        <v>49</v>
      </c>
      <c r="D67" s="10">
        <v>50</v>
      </c>
      <c r="E67" s="10">
        <v>50</v>
      </c>
      <c r="F67" s="10">
        <v>56</v>
      </c>
      <c r="G67" s="10" t="s">
        <v>14</v>
      </c>
    </row>
    <row r="68" spans="1:21" s="2" customFormat="1" ht="16.5" customHeight="1" thickBot="1">
      <c r="A68" s="22" t="s">
        <v>788</v>
      </c>
      <c r="B68" s="25" t="s">
        <v>766</v>
      </c>
      <c r="C68" s="10">
        <v>28</v>
      </c>
      <c r="D68" s="10">
        <v>29</v>
      </c>
      <c r="E68" s="10">
        <v>29</v>
      </c>
      <c r="F68" s="10" t="s">
        <v>14</v>
      </c>
    </row>
    <row r="69" spans="1:21" s="2" customFormat="1" ht="16.5" customHeight="1" thickBot="1">
      <c r="A69" s="22" t="s">
        <v>785</v>
      </c>
      <c r="B69" s="23" t="s">
        <v>837</v>
      </c>
      <c r="C69" s="10">
        <v>21</v>
      </c>
      <c r="D69" s="10">
        <v>21</v>
      </c>
      <c r="E69" s="10" t="s">
        <v>14</v>
      </c>
    </row>
    <row r="70" spans="1:21" s="2" customFormat="1" ht="14.25"/>
    <row r="71" spans="1:21" s="2" customFormat="1" ht="16.5" customHeight="1">
      <c r="A71" s="1" t="s">
        <v>776</v>
      </c>
    </row>
    <row r="72" spans="1:21" s="2" customFormat="1" ht="9.75" customHeight="1" thickBot="1">
      <c r="A72" s="1"/>
    </row>
    <row r="73" spans="1:21" s="2" customFormat="1" ht="16.5" customHeight="1" thickBot="1">
      <c r="A73" s="3" t="s">
        <v>0</v>
      </c>
      <c r="B73" s="4" t="s">
        <v>1</v>
      </c>
      <c r="C73" s="4" t="s">
        <v>2</v>
      </c>
      <c r="D73" s="4">
        <v>2</v>
      </c>
      <c r="E73" s="4">
        <v>3</v>
      </c>
      <c r="F73" s="4">
        <v>4</v>
      </c>
      <c r="G73" s="4">
        <v>5</v>
      </c>
      <c r="H73" s="4">
        <v>6</v>
      </c>
      <c r="I73" s="4">
        <v>7</v>
      </c>
      <c r="J73" s="4">
        <v>8</v>
      </c>
      <c r="K73" s="4">
        <v>9</v>
      </c>
      <c r="L73" s="4">
        <v>10</v>
      </c>
      <c r="M73" s="4">
        <v>11</v>
      </c>
      <c r="N73" s="4">
        <v>12</v>
      </c>
      <c r="O73" s="4">
        <v>13</v>
      </c>
      <c r="P73" s="4">
        <v>14</v>
      </c>
      <c r="Q73" s="4"/>
      <c r="R73" s="6" t="s">
        <v>161</v>
      </c>
      <c r="S73" s="14"/>
    </row>
    <row r="74" spans="1:21" s="2" customFormat="1" ht="16.5" customHeight="1" thickBot="1">
      <c r="A74" s="7" t="s">
        <v>770</v>
      </c>
      <c r="B74" s="82" t="s">
        <v>838</v>
      </c>
      <c r="C74" s="10">
        <v>292</v>
      </c>
      <c r="D74" s="10">
        <v>293</v>
      </c>
      <c r="E74" s="10">
        <v>297</v>
      </c>
      <c r="F74" s="9">
        <v>301</v>
      </c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5" t="s">
        <v>7</v>
      </c>
      <c r="R74" s="5"/>
      <c r="S74" s="6" t="s">
        <v>3</v>
      </c>
      <c r="T74" s="6" t="s">
        <v>4</v>
      </c>
      <c r="U74" s="6" t="s">
        <v>5</v>
      </c>
    </row>
    <row r="75" spans="1:21" s="2" customFormat="1" ht="16.5" customHeight="1" thickBot="1">
      <c r="A75" s="7" t="s">
        <v>695</v>
      </c>
      <c r="B75" s="82" t="s">
        <v>838</v>
      </c>
      <c r="C75" s="10">
        <v>278</v>
      </c>
      <c r="D75" s="10">
        <v>279</v>
      </c>
      <c r="E75" s="10">
        <v>280</v>
      </c>
      <c r="F75" s="10">
        <v>287</v>
      </c>
      <c r="G75" s="10">
        <v>287</v>
      </c>
      <c r="H75" s="10">
        <v>288</v>
      </c>
      <c r="I75" s="10">
        <v>291</v>
      </c>
      <c r="J75" s="9">
        <v>303</v>
      </c>
      <c r="K75" s="10"/>
      <c r="L75" s="10"/>
      <c r="M75" s="10"/>
      <c r="N75" s="10"/>
      <c r="O75" s="10"/>
      <c r="P75" s="10"/>
      <c r="Q75" s="15" t="s">
        <v>8</v>
      </c>
      <c r="R75" s="12" t="s">
        <v>837</v>
      </c>
      <c r="S75" s="13">
        <f>(C85+C88)</f>
        <v>103</v>
      </c>
      <c r="T75" s="14">
        <f>SUM(S75/S80)</f>
        <v>4.9376797698945353E-2</v>
      </c>
      <c r="U75" s="5"/>
    </row>
    <row r="76" spans="1:21" s="2" customFormat="1" ht="16.5" customHeight="1" thickBot="1">
      <c r="A76" s="7" t="s">
        <v>774</v>
      </c>
      <c r="B76" s="76" t="s">
        <v>21</v>
      </c>
      <c r="C76" s="10">
        <v>184</v>
      </c>
      <c r="D76" s="10">
        <v>184</v>
      </c>
      <c r="E76" s="10">
        <v>184</v>
      </c>
      <c r="F76" s="10">
        <v>187</v>
      </c>
      <c r="G76" s="10">
        <v>187</v>
      </c>
      <c r="H76" s="10">
        <v>187</v>
      </c>
      <c r="I76" s="10">
        <v>187</v>
      </c>
      <c r="J76" s="10">
        <v>189</v>
      </c>
      <c r="K76" s="10">
        <v>192</v>
      </c>
      <c r="L76" s="10">
        <v>210</v>
      </c>
      <c r="M76" s="10">
        <v>213</v>
      </c>
      <c r="N76" s="10">
        <v>229</v>
      </c>
      <c r="O76" s="10">
        <v>230</v>
      </c>
      <c r="P76" s="9">
        <v>233</v>
      </c>
      <c r="Q76" s="15" t="s">
        <v>18</v>
      </c>
      <c r="R76" s="16" t="s">
        <v>766</v>
      </c>
      <c r="S76" s="13">
        <v>88</v>
      </c>
      <c r="T76" s="14">
        <f>SUM(S76/S80)</f>
        <v>4.218600191754554E-2</v>
      </c>
      <c r="U76" s="5"/>
    </row>
    <row r="77" spans="1:21" s="2" customFormat="1" ht="16.5" customHeight="1" thickBot="1">
      <c r="A77" s="7" t="s">
        <v>698</v>
      </c>
      <c r="B77" s="83" t="s">
        <v>16</v>
      </c>
      <c r="C77" s="10">
        <v>184</v>
      </c>
      <c r="D77" s="10">
        <v>187</v>
      </c>
      <c r="E77" s="10">
        <v>187</v>
      </c>
      <c r="F77" s="10">
        <v>190</v>
      </c>
      <c r="G77" s="10">
        <v>190</v>
      </c>
      <c r="H77" s="10">
        <v>191</v>
      </c>
      <c r="I77" s="10">
        <v>196</v>
      </c>
      <c r="J77" s="10">
        <v>200</v>
      </c>
      <c r="K77" s="10">
        <v>208</v>
      </c>
      <c r="L77" s="10">
        <v>226</v>
      </c>
      <c r="M77" s="10">
        <v>247</v>
      </c>
      <c r="N77" s="10">
        <v>253</v>
      </c>
      <c r="O77" s="10">
        <v>253</v>
      </c>
      <c r="P77" s="9">
        <v>271</v>
      </c>
      <c r="Q77" s="15" t="s">
        <v>10</v>
      </c>
      <c r="R77" s="79" t="s">
        <v>838</v>
      </c>
      <c r="S77" s="13">
        <f>(C74+C75+C79+C80+C86)</f>
        <v>916</v>
      </c>
      <c r="T77" s="14">
        <f>SUM(S77/S80)</f>
        <v>0.43911792905081498</v>
      </c>
      <c r="U77" s="5">
        <v>3</v>
      </c>
    </row>
    <row r="78" spans="1:21" s="2" customFormat="1" ht="16.5" customHeight="1" thickBot="1">
      <c r="A78" s="7" t="s">
        <v>588</v>
      </c>
      <c r="B78" s="76" t="s">
        <v>21</v>
      </c>
      <c r="C78" s="10">
        <v>165</v>
      </c>
      <c r="D78" s="10">
        <v>166</v>
      </c>
      <c r="E78" s="10">
        <v>173</v>
      </c>
      <c r="F78" s="10">
        <v>175</v>
      </c>
      <c r="G78" s="10">
        <v>175</v>
      </c>
      <c r="H78" s="10">
        <v>175</v>
      </c>
      <c r="I78" s="10">
        <v>177</v>
      </c>
      <c r="J78" s="10">
        <v>186</v>
      </c>
      <c r="K78" s="10">
        <v>189</v>
      </c>
      <c r="L78" s="10">
        <v>200</v>
      </c>
      <c r="M78" s="10">
        <v>207</v>
      </c>
      <c r="N78" s="10">
        <v>290</v>
      </c>
      <c r="O78" s="10">
        <v>290</v>
      </c>
      <c r="P78" s="9">
        <v>293</v>
      </c>
      <c r="Q78" s="15" t="s">
        <v>12</v>
      </c>
      <c r="R78" s="30" t="s">
        <v>21</v>
      </c>
      <c r="S78" s="13">
        <f>(C76+C78+C81+C90)</f>
        <v>503</v>
      </c>
      <c r="T78" s="14">
        <f>SUM(S78/S80)</f>
        <v>0.24113135186960691</v>
      </c>
      <c r="U78" s="5">
        <v>2</v>
      </c>
    </row>
    <row r="79" spans="1:21" s="2" customFormat="1" ht="16.5" customHeight="1" thickBot="1">
      <c r="A79" s="7" t="s">
        <v>587</v>
      </c>
      <c r="B79" s="82" t="s">
        <v>838</v>
      </c>
      <c r="C79" s="10">
        <v>154</v>
      </c>
      <c r="D79" s="10">
        <v>154</v>
      </c>
      <c r="E79" s="10">
        <v>154</v>
      </c>
      <c r="F79" s="10">
        <v>157</v>
      </c>
      <c r="G79" s="10">
        <v>157</v>
      </c>
      <c r="H79" s="10">
        <v>158</v>
      </c>
      <c r="I79" s="10">
        <v>162</v>
      </c>
      <c r="J79" s="10">
        <v>165</v>
      </c>
      <c r="K79" s="10">
        <v>174</v>
      </c>
      <c r="L79" s="10">
        <v>182</v>
      </c>
      <c r="M79" s="10">
        <v>189</v>
      </c>
      <c r="N79" s="10">
        <v>192</v>
      </c>
      <c r="O79" s="10">
        <v>194</v>
      </c>
      <c r="P79" s="9">
        <v>268</v>
      </c>
      <c r="Q79" s="15" t="s">
        <v>15</v>
      </c>
      <c r="R79" s="21" t="s">
        <v>13</v>
      </c>
      <c r="S79" s="13">
        <f>(C77+C82+C84+C87+C89+C91)</f>
        <v>476</v>
      </c>
      <c r="T79" s="14">
        <f>SUM(S79/S80)</f>
        <v>0.22818791946308725</v>
      </c>
      <c r="U79" s="5">
        <v>1</v>
      </c>
    </row>
    <row r="80" spans="1:21" s="2" customFormat="1" ht="16.5" customHeight="1" thickBot="1">
      <c r="A80" s="22" t="s">
        <v>771</v>
      </c>
      <c r="B80" s="85" t="s">
        <v>838</v>
      </c>
      <c r="C80" s="10">
        <v>133</v>
      </c>
      <c r="D80" s="10">
        <v>133</v>
      </c>
      <c r="E80" s="10">
        <v>133</v>
      </c>
      <c r="F80" s="10">
        <v>134</v>
      </c>
      <c r="G80" s="10">
        <v>135</v>
      </c>
      <c r="H80" s="10">
        <v>139</v>
      </c>
      <c r="I80" s="10">
        <v>148</v>
      </c>
      <c r="J80" s="10">
        <v>157</v>
      </c>
      <c r="K80" s="10">
        <v>161</v>
      </c>
      <c r="L80" s="10">
        <v>166</v>
      </c>
      <c r="M80" s="10">
        <v>180</v>
      </c>
      <c r="N80" s="10">
        <v>192</v>
      </c>
      <c r="O80" s="10">
        <v>193</v>
      </c>
      <c r="P80" s="10" t="s">
        <v>14</v>
      </c>
      <c r="S80" s="24">
        <v>2086</v>
      </c>
    </row>
    <row r="81" spans="1:17" s="2" customFormat="1" ht="16.5" customHeight="1" thickBot="1">
      <c r="A81" s="22" t="s">
        <v>775</v>
      </c>
      <c r="B81" s="38" t="s">
        <v>21</v>
      </c>
      <c r="C81" s="10">
        <v>124</v>
      </c>
      <c r="D81" s="10">
        <v>124</v>
      </c>
      <c r="E81" s="10">
        <v>130</v>
      </c>
      <c r="F81" s="10">
        <v>130</v>
      </c>
      <c r="G81" s="10">
        <v>130</v>
      </c>
      <c r="H81" s="10">
        <v>133</v>
      </c>
      <c r="I81" s="10">
        <v>136</v>
      </c>
      <c r="J81" s="10">
        <v>137</v>
      </c>
      <c r="K81" s="10">
        <v>147</v>
      </c>
      <c r="L81" s="10">
        <v>152</v>
      </c>
      <c r="M81" s="10">
        <v>169</v>
      </c>
      <c r="N81" s="10" t="s">
        <v>14</v>
      </c>
    </row>
    <row r="82" spans="1:17" s="2" customFormat="1" ht="16.5" customHeight="1" thickBot="1">
      <c r="A82" s="22" t="s">
        <v>590</v>
      </c>
      <c r="B82" s="87" t="s">
        <v>16</v>
      </c>
      <c r="C82" s="10">
        <v>107</v>
      </c>
      <c r="D82" s="10">
        <v>113</v>
      </c>
      <c r="E82" s="10">
        <v>120</v>
      </c>
      <c r="F82" s="10">
        <v>123</v>
      </c>
      <c r="G82" s="10">
        <v>124</v>
      </c>
      <c r="H82" s="10">
        <v>126</v>
      </c>
      <c r="I82" s="10">
        <v>127</v>
      </c>
      <c r="J82" s="10">
        <v>129</v>
      </c>
      <c r="K82" s="10">
        <v>140</v>
      </c>
      <c r="L82" s="10">
        <v>151</v>
      </c>
      <c r="M82" s="10">
        <v>188</v>
      </c>
      <c r="N82" s="10">
        <v>199</v>
      </c>
      <c r="O82" s="10">
        <v>199</v>
      </c>
      <c r="P82" s="10">
        <v>218</v>
      </c>
      <c r="Q82" s="15"/>
    </row>
    <row r="83" spans="1:17" s="2" customFormat="1" ht="16.5" customHeight="1" thickBot="1">
      <c r="A83" s="22" t="s">
        <v>831</v>
      </c>
      <c r="B83" s="25" t="s">
        <v>766</v>
      </c>
      <c r="C83" s="10">
        <v>88</v>
      </c>
      <c r="D83" s="10">
        <v>89</v>
      </c>
      <c r="E83" s="10">
        <v>89</v>
      </c>
      <c r="F83" s="10">
        <v>94</v>
      </c>
      <c r="G83" s="10">
        <v>94</v>
      </c>
      <c r="H83" s="10">
        <v>94</v>
      </c>
      <c r="I83" s="10">
        <v>94</v>
      </c>
      <c r="J83" s="10">
        <v>105</v>
      </c>
      <c r="K83" s="10">
        <v>107</v>
      </c>
      <c r="L83" s="10" t="s">
        <v>14</v>
      </c>
    </row>
    <row r="84" spans="1:17" s="2" customFormat="1" ht="16.5" customHeight="1" thickBot="1">
      <c r="A84" s="22" t="s">
        <v>642</v>
      </c>
      <c r="B84" s="27" t="s">
        <v>16</v>
      </c>
      <c r="C84" s="10">
        <v>84</v>
      </c>
      <c r="D84" s="10">
        <v>90</v>
      </c>
      <c r="E84" s="10">
        <v>91</v>
      </c>
      <c r="F84" s="10">
        <v>95</v>
      </c>
      <c r="G84" s="10">
        <v>95</v>
      </c>
      <c r="H84" s="10">
        <v>100</v>
      </c>
      <c r="I84" s="10">
        <v>105</v>
      </c>
      <c r="J84" s="10">
        <v>107</v>
      </c>
      <c r="K84" s="10">
        <v>128</v>
      </c>
      <c r="L84" s="10">
        <v>139</v>
      </c>
      <c r="M84" s="10" t="s">
        <v>14</v>
      </c>
    </row>
    <row r="85" spans="1:17" s="2" customFormat="1" ht="16.5" customHeight="1" thickBot="1">
      <c r="A85" s="22" t="s">
        <v>833</v>
      </c>
      <c r="B85" s="23" t="s">
        <v>837</v>
      </c>
      <c r="C85" s="10">
        <v>61</v>
      </c>
      <c r="D85" s="10">
        <v>61</v>
      </c>
      <c r="E85" s="10">
        <v>62</v>
      </c>
      <c r="F85" s="10">
        <v>62</v>
      </c>
      <c r="G85" s="10">
        <v>62</v>
      </c>
      <c r="H85" s="10">
        <v>77</v>
      </c>
      <c r="I85" s="10">
        <v>81</v>
      </c>
      <c r="J85" s="10">
        <v>82</v>
      </c>
      <c r="K85" s="10" t="s">
        <v>14</v>
      </c>
    </row>
    <row r="86" spans="1:17" s="2" customFormat="1" ht="16.5" customHeight="1" thickBot="1">
      <c r="A86" s="22" t="s">
        <v>832</v>
      </c>
      <c r="B86" s="85" t="s">
        <v>838</v>
      </c>
      <c r="C86" s="10">
        <v>59</v>
      </c>
      <c r="D86" s="10">
        <v>60</v>
      </c>
      <c r="E86" s="10">
        <v>61</v>
      </c>
      <c r="F86" s="10">
        <v>62</v>
      </c>
      <c r="G86" s="10">
        <v>62</v>
      </c>
      <c r="H86" s="10">
        <v>64</v>
      </c>
      <c r="I86" s="10">
        <v>64</v>
      </c>
      <c r="J86" s="10" t="s">
        <v>14</v>
      </c>
    </row>
    <row r="87" spans="1:17" s="2" customFormat="1" ht="16.5" customHeight="1" thickBot="1">
      <c r="A87" s="22" t="s">
        <v>690</v>
      </c>
      <c r="B87" s="87" t="s">
        <v>551</v>
      </c>
      <c r="C87" s="10">
        <v>42</v>
      </c>
      <c r="D87" s="10">
        <v>42</v>
      </c>
      <c r="E87" s="10">
        <v>42</v>
      </c>
      <c r="F87" s="10">
        <v>42</v>
      </c>
      <c r="G87" s="10">
        <v>42</v>
      </c>
      <c r="H87" s="10">
        <v>44</v>
      </c>
      <c r="I87" s="10" t="s">
        <v>14</v>
      </c>
      <c r="J87" s="19"/>
      <c r="K87" s="19"/>
    </row>
    <row r="88" spans="1:17" s="2" customFormat="1" ht="16.5" customHeight="1" thickBot="1">
      <c r="A88" s="22" t="s">
        <v>773</v>
      </c>
      <c r="B88" s="23" t="s">
        <v>837</v>
      </c>
      <c r="C88" s="10">
        <v>42</v>
      </c>
      <c r="D88" s="10">
        <v>42</v>
      </c>
      <c r="E88" s="10">
        <v>42</v>
      </c>
      <c r="F88" s="10">
        <v>42</v>
      </c>
      <c r="G88" s="10">
        <v>42</v>
      </c>
      <c r="H88" s="10" t="s">
        <v>14</v>
      </c>
    </row>
    <row r="89" spans="1:17" s="2" customFormat="1" ht="16.5" customHeight="1" thickBot="1">
      <c r="A89" s="22" t="s">
        <v>741</v>
      </c>
      <c r="B89" s="27" t="s">
        <v>16</v>
      </c>
      <c r="C89" s="10">
        <v>37</v>
      </c>
      <c r="D89" s="10">
        <v>37</v>
      </c>
      <c r="E89" s="10">
        <v>37</v>
      </c>
      <c r="F89" s="10" t="s">
        <v>14</v>
      </c>
    </row>
    <row r="90" spans="1:17" s="2" customFormat="1" ht="16.5" customHeight="1" thickBot="1">
      <c r="A90" s="22" t="s">
        <v>667</v>
      </c>
      <c r="B90" s="38" t="s">
        <v>21</v>
      </c>
      <c r="C90" s="10">
        <v>30</v>
      </c>
      <c r="D90" s="10">
        <v>31</v>
      </c>
      <c r="E90" s="10" t="s">
        <v>14</v>
      </c>
      <c r="J90" s="19"/>
    </row>
    <row r="91" spans="1:17" s="2" customFormat="1" ht="16.5" customHeight="1" thickBot="1">
      <c r="A91" s="22" t="s">
        <v>772</v>
      </c>
      <c r="B91" s="27" t="s">
        <v>16</v>
      </c>
      <c r="C91" s="10">
        <v>22</v>
      </c>
      <c r="D91" s="10" t="s">
        <v>14</v>
      </c>
      <c r="H91" s="19"/>
      <c r="J91" s="19"/>
    </row>
    <row r="92" spans="1:17" s="2" customFormat="1" ht="15">
      <c r="A92" s="31"/>
    </row>
    <row r="93" spans="1:17" s="2" customFormat="1" ht="16.5" customHeight="1">
      <c r="A93" s="1" t="s">
        <v>803</v>
      </c>
    </row>
    <row r="94" spans="1:17" s="2" customFormat="1" ht="9.75" customHeight="1" thickBot="1">
      <c r="A94" s="1"/>
    </row>
    <row r="95" spans="1:17" s="2" customFormat="1" ht="16.5" customHeight="1" thickBot="1">
      <c r="A95" s="3" t="s">
        <v>0</v>
      </c>
      <c r="B95" s="4" t="s">
        <v>1</v>
      </c>
      <c r="C95" s="4" t="s">
        <v>2</v>
      </c>
      <c r="D95" s="4">
        <v>2</v>
      </c>
      <c r="E95" s="4">
        <v>3</v>
      </c>
      <c r="F95" s="4">
        <v>4</v>
      </c>
      <c r="G95" s="4">
        <v>5</v>
      </c>
      <c r="H95" s="4">
        <v>6</v>
      </c>
      <c r="I95" s="4">
        <v>7</v>
      </c>
      <c r="J95" s="4">
        <v>8</v>
      </c>
      <c r="K95" s="4"/>
      <c r="L95" s="6" t="s">
        <v>161</v>
      </c>
      <c r="M95" s="14"/>
    </row>
    <row r="96" spans="1:17" s="2" customFormat="1" ht="16.5" customHeight="1" thickBot="1">
      <c r="A96" s="7" t="s">
        <v>805</v>
      </c>
      <c r="B96" s="17" t="s">
        <v>766</v>
      </c>
      <c r="C96" s="9">
        <v>284</v>
      </c>
      <c r="D96" s="10"/>
      <c r="E96" s="10"/>
      <c r="F96" s="10"/>
      <c r="G96" s="10"/>
      <c r="H96" s="10"/>
      <c r="I96" s="10"/>
      <c r="J96" s="10"/>
      <c r="K96" s="15" t="s">
        <v>7</v>
      </c>
      <c r="L96" s="5"/>
      <c r="M96" s="6" t="s">
        <v>3</v>
      </c>
      <c r="N96" s="6" t="s">
        <v>4</v>
      </c>
      <c r="O96" s="6" t="s">
        <v>5</v>
      </c>
    </row>
    <row r="97" spans="1:15" s="2" customFormat="1" ht="16.5" customHeight="1" thickBot="1">
      <c r="A97" s="7" t="s">
        <v>804</v>
      </c>
      <c r="B97" s="45" t="s">
        <v>21</v>
      </c>
      <c r="C97" s="10">
        <v>192</v>
      </c>
      <c r="D97" s="10">
        <v>194</v>
      </c>
      <c r="E97" s="10">
        <v>197</v>
      </c>
      <c r="F97" s="10">
        <v>197</v>
      </c>
      <c r="G97" s="10">
        <v>198</v>
      </c>
      <c r="H97" s="10">
        <v>203</v>
      </c>
      <c r="I97" s="10">
        <v>203</v>
      </c>
      <c r="J97" s="9">
        <v>226</v>
      </c>
      <c r="K97" s="15" t="s">
        <v>15</v>
      </c>
      <c r="L97" s="12" t="s">
        <v>837</v>
      </c>
      <c r="M97" s="13">
        <v>100</v>
      </c>
      <c r="N97" s="14">
        <f>SUM(M97/M101)</f>
        <v>6.0938452163315053E-2</v>
      </c>
      <c r="O97" s="5"/>
    </row>
    <row r="98" spans="1:15" s="2" customFormat="1" ht="16.5" customHeight="1" thickBot="1">
      <c r="A98" s="7" t="s">
        <v>806</v>
      </c>
      <c r="B98" s="88" t="s">
        <v>838</v>
      </c>
      <c r="C98" s="10">
        <v>181</v>
      </c>
      <c r="D98" s="10">
        <v>203</v>
      </c>
      <c r="E98" s="9">
        <v>210</v>
      </c>
      <c r="F98" s="10"/>
      <c r="G98" s="10"/>
      <c r="H98" s="10"/>
      <c r="I98" s="10"/>
      <c r="J98" s="10"/>
      <c r="K98" s="15" t="s">
        <v>12</v>
      </c>
      <c r="L98" s="16" t="s">
        <v>766</v>
      </c>
      <c r="M98" s="13">
        <v>284</v>
      </c>
      <c r="N98" s="14">
        <f>SUM(M98/M101)</f>
        <v>0.17306520414381474</v>
      </c>
      <c r="O98" s="5">
        <v>1</v>
      </c>
    </row>
    <row r="99" spans="1:15" s="2" customFormat="1" ht="16.5" customHeight="1" thickBot="1">
      <c r="A99" s="7" t="s">
        <v>807</v>
      </c>
      <c r="B99" s="88" t="s">
        <v>838</v>
      </c>
      <c r="C99" s="10">
        <v>170</v>
      </c>
      <c r="D99" s="10">
        <v>179</v>
      </c>
      <c r="E99" s="9">
        <v>211</v>
      </c>
      <c r="F99" s="10"/>
      <c r="G99" s="10"/>
      <c r="H99" s="10"/>
      <c r="I99" s="10"/>
      <c r="J99" s="10"/>
      <c r="K99" s="15" t="s">
        <v>8</v>
      </c>
      <c r="L99" s="79" t="s">
        <v>838</v>
      </c>
      <c r="M99" s="13">
        <f>(C98+C99+C100+C101+C105+C106)</f>
        <v>830</v>
      </c>
      <c r="N99" s="14">
        <f>SUM(M99/M101)</f>
        <v>0.50578915295551496</v>
      </c>
      <c r="O99" s="2">
        <v>4</v>
      </c>
    </row>
    <row r="100" spans="1:15" s="2" customFormat="1" ht="16.5" customHeight="1" thickBot="1">
      <c r="A100" s="7" t="s">
        <v>810</v>
      </c>
      <c r="B100" s="82" t="s">
        <v>838</v>
      </c>
      <c r="C100" s="10">
        <v>170</v>
      </c>
      <c r="D100" s="10">
        <v>172</v>
      </c>
      <c r="E100" s="10">
        <v>174</v>
      </c>
      <c r="F100" s="10">
        <v>174</v>
      </c>
      <c r="G100" s="10">
        <v>174</v>
      </c>
      <c r="H100" s="9">
        <v>221</v>
      </c>
      <c r="I100" s="10"/>
      <c r="J100" s="10"/>
      <c r="K100" s="15" t="s">
        <v>10</v>
      </c>
      <c r="L100" s="30" t="s">
        <v>21</v>
      </c>
      <c r="M100" s="13">
        <f>(C97+C102+C103)</f>
        <v>427</v>
      </c>
      <c r="N100" s="14">
        <f>SUM(M100/M101)</f>
        <v>0.26020719073735527</v>
      </c>
      <c r="O100" s="5">
        <v>2</v>
      </c>
    </row>
    <row r="101" spans="1:15" s="2" customFormat="1" ht="16.5" customHeight="1" thickBot="1">
      <c r="A101" s="7" t="s">
        <v>609</v>
      </c>
      <c r="B101" s="88" t="s">
        <v>838</v>
      </c>
      <c r="C101" s="10">
        <v>132</v>
      </c>
      <c r="D101" s="10">
        <v>167</v>
      </c>
      <c r="E101" s="10">
        <v>171</v>
      </c>
      <c r="F101" s="10">
        <v>172</v>
      </c>
      <c r="G101" s="10">
        <v>173</v>
      </c>
      <c r="H101" s="10">
        <v>193</v>
      </c>
      <c r="I101" s="10">
        <v>204</v>
      </c>
      <c r="J101" s="9">
        <v>206</v>
      </c>
      <c r="K101" s="15" t="s">
        <v>19</v>
      </c>
      <c r="L101" s="21"/>
      <c r="M101" s="24">
        <v>1641</v>
      </c>
      <c r="N101" s="14"/>
      <c r="O101" s="5"/>
    </row>
    <row r="102" spans="1:15" s="2" customFormat="1" ht="16.5" customHeight="1" thickBot="1">
      <c r="A102" s="7" t="s">
        <v>834</v>
      </c>
      <c r="B102" s="45" t="s">
        <v>21</v>
      </c>
      <c r="C102" s="29">
        <v>131</v>
      </c>
      <c r="D102" s="10">
        <v>132</v>
      </c>
      <c r="E102" s="10">
        <v>132</v>
      </c>
      <c r="F102" s="10">
        <v>133</v>
      </c>
      <c r="G102" s="10">
        <v>134</v>
      </c>
      <c r="H102" s="10">
        <v>143</v>
      </c>
      <c r="I102" s="10">
        <v>146</v>
      </c>
      <c r="J102" s="9">
        <v>214</v>
      </c>
      <c r="K102" s="15" t="s">
        <v>18</v>
      </c>
      <c r="L102" s="21"/>
      <c r="N102" s="14"/>
      <c r="O102" s="5"/>
    </row>
    <row r="103" spans="1:15" s="2" customFormat="1" ht="16.5" customHeight="1" thickBot="1">
      <c r="A103" s="22" t="s">
        <v>811</v>
      </c>
      <c r="B103" s="75" t="s">
        <v>21</v>
      </c>
      <c r="C103" s="10">
        <v>104</v>
      </c>
      <c r="D103" s="10">
        <v>105</v>
      </c>
      <c r="E103" s="10">
        <v>105</v>
      </c>
      <c r="F103" s="10">
        <v>105</v>
      </c>
      <c r="G103" s="10">
        <v>105</v>
      </c>
      <c r="H103" s="10">
        <v>106</v>
      </c>
      <c r="I103" s="10">
        <v>106</v>
      </c>
      <c r="J103" s="10" t="s">
        <v>14</v>
      </c>
      <c r="L103" s="5"/>
    </row>
    <row r="104" spans="1:15" s="2" customFormat="1" ht="16.5" customHeight="1" thickBot="1">
      <c r="A104" s="22" t="s">
        <v>809</v>
      </c>
      <c r="B104" s="23" t="s">
        <v>837</v>
      </c>
      <c r="C104" s="10">
        <v>100</v>
      </c>
      <c r="D104" s="10">
        <v>104</v>
      </c>
      <c r="E104" s="10">
        <v>109</v>
      </c>
      <c r="F104" s="10">
        <v>109</v>
      </c>
      <c r="G104" s="10">
        <v>109</v>
      </c>
      <c r="H104" s="10">
        <v>113</v>
      </c>
      <c r="I104" s="10">
        <v>114</v>
      </c>
      <c r="J104" s="10">
        <v>117</v>
      </c>
      <c r="K104" s="15"/>
    </row>
    <row r="105" spans="1:15" s="2" customFormat="1" ht="16.5" customHeight="1" thickBot="1">
      <c r="A105" s="22" t="s">
        <v>808</v>
      </c>
      <c r="B105" s="85" t="s">
        <v>838</v>
      </c>
      <c r="C105" s="10">
        <v>99</v>
      </c>
      <c r="D105" s="10">
        <v>100</v>
      </c>
      <c r="E105" s="10">
        <v>102</v>
      </c>
      <c r="F105" s="10">
        <v>105</v>
      </c>
      <c r="G105" s="10">
        <v>105</v>
      </c>
      <c r="H105" s="10" t="s">
        <v>14</v>
      </c>
      <c r="K105" s="19"/>
      <c r="M105" s="5"/>
    </row>
    <row r="106" spans="1:15" s="2" customFormat="1" ht="16.5" customHeight="1" thickBot="1">
      <c r="A106" s="22" t="s">
        <v>812</v>
      </c>
      <c r="B106" s="85" t="s">
        <v>838</v>
      </c>
      <c r="C106" s="10">
        <v>78</v>
      </c>
      <c r="D106" s="10">
        <v>79</v>
      </c>
      <c r="E106" s="10" t="s">
        <v>14</v>
      </c>
      <c r="H106" s="19"/>
      <c r="K106" s="13"/>
    </row>
    <row r="107" spans="1:15" s="2" customFormat="1" ht="15">
      <c r="A107" s="31"/>
      <c r="C107" s="19"/>
      <c r="D107" s="19"/>
      <c r="E107" s="19"/>
      <c r="F107" s="19"/>
      <c r="G107" s="19"/>
      <c r="H107" s="19"/>
    </row>
    <row r="108" spans="1:15" s="67" customFormat="1" ht="15" customHeight="1">
      <c r="A108" s="32"/>
      <c r="B108" s="32" t="s">
        <v>20</v>
      </c>
      <c r="C108" s="33" t="s">
        <v>837</v>
      </c>
      <c r="D108" s="34" t="s">
        <v>766</v>
      </c>
      <c r="E108" s="81" t="s">
        <v>838</v>
      </c>
      <c r="F108" s="39" t="s">
        <v>21</v>
      </c>
      <c r="G108" s="32" t="s">
        <v>13</v>
      </c>
    </row>
    <row r="109" spans="1:15" s="67" customFormat="1" ht="15" customHeight="1">
      <c r="A109" s="56" t="s">
        <v>3</v>
      </c>
      <c r="B109" s="36">
        <f>SUM(S80+R60+W33+Q10+M101)</f>
        <v>10166</v>
      </c>
      <c r="C109" s="68">
        <f>SUM(S75+R55+W28+Q5+M97)</f>
        <v>873</v>
      </c>
      <c r="D109" s="68">
        <f>(M98+S76+R56+W29+Q6)</f>
        <v>1575</v>
      </c>
      <c r="E109" s="68">
        <f>(S77+R57+M99+W30+Q7)</f>
        <v>3844</v>
      </c>
      <c r="F109" s="68">
        <f>SUM(M100+R58+W31+S78+Q8)</f>
        <v>2338</v>
      </c>
      <c r="G109" s="68">
        <f>(S79+W32+Q9+R59)</f>
        <v>1536</v>
      </c>
    </row>
    <row r="110" spans="1:15" s="67" customFormat="1" ht="15" customHeight="1">
      <c r="A110" s="56" t="s">
        <v>4</v>
      </c>
      <c r="B110" s="37">
        <v>1</v>
      </c>
      <c r="C110" s="69">
        <f>SUM(C109/$B$109)</f>
        <v>8.5874483572693297E-2</v>
      </c>
      <c r="D110" s="69">
        <f>SUM(D109/$B$109)</f>
        <v>0.15492819201259098</v>
      </c>
      <c r="E110" s="69">
        <f>SUM(E109/$B$109)</f>
        <v>0.37812315561676174</v>
      </c>
      <c r="F110" s="69">
        <f>SUM(F109/$B$109)</f>
        <v>0.22998229392091285</v>
      </c>
      <c r="G110" s="69">
        <f>SUM(G109/$B$109)</f>
        <v>0.15109187487704112</v>
      </c>
    </row>
    <row r="111" spans="1:15" s="67" customFormat="1" ht="15" customHeight="1">
      <c r="A111" s="56" t="s">
        <v>5</v>
      </c>
      <c r="B111" s="32">
        <v>35</v>
      </c>
      <c r="C111" s="67">
        <v>2</v>
      </c>
      <c r="D111" s="67">
        <v>6</v>
      </c>
      <c r="E111" s="67">
        <v>15</v>
      </c>
      <c r="F111" s="67">
        <v>9</v>
      </c>
      <c r="G111" s="67">
        <v>3</v>
      </c>
    </row>
    <row r="113" spans="1:1">
      <c r="A113" s="77"/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S89"/>
  <sheetViews>
    <sheetView workbookViewId="0">
      <selection activeCell="O1" sqref="O1"/>
    </sheetView>
  </sheetViews>
  <sheetFormatPr defaultRowHeight="12.75"/>
  <cols>
    <col min="1" max="1" width="23.7109375" customWidth="1"/>
    <col min="6" max="6" width="9" customWidth="1"/>
  </cols>
  <sheetData>
    <row r="1" spans="1:19" s="2" customFormat="1" ht="16.5" customHeight="1">
      <c r="A1" s="1" t="s">
        <v>751</v>
      </c>
    </row>
    <row r="2" spans="1:19" s="2" customFormat="1" ht="9" customHeight="1" thickBot="1">
      <c r="A2" s="1"/>
    </row>
    <row r="3" spans="1:19" s="2" customFormat="1" ht="16.5" customHeight="1" thickBot="1">
      <c r="A3" s="3" t="s">
        <v>0</v>
      </c>
      <c r="B3" s="4" t="s">
        <v>1</v>
      </c>
      <c r="C3" s="4" t="s">
        <v>2</v>
      </c>
      <c r="D3" s="4">
        <v>2</v>
      </c>
      <c r="E3" s="4">
        <v>3</v>
      </c>
      <c r="F3" s="4">
        <v>4</v>
      </c>
      <c r="G3" s="4">
        <v>5</v>
      </c>
      <c r="H3" s="4">
        <v>6</v>
      </c>
      <c r="I3" s="4">
        <v>7</v>
      </c>
      <c r="J3" s="4">
        <v>8</v>
      </c>
      <c r="K3" s="4">
        <v>9</v>
      </c>
      <c r="L3" s="4">
        <v>10</v>
      </c>
      <c r="M3" s="4">
        <v>11</v>
      </c>
      <c r="N3" s="4">
        <v>12</v>
      </c>
      <c r="O3" s="4"/>
      <c r="P3" s="6" t="s">
        <v>161</v>
      </c>
      <c r="Q3" s="14">
        <f>(1857/5236)</f>
        <v>0.35466004583651645</v>
      </c>
    </row>
    <row r="4" spans="1:19" s="2" customFormat="1" ht="16.5" customHeight="1" thickBot="1">
      <c r="A4" s="7" t="s">
        <v>599</v>
      </c>
      <c r="B4" s="82" t="s">
        <v>838</v>
      </c>
      <c r="C4" s="9">
        <v>368</v>
      </c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1" t="s">
        <v>7</v>
      </c>
      <c r="P4" s="5"/>
      <c r="Q4" s="6" t="s">
        <v>3</v>
      </c>
      <c r="R4" s="6" t="s">
        <v>4</v>
      </c>
      <c r="S4" s="6" t="s">
        <v>5</v>
      </c>
    </row>
    <row r="5" spans="1:19" s="2" customFormat="1" ht="16.5" customHeight="1" thickBot="1">
      <c r="A5" s="7" t="s">
        <v>763</v>
      </c>
      <c r="B5" s="28" t="s">
        <v>16</v>
      </c>
      <c r="C5" s="9">
        <v>210</v>
      </c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1" t="s">
        <v>8</v>
      </c>
      <c r="P5" s="12" t="s">
        <v>6</v>
      </c>
      <c r="Q5" s="13">
        <f>(C5+C9+C10+C12+C15+C16+C17)</f>
        <v>618</v>
      </c>
      <c r="R5" s="14">
        <f>SUM(Q5/Q9)</f>
        <v>0.34738617200674538</v>
      </c>
      <c r="S5" s="5">
        <v>2</v>
      </c>
    </row>
    <row r="6" spans="1:19" s="2" customFormat="1" ht="16.5" customHeight="1" thickBot="1">
      <c r="A6" s="7" t="s">
        <v>638</v>
      </c>
      <c r="B6" s="84" t="s">
        <v>6</v>
      </c>
      <c r="C6" s="9">
        <v>208</v>
      </c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1" t="s">
        <v>12</v>
      </c>
      <c r="P6" s="79" t="s">
        <v>838</v>
      </c>
      <c r="Q6" s="13">
        <f>(C4+C11+C14)</f>
        <v>525</v>
      </c>
      <c r="R6" s="14">
        <f>SUM(Q6/Q9)</f>
        <v>0.2951096121416526</v>
      </c>
      <c r="S6" s="5">
        <v>3</v>
      </c>
    </row>
    <row r="7" spans="1:19" s="2" customFormat="1" ht="16.5" customHeight="1" thickBot="1">
      <c r="A7" s="7" t="s">
        <v>709</v>
      </c>
      <c r="B7" s="83" t="s">
        <v>16</v>
      </c>
      <c r="C7" s="10">
        <v>193</v>
      </c>
      <c r="D7" s="9">
        <v>215</v>
      </c>
      <c r="E7" s="10"/>
      <c r="F7" s="10"/>
      <c r="G7" s="10"/>
      <c r="H7" s="10"/>
      <c r="I7" s="10"/>
      <c r="J7" s="10"/>
      <c r="K7" s="10"/>
      <c r="L7" s="10"/>
      <c r="M7" s="10"/>
      <c r="N7" s="10"/>
      <c r="O7" s="11" t="s">
        <v>10</v>
      </c>
      <c r="P7" s="30" t="s">
        <v>21</v>
      </c>
      <c r="Q7" s="13">
        <v>153</v>
      </c>
      <c r="R7" s="14">
        <f>SUM(Q7/Q9)</f>
        <v>8.6003372681281623E-2</v>
      </c>
      <c r="S7" s="5">
        <v>1</v>
      </c>
    </row>
    <row r="8" spans="1:19" s="2" customFormat="1" ht="16.5" customHeight="1" thickBot="1">
      <c r="A8" s="7" t="s">
        <v>711</v>
      </c>
      <c r="B8" s="45" t="s">
        <v>21</v>
      </c>
      <c r="C8" s="10">
        <v>153</v>
      </c>
      <c r="D8" s="10">
        <v>158</v>
      </c>
      <c r="E8" s="10">
        <v>160</v>
      </c>
      <c r="F8" s="10">
        <v>161</v>
      </c>
      <c r="G8" s="10">
        <v>161</v>
      </c>
      <c r="H8" s="10">
        <v>162</v>
      </c>
      <c r="I8" s="10">
        <v>163</v>
      </c>
      <c r="J8" s="10">
        <v>167</v>
      </c>
      <c r="K8" s="10">
        <v>194</v>
      </c>
      <c r="L8" s="9">
        <v>206</v>
      </c>
      <c r="M8" s="10"/>
      <c r="N8" s="10"/>
      <c r="O8" s="11" t="s">
        <v>18</v>
      </c>
      <c r="P8" s="21" t="s">
        <v>13</v>
      </c>
      <c r="Q8" s="13">
        <f>(C6+C7+C13)</f>
        <v>483</v>
      </c>
      <c r="R8" s="14">
        <f>SUM(Q8/Q9)</f>
        <v>0.27150084317032042</v>
      </c>
      <c r="S8" s="5">
        <v>2</v>
      </c>
    </row>
    <row r="9" spans="1:19" s="2" customFormat="1" ht="16.5" customHeight="1" thickBot="1">
      <c r="A9" s="7" t="s">
        <v>666</v>
      </c>
      <c r="B9" s="84" t="s">
        <v>6</v>
      </c>
      <c r="C9" s="10">
        <v>119</v>
      </c>
      <c r="D9" s="10">
        <v>154</v>
      </c>
      <c r="E9" s="10">
        <v>154</v>
      </c>
      <c r="F9" s="10">
        <v>155</v>
      </c>
      <c r="G9" s="10">
        <v>158</v>
      </c>
      <c r="H9" s="10">
        <v>160</v>
      </c>
      <c r="I9" s="10">
        <v>162</v>
      </c>
      <c r="J9" s="10">
        <v>165</v>
      </c>
      <c r="K9" s="10">
        <v>171</v>
      </c>
      <c r="L9" s="9">
        <v>215</v>
      </c>
      <c r="M9" s="10"/>
      <c r="N9" s="10"/>
      <c r="O9" s="11" t="s">
        <v>15</v>
      </c>
      <c r="P9" s="18"/>
      <c r="Q9" s="24">
        <v>1779</v>
      </c>
      <c r="R9" s="14"/>
      <c r="S9" s="5"/>
    </row>
    <row r="10" spans="1:19" s="2" customFormat="1" ht="16.5" customHeight="1" thickBot="1">
      <c r="A10" s="22" t="s">
        <v>767</v>
      </c>
      <c r="B10" s="23" t="s">
        <v>6</v>
      </c>
      <c r="C10" s="10">
        <v>95</v>
      </c>
      <c r="D10" s="10">
        <v>101</v>
      </c>
      <c r="E10" s="10">
        <v>102</v>
      </c>
      <c r="F10" s="10">
        <v>103</v>
      </c>
      <c r="G10" s="10">
        <v>103</v>
      </c>
      <c r="H10" s="10">
        <v>104</v>
      </c>
      <c r="I10" s="10">
        <v>104</v>
      </c>
      <c r="J10" s="10">
        <v>110</v>
      </c>
      <c r="K10" s="10">
        <v>115</v>
      </c>
      <c r="L10" s="10" t="s">
        <v>14</v>
      </c>
      <c r="P10" s="19"/>
      <c r="Q10" s="20"/>
    </row>
    <row r="11" spans="1:19" s="2" customFormat="1" ht="16.5" customHeight="1" thickBot="1">
      <c r="A11" s="7" t="s">
        <v>712</v>
      </c>
      <c r="B11" s="82" t="s">
        <v>838</v>
      </c>
      <c r="C11" s="10">
        <v>91</v>
      </c>
      <c r="D11" s="10">
        <v>110</v>
      </c>
      <c r="E11" s="10">
        <v>113</v>
      </c>
      <c r="F11" s="10">
        <v>114</v>
      </c>
      <c r="G11" s="10">
        <v>115</v>
      </c>
      <c r="H11" s="10">
        <v>119</v>
      </c>
      <c r="I11" s="10">
        <v>128</v>
      </c>
      <c r="J11" s="10">
        <v>139</v>
      </c>
      <c r="K11" s="10">
        <v>154</v>
      </c>
      <c r="L11" s="10">
        <v>161</v>
      </c>
      <c r="M11" s="10">
        <v>164</v>
      </c>
      <c r="N11" s="9">
        <v>165</v>
      </c>
      <c r="O11" s="9" t="s">
        <v>19</v>
      </c>
    </row>
    <row r="12" spans="1:19" s="2" customFormat="1" ht="16.5" customHeight="1" thickBot="1">
      <c r="A12" s="22" t="s">
        <v>764</v>
      </c>
      <c r="B12" s="23" t="s">
        <v>6</v>
      </c>
      <c r="C12" s="10">
        <v>85</v>
      </c>
      <c r="D12" s="10">
        <v>85</v>
      </c>
      <c r="E12" s="10">
        <v>85</v>
      </c>
      <c r="F12" s="10">
        <v>87</v>
      </c>
      <c r="G12" s="10">
        <v>87</v>
      </c>
      <c r="H12" s="10">
        <v>88</v>
      </c>
      <c r="I12" s="10">
        <v>88</v>
      </c>
      <c r="J12" s="10">
        <v>105</v>
      </c>
      <c r="K12" s="10" t="s">
        <v>14</v>
      </c>
    </row>
    <row r="13" spans="1:19" s="2" customFormat="1" ht="16.5" customHeight="1" thickBot="1">
      <c r="A13" s="22" t="s">
        <v>728</v>
      </c>
      <c r="B13" s="27" t="s">
        <v>16</v>
      </c>
      <c r="C13" s="10">
        <v>82</v>
      </c>
      <c r="D13" s="10">
        <v>97</v>
      </c>
      <c r="E13" s="10">
        <v>99</v>
      </c>
      <c r="F13" s="10">
        <v>100</v>
      </c>
      <c r="G13" s="10">
        <v>101</v>
      </c>
      <c r="H13" s="10">
        <v>105</v>
      </c>
      <c r="I13" s="10">
        <v>109</v>
      </c>
      <c r="J13" s="10">
        <v>118</v>
      </c>
      <c r="K13" s="10">
        <v>123</v>
      </c>
      <c r="L13" s="10">
        <v>127</v>
      </c>
      <c r="M13" s="10">
        <v>129</v>
      </c>
      <c r="N13" s="10">
        <v>129</v>
      </c>
      <c r="O13" s="9"/>
    </row>
    <row r="14" spans="1:19" s="2" customFormat="1" ht="16.5" customHeight="1" thickBot="1">
      <c r="A14" s="7" t="s">
        <v>727</v>
      </c>
      <c r="B14" s="82" t="s">
        <v>838</v>
      </c>
      <c r="C14" s="10">
        <v>66</v>
      </c>
      <c r="D14" s="10">
        <v>105</v>
      </c>
      <c r="E14" s="10">
        <v>105</v>
      </c>
      <c r="F14" s="10">
        <v>106</v>
      </c>
      <c r="G14" s="10">
        <v>108</v>
      </c>
      <c r="H14" s="10">
        <v>109</v>
      </c>
      <c r="I14" s="10">
        <v>117</v>
      </c>
      <c r="J14" s="10">
        <v>121</v>
      </c>
      <c r="K14" s="10">
        <v>123</v>
      </c>
      <c r="L14" s="10">
        <v>129</v>
      </c>
      <c r="M14" s="10">
        <v>130</v>
      </c>
      <c r="N14" s="9">
        <v>130</v>
      </c>
      <c r="O14" s="9" t="s">
        <v>149</v>
      </c>
    </row>
    <row r="15" spans="1:19" s="2" customFormat="1" ht="16.5" customHeight="1" thickBot="1">
      <c r="A15" s="22" t="s">
        <v>768</v>
      </c>
      <c r="B15" s="23" t="s">
        <v>6</v>
      </c>
      <c r="C15" s="10">
        <v>47</v>
      </c>
      <c r="D15" s="10">
        <v>52</v>
      </c>
      <c r="E15" s="10">
        <v>54</v>
      </c>
      <c r="F15" s="10">
        <v>55</v>
      </c>
      <c r="G15" s="10">
        <v>56</v>
      </c>
      <c r="H15" s="10">
        <v>71</v>
      </c>
      <c r="I15" s="10">
        <v>83</v>
      </c>
      <c r="J15" s="10" t="s">
        <v>14</v>
      </c>
      <c r="K15" s="19"/>
    </row>
    <row r="16" spans="1:19" s="2" customFormat="1" ht="16.5" customHeight="1" thickBot="1">
      <c r="A16" s="22" t="s">
        <v>769</v>
      </c>
      <c r="B16" s="23" t="s">
        <v>6</v>
      </c>
      <c r="C16" s="10">
        <v>38</v>
      </c>
      <c r="D16" s="10">
        <v>42</v>
      </c>
      <c r="E16" s="10">
        <v>43</v>
      </c>
      <c r="F16" s="10">
        <v>43</v>
      </c>
      <c r="G16" s="10">
        <v>43</v>
      </c>
      <c r="H16" s="10" t="s">
        <v>14</v>
      </c>
    </row>
    <row r="17" spans="1:18" s="2" customFormat="1" ht="16.5" customHeight="1" thickBot="1">
      <c r="A17" s="22" t="s">
        <v>635</v>
      </c>
      <c r="B17" s="23" t="s">
        <v>6</v>
      </c>
      <c r="C17" s="10">
        <v>24</v>
      </c>
      <c r="D17" s="10">
        <v>44</v>
      </c>
      <c r="E17" s="10">
        <v>45</v>
      </c>
      <c r="F17" s="10">
        <v>46</v>
      </c>
      <c r="G17" s="10">
        <v>47</v>
      </c>
      <c r="H17" s="10">
        <v>51</v>
      </c>
      <c r="I17" s="10" t="s">
        <v>14</v>
      </c>
      <c r="J17" s="19"/>
    </row>
    <row r="18" spans="1:18" s="2" customFormat="1" ht="11.25" customHeight="1">
      <c r="C18" s="19"/>
      <c r="D18" s="19"/>
    </row>
    <row r="19" spans="1:18" s="2" customFormat="1" ht="16.5" customHeight="1">
      <c r="A19" s="1" t="s">
        <v>734</v>
      </c>
    </row>
    <row r="20" spans="1:18" s="2" customFormat="1" ht="9.75" customHeight="1" thickBot="1">
      <c r="A20" s="1"/>
    </row>
    <row r="21" spans="1:18" s="2" customFormat="1" ht="16.5" customHeight="1" thickBot="1">
      <c r="A21" s="3" t="s">
        <v>0</v>
      </c>
      <c r="B21" s="4" t="s">
        <v>1</v>
      </c>
      <c r="C21" s="4" t="s">
        <v>2</v>
      </c>
      <c r="D21" s="4">
        <v>2</v>
      </c>
      <c r="E21" s="4">
        <v>3</v>
      </c>
      <c r="F21" s="4">
        <v>4</v>
      </c>
      <c r="G21" s="4">
        <v>5</v>
      </c>
      <c r="H21" s="4">
        <v>6</v>
      </c>
      <c r="I21" s="4">
        <v>7</v>
      </c>
      <c r="J21" s="4">
        <v>8</v>
      </c>
      <c r="K21" s="4">
        <v>9</v>
      </c>
      <c r="L21" s="4">
        <v>10</v>
      </c>
      <c r="M21" s="4">
        <v>11</v>
      </c>
      <c r="N21" s="4"/>
      <c r="O21" s="6" t="s">
        <v>161</v>
      </c>
      <c r="P21" s="14">
        <f>(2629/5494)</f>
        <v>0.47852202402621041</v>
      </c>
    </row>
    <row r="22" spans="1:18" s="2" customFormat="1" ht="16.5" customHeight="1" thickBot="1">
      <c r="A22" s="7" t="s">
        <v>578</v>
      </c>
      <c r="B22" s="28" t="s">
        <v>16</v>
      </c>
      <c r="C22" s="9">
        <v>570</v>
      </c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1" t="s">
        <v>7</v>
      </c>
      <c r="O22" s="5"/>
      <c r="P22" s="6" t="s">
        <v>3</v>
      </c>
      <c r="Q22" s="6" t="s">
        <v>4</v>
      </c>
      <c r="R22" s="6" t="s">
        <v>5</v>
      </c>
    </row>
    <row r="23" spans="1:18" s="2" customFormat="1" ht="16.5" customHeight="1" thickBot="1">
      <c r="A23" s="7" t="s">
        <v>705</v>
      </c>
      <c r="B23" s="82" t="s">
        <v>838</v>
      </c>
      <c r="C23" s="10">
        <v>272</v>
      </c>
      <c r="D23" s="9">
        <v>304</v>
      </c>
      <c r="E23" s="10"/>
      <c r="F23" s="10"/>
      <c r="G23" s="10"/>
      <c r="H23" s="10"/>
      <c r="I23" s="10"/>
      <c r="J23" s="10"/>
      <c r="K23" s="10"/>
      <c r="L23" s="10"/>
      <c r="M23" s="10"/>
      <c r="N23" s="11" t="s">
        <v>8</v>
      </c>
      <c r="O23" s="12" t="s">
        <v>6</v>
      </c>
      <c r="P23" s="13">
        <f>(C25+C34+C35)</f>
        <v>366</v>
      </c>
      <c r="Q23" s="14">
        <f>SUM(P23/P27)</f>
        <v>0.13921643210346138</v>
      </c>
      <c r="R23" s="5">
        <v>1</v>
      </c>
    </row>
    <row r="24" spans="1:18" s="2" customFormat="1" ht="16.5" customHeight="1" thickBot="1">
      <c r="A24" s="7" t="s">
        <v>533</v>
      </c>
      <c r="B24" s="82" t="s">
        <v>838</v>
      </c>
      <c r="C24" s="10">
        <v>240</v>
      </c>
      <c r="D24" s="9">
        <v>295</v>
      </c>
      <c r="E24" s="10"/>
      <c r="F24" s="10"/>
      <c r="G24" s="10"/>
      <c r="H24" s="10"/>
      <c r="I24" s="10"/>
      <c r="J24" s="10"/>
      <c r="K24" s="10"/>
      <c r="L24" s="10"/>
      <c r="M24" s="10"/>
      <c r="N24" s="11" t="s">
        <v>12</v>
      </c>
      <c r="O24" s="79" t="s">
        <v>838</v>
      </c>
      <c r="P24" s="13">
        <f>(C23+C24+C32+C33)</f>
        <v>692</v>
      </c>
      <c r="Q24" s="14">
        <f>SUM(P24/P27)</f>
        <v>0.26321795359452266</v>
      </c>
      <c r="R24" s="5">
        <v>2</v>
      </c>
    </row>
    <row r="25" spans="1:18" s="2" customFormat="1" ht="16.5" customHeight="1" thickBot="1">
      <c r="A25" s="7" t="s">
        <v>537</v>
      </c>
      <c r="B25" s="84" t="s">
        <v>6</v>
      </c>
      <c r="C25" s="10">
        <v>221</v>
      </c>
      <c r="D25" s="10">
        <v>227</v>
      </c>
      <c r="E25" s="10">
        <v>228</v>
      </c>
      <c r="F25" s="10">
        <v>229</v>
      </c>
      <c r="G25" s="10">
        <v>240</v>
      </c>
      <c r="H25" s="10">
        <v>256</v>
      </c>
      <c r="I25" s="9">
        <v>294</v>
      </c>
      <c r="J25" s="10"/>
      <c r="K25" s="10"/>
      <c r="L25" s="10"/>
      <c r="M25" s="10"/>
      <c r="N25" s="11" t="s">
        <v>10</v>
      </c>
      <c r="O25" s="30" t="s">
        <v>21</v>
      </c>
      <c r="P25" s="13">
        <f>(C26+C28+C29+C30+C31)</f>
        <v>752</v>
      </c>
      <c r="Q25" s="14">
        <f>SUM(P25/P27)</f>
        <v>0.28604031951312286</v>
      </c>
      <c r="R25" s="5">
        <v>3</v>
      </c>
    </row>
    <row r="26" spans="1:18" s="2" customFormat="1" ht="16.5" customHeight="1" thickBot="1">
      <c r="A26" s="7" t="s">
        <v>733</v>
      </c>
      <c r="B26" s="45" t="s">
        <v>21</v>
      </c>
      <c r="C26" s="10">
        <v>183</v>
      </c>
      <c r="D26" s="10">
        <v>191</v>
      </c>
      <c r="E26" s="10">
        <v>192</v>
      </c>
      <c r="F26" s="10">
        <v>192</v>
      </c>
      <c r="G26" s="10">
        <v>195</v>
      </c>
      <c r="H26" s="10">
        <v>197</v>
      </c>
      <c r="I26" s="10">
        <v>208</v>
      </c>
      <c r="J26" s="10">
        <v>212</v>
      </c>
      <c r="K26" s="10">
        <v>217</v>
      </c>
      <c r="L26" s="10">
        <v>226</v>
      </c>
      <c r="M26" s="9">
        <v>226</v>
      </c>
      <c r="N26" s="9" t="s">
        <v>19</v>
      </c>
      <c r="O26" s="21" t="s">
        <v>13</v>
      </c>
      <c r="P26" s="13">
        <f>SUM(C22+C27)</f>
        <v>740</v>
      </c>
      <c r="Q26" s="14">
        <f>SUM(P26/P27)</f>
        <v>0.28147584632940281</v>
      </c>
      <c r="R26" s="5">
        <v>2</v>
      </c>
    </row>
    <row r="27" spans="1:18" s="2" customFormat="1" ht="16.5" customHeight="1" thickBot="1">
      <c r="A27" s="7" t="s">
        <v>706</v>
      </c>
      <c r="B27" s="83" t="s">
        <v>16</v>
      </c>
      <c r="C27" s="10">
        <v>170</v>
      </c>
      <c r="D27" s="10">
        <v>216</v>
      </c>
      <c r="E27" s="10">
        <v>221</v>
      </c>
      <c r="F27" s="10">
        <v>223</v>
      </c>
      <c r="G27" s="10">
        <v>232</v>
      </c>
      <c r="H27" s="10">
        <v>234</v>
      </c>
      <c r="I27" s="10">
        <v>240</v>
      </c>
      <c r="J27" s="10">
        <v>241</v>
      </c>
      <c r="K27" s="10">
        <v>257</v>
      </c>
      <c r="L27" s="10">
        <v>270</v>
      </c>
      <c r="M27" s="9">
        <v>271</v>
      </c>
      <c r="N27" s="9" t="s">
        <v>18</v>
      </c>
      <c r="P27" s="24">
        <v>2629</v>
      </c>
    </row>
    <row r="28" spans="1:18" s="2" customFormat="1" ht="16.5" customHeight="1" thickBot="1">
      <c r="A28" s="22" t="s">
        <v>762</v>
      </c>
      <c r="B28" s="75" t="s">
        <v>21</v>
      </c>
      <c r="C28" s="10">
        <v>156</v>
      </c>
      <c r="D28" s="10">
        <v>160</v>
      </c>
      <c r="E28" s="10">
        <v>160</v>
      </c>
      <c r="F28" s="10">
        <v>163</v>
      </c>
      <c r="G28" s="10">
        <v>181</v>
      </c>
      <c r="H28" s="10">
        <v>182</v>
      </c>
      <c r="I28" s="10">
        <v>187</v>
      </c>
      <c r="J28" s="10">
        <v>187</v>
      </c>
      <c r="K28" s="10">
        <v>188</v>
      </c>
      <c r="L28" s="10">
        <v>190</v>
      </c>
      <c r="M28" s="10">
        <v>190</v>
      </c>
      <c r="N28" s="11"/>
    </row>
    <row r="29" spans="1:18" s="2" customFormat="1" ht="16.5" customHeight="1" thickBot="1">
      <c r="A29" s="7" t="s">
        <v>704</v>
      </c>
      <c r="B29" s="76" t="s">
        <v>21</v>
      </c>
      <c r="C29" s="10">
        <v>152</v>
      </c>
      <c r="D29" s="10">
        <v>181</v>
      </c>
      <c r="E29" s="10">
        <v>184</v>
      </c>
      <c r="F29" s="10">
        <v>186</v>
      </c>
      <c r="G29" s="10">
        <v>191</v>
      </c>
      <c r="H29" s="10">
        <v>198</v>
      </c>
      <c r="I29" s="10">
        <v>215</v>
      </c>
      <c r="J29" s="10">
        <v>215</v>
      </c>
      <c r="K29" s="10">
        <v>231</v>
      </c>
      <c r="L29" s="9">
        <v>299</v>
      </c>
      <c r="M29" s="10"/>
      <c r="N29" s="11" t="s">
        <v>15</v>
      </c>
    </row>
    <row r="30" spans="1:18" s="2" customFormat="1" ht="16.5" customHeight="1" thickBot="1">
      <c r="A30" s="7" t="s">
        <v>708</v>
      </c>
      <c r="B30" s="45" t="s">
        <v>21</v>
      </c>
      <c r="C30" s="10">
        <v>138</v>
      </c>
      <c r="D30" s="10">
        <v>154</v>
      </c>
      <c r="E30" s="10">
        <v>155</v>
      </c>
      <c r="F30" s="10">
        <v>156</v>
      </c>
      <c r="G30" s="10">
        <v>164</v>
      </c>
      <c r="H30" s="10">
        <v>165</v>
      </c>
      <c r="I30" s="10">
        <v>169</v>
      </c>
      <c r="J30" s="10">
        <v>173</v>
      </c>
      <c r="K30" s="10">
        <v>180</v>
      </c>
      <c r="L30" s="10">
        <v>187</v>
      </c>
      <c r="M30" s="9">
        <v>201</v>
      </c>
      <c r="N30" s="9" t="s">
        <v>149</v>
      </c>
    </row>
    <row r="31" spans="1:18" s="2" customFormat="1" ht="16.5" customHeight="1" thickBot="1">
      <c r="A31" s="22" t="s">
        <v>765</v>
      </c>
      <c r="B31" s="38" t="s">
        <v>21</v>
      </c>
      <c r="C31" s="10">
        <v>123</v>
      </c>
      <c r="D31" s="10">
        <v>128</v>
      </c>
      <c r="E31" s="10">
        <v>128</v>
      </c>
      <c r="F31" s="10">
        <v>128</v>
      </c>
      <c r="G31" s="10">
        <v>129</v>
      </c>
      <c r="H31" s="10">
        <v>150</v>
      </c>
      <c r="I31" s="10">
        <v>153</v>
      </c>
      <c r="J31" s="10">
        <v>154</v>
      </c>
      <c r="K31" s="10">
        <v>171</v>
      </c>
      <c r="L31" s="10" t="s">
        <v>14</v>
      </c>
    </row>
    <row r="32" spans="1:18" s="2" customFormat="1" ht="16.5" customHeight="1" thickBot="1">
      <c r="A32" s="22" t="s">
        <v>731</v>
      </c>
      <c r="B32" s="85" t="s">
        <v>838</v>
      </c>
      <c r="C32" s="10">
        <v>106</v>
      </c>
      <c r="D32" s="10">
        <v>122</v>
      </c>
      <c r="E32" s="10">
        <v>128</v>
      </c>
      <c r="F32" s="10">
        <v>130</v>
      </c>
      <c r="G32" s="10">
        <v>130</v>
      </c>
      <c r="H32" s="10">
        <v>140</v>
      </c>
      <c r="I32" s="10">
        <v>144</v>
      </c>
      <c r="J32" s="10">
        <v>144</v>
      </c>
      <c r="K32" s="10" t="s">
        <v>14</v>
      </c>
    </row>
    <row r="33" spans="1:14" s="2" customFormat="1" ht="16.5" customHeight="1" thickBot="1">
      <c r="A33" s="22" t="s">
        <v>732</v>
      </c>
      <c r="B33" s="85" t="s">
        <v>838</v>
      </c>
      <c r="C33" s="10">
        <v>74</v>
      </c>
      <c r="D33" s="10">
        <v>83</v>
      </c>
      <c r="E33" s="10">
        <v>84</v>
      </c>
      <c r="F33" s="10">
        <v>84</v>
      </c>
      <c r="G33" s="10">
        <v>84</v>
      </c>
      <c r="H33" s="10" t="s">
        <v>14</v>
      </c>
    </row>
    <row r="34" spans="1:14" s="2" customFormat="1" ht="16.5" customHeight="1" thickBot="1">
      <c r="A34" s="22" t="s">
        <v>730</v>
      </c>
      <c r="B34" s="23" t="s">
        <v>6</v>
      </c>
      <c r="C34" s="10">
        <v>73</v>
      </c>
      <c r="D34" s="10">
        <v>79</v>
      </c>
      <c r="E34" s="10">
        <v>80</v>
      </c>
      <c r="F34" s="10">
        <v>80</v>
      </c>
      <c r="G34" s="10" t="s">
        <v>14</v>
      </c>
      <c r="K34" s="19"/>
      <c r="L34" s="19"/>
      <c r="M34" s="19"/>
    </row>
    <row r="35" spans="1:14" s="2" customFormat="1" ht="16.5" customHeight="1" thickBot="1">
      <c r="A35" s="22" t="s">
        <v>729</v>
      </c>
      <c r="B35" s="23" t="s">
        <v>6</v>
      </c>
      <c r="C35" s="10">
        <v>72</v>
      </c>
      <c r="D35" s="10">
        <v>126</v>
      </c>
      <c r="E35" s="10">
        <v>127</v>
      </c>
      <c r="F35" s="10">
        <v>127</v>
      </c>
      <c r="G35" s="10">
        <v>136</v>
      </c>
      <c r="H35" s="10">
        <v>139</v>
      </c>
      <c r="I35" s="10" t="s">
        <v>14</v>
      </c>
      <c r="K35" s="19"/>
      <c r="L35" s="19"/>
    </row>
    <row r="36" spans="1:14" s="2" customFormat="1" ht="11.25" customHeight="1"/>
    <row r="37" spans="1:14" s="2" customFormat="1" ht="16.5" customHeight="1">
      <c r="A37" s="1" t="s">
        <v>761</v>
      </c>
    </row>
    <row r="38" spans="1:14" s="2" customFormat="1" ht="9" customHeight="1" thickBot="1">
      <c r="A38" s="1"/>
    </row>
    <row r="39" spans="1:14" s="2" customFormat="1" ht="16.5" customHeight="1" thickBot="1">
      <c r="A39" s="3" t="s">
        <v>0</v>
      </c>
      <c r="B39" s="4" t="s">
        <v>1</v>
      </c>
      <c r="C39" s="4" t="s">
        <v>2</v>
      </c>
      <c r="D39" s="4">
        <v>2</v>
      </c>
      <c r="E39" s="4">
        <v>3</v>
      </c>
      <c r="F39" s="4">
        <v>4</v>
      </c>
      <c r="G39" s="4">
        <v>5</v>
      </c>
      <c r="H39" s="4">
        <v>6</v>
      </c>
      <c r="I39" s="4">
        <v>7</v>
      </c>
      <c r="J39" s="4"/>
      <c r="K39" s="6" t="s">
        <v>161</v>
      </c>
      <c r="L39" s="14">
        <f>(1316/3783)</f>
        <v>0.34787205921226538</v>
      </c>
    </row>
    <row r="40" spans="1:14" s="2" customFormat="1" ht="16.5" customHeight="1" thickBot="1">
      <c r="A40" s="7" t="s">
        <v>702</v>
      </c>
      <c r="B40" s="45" t="s">
        <v>21</v>
      </c>
      <c r="C40" s="9">
        <v>277</v>
      </c>
      <c r="D40" s="10"/>
      <c r="E40" s="10"/>
      <c r="F40" s="10"/>
      <c r="G40" s="10"/>
      <c r="H40" s="10"/>
      <c r="I40" s="10"/>
      <c r="J40" s="11" t="s">
        <v>7</v>
      </c>
      <c r="K40" s="5"/>
      <c r="L40" s="6" t="s">
        <v>3</v>
      </c>
      <c r="M40" s="6" t="s">
        <v>4</v>
      </c>
      <c r="N40" s="6" t="s">
        <v>5</v>
      </c>
    </row>
    <row r="41" spans="1:14" s="2" customFormat="1" ht="16.5" customHeight="1" thickBot="1">
      <c r="A41" s="7" t="s">
        <v>758</v>
      </c>
      <c r="B41" s="82" t="s">
        <v>838</v>
      </c>
      <c r="C41" s="9">
        <v>202</v>
      </c>
      <c r="D41" s="10"/>
      <c r="E41" s="10"/>
      <c r="F41" s="10"/>
      <c r="G41" s="10"/>
      <c r="H41" s="10"/>
      <c r="I41" s="10"/>
      <c r="J41" s="11" t="s">
        <v>8</v>
      </c>
      <c r="K41" s="12" t="s">
        <v>6</v>
      </c>
      <c r="L41" s="13">
        <f>(C46+C47+C49)</f>
        <v>192</v>
      </c>
      <c r="M41" s="14">
        <f>SUM(L41/L45)</f>
        <v>0.15118110236220472</v>
      </c>
      <c r="N41" s="5">
        <v>1</v>
      </c>
    </row>
    <row r="42" spans="1:14" s="2" customFormat="1" ht="16.5" customHeight="1" thickBot="1">
      <c r="A42" s="7" t="s">
        <v>759</v>
      </c>
      <c r="B42" s="82" t="s">
        <v>838</v>
      </c>
      <c r="C42" s="10">
        <v>144</v>
      </c>
      <c r="D42" s="10">
        <v>152</v>
      </c>
      <c r="E42" s="10">
        <v>162</v>
      </c>
      <c r="F42" s="10">
        <v>162</v>
      </c>
      <c r="G42" s="10">
        <v>164</v>
      </c>
      <c r="H42" s="10">
        <v>166</v>
      </c>
      <c r="I42" s="9">
        <v>175</v>
      </c>
      <c r="J42" s="11" t="s">
        <v>10</v>
      </c>
      <c r="K42" s="79" t="s">
        <v>838</v>
      </c>
      <c r="L42" s="13">
        <f>(C41+C42+C43+C44+C45)</f>
        <v>730</v>
      </c>
      <c r="M42" s="14">
        <f>SUM(L42/L45)</f>
        <v>0.57480314960629919</v>
      </c>
      <c r="N42" s="5">
        <v>4</v>
      </c>
    </row>
    <row r="43" spans="1:14" s="2" customFormat="1" ht="16.5" customHeight="1" thickBot="1">
      <c r="A43" s="7" t="s">
        <v>703</v>
      </c>
      <c r="B43" s="88" t="s">
        <v>838</v>
      </c>
      <c r="C43" s="10">
        <v>130</v>
      </c>
      <c r="D43" s="10">
        <v>147</v>
      </c>
      <c r="E43" s="10">
        <v>149</v>
      </c>
      <c r="F43" s="10">
        <v>150</v>
      </c>
      <c r="G43" s="10">
        <v>151</v>
      </c>
      <c r="H43" s="10">
        <v>161</v>
      </c>
      <c r="I43" s="9">
        <v>175</v>
      </c>
      <c r="J43" s="11" t="s">
        <v>15</v>
      </c>
      <c r="K43" s="30" t="s">
        <v>21</v>
      </c>
      <c r="L43" s="13">
        <f>(C40+C48)</f>
        <v>333</v>
      </c>
      <c r="M43" s="14">
        <f>SUM(L43/L45)</f>
        <v>0.26220472440944881</v>
      </c>
      <c r="N43" s="5">
        <v>1</v>
      </c>
    </row>
    <row r="44" spans="1:14" s="2" customFormat="1" ht="16.5" customHeight="1" thickBot="1">
      <c r="A44" s="22" t="s">
        <v>756</v>
      </c>
      <c r="B44" s="80" t="s">
        <v>838</v>
      </c>
      <c r="C44" s="10">
        <v>127</v>
      </c>
      <c r="D44" s="10">
        <v>132</v>
      </c>
      <c r="E44" s="10">
        <v>133</v>
      </c>
      <c r="F44" s="10">
        <v>133</v>
      </c>
      <c r="G44" s="10">
        <v>135</v>
      </c>
      <c r="H44" s="10">
        <v>137</v>
      </c>
      <c r="I44" s="10">
        <v>138</v>
      </c>
      <c r="J44" s="11"/>
      <c r="K44" s="21" t="s">
        <v>13</v>
      </c>
      <c r="L44" s="13">
        <v>15</v>
      </c>
      <c r="M44" s="14">
        <f>SUM(L44/L45)</f>
        <v>1.1811023622047244E-2</v>
      </c>
      <c r="N44" s="5"/>
    </row>
    <row r="45" spans="1:14" s="2" customFormat="1" ht="16.5" customHeight="1" thickBot="1">
      <c r="A45" s="7" t="s">
        <v>760</v>
      </c>
      <c r="B45" s="88" t="s">
        <v>838</v>
      </c>
      <c r="C45" s="10">
        <v>127</v>
      </c>
      <c r="D45" s="10">
        <v>130</v>
      </c>
      <c r="E45" s="10">
        <v>131</v>
      </c>
      <c r="F45" s="10">
        <v>131</v>
      </c>
      <c r="G45" s="10">
        <v>132</v>
      </c>
      <c r="H45" s="10">
        <v>143</v>
      </c>
      <c r="I45" s="9">
        <v>146</v>
      </c>
      <c r="J45" s="11" t="s">
        <v>18</v>
      </c>
      <c r="K45" s="21"/>
      <c r="L45" s="24">
        <v>1270</v>
      </c>
      <c r="M45" s="14"/>
      <c r="N45" s="5"/>
    </row>
    <row r="46" spans="1:14" s="2" customFormat="1" ht="16.5" customHeight="1" thickBot="1">
      <c r="A46" s="7" t="s">
        <v>753</v>
      </c>
      <c r="B46" s="84" t="s">
        <v>6</v>
      </c>
      <c r="C46" s="10">
        <v>103</v>
      </c>
      <c r="D46" s="10">
        <v>108</v>
      </c>
      <c r="E46" s="10">
        <v>110</v>
      </c>
      <c r="F46" s="10">
        <v>117</v>
      </c>
      <c r="G46" s="10">
        <v>120</v>
      </c>
      <c r="H46" s="10">
        <v>152</v>
      </c>
      <c r="I46" s="9">
        <v>184</v>
      </c>
      <c r="J46" s="11" t="s">
        <v>12</v>
      </c>
    </row>
    <row r="47" spans="1:14" s="2" customFormat="1" ht="16.5" customHeight="1" thickBot="1">
      <c r="A47" s="22" t="s">
        <v>755</v>
      </c>
      <c r="B47" s="86" t="s">
        <v>6</v>
      </c>
      <c r="C47" s="10">
        <v>71</v>
      </c>
      <c r="D47" s="10">
        <v>81</v>
      </c>
      <c r="E47" s="10">
        <v>82</v>
      </c>
      <c r="F47" s="10">
        <v>90</v>
      </c>
      <c r="G47" s="10">
        <v>94</v>
      </c>
      <c r="H47" s="10" t="s">
        <v>14</v>
      </c>
      <c r="K47" s="18"/>
      <c r="L47" s="24"/>
      <c r="M47" s="20"/>
    </row>
    <row r="48" spans="1:14" s="2" customFormat="1" ht="16.5" customHeight="1" thickBot="1">
      <c r="A48" s="22" t="s">
        <v>659</v>
      </c>
      <c r="B48" s="38" t="s">
        <v>21</v>
      </c>
      <c r="C48" s="10">
        <v>56</v>
      </c>
      <c r="D48" s="10">
        <v>94</v>
      </c>
      <c r="E48" s="10">
        <v>96</v>
      </c>
      <c r="F48" s="10">
        <v>97</v>
      </c>
      <c r="G48" s="10">
        <v>104</v>
      </c>
      <c r="H48" s="10">
        <v>111</v>
      </c>
      <c r="I48" s="10" t="s">
        <v>14</v>
      </c>
    </row>
    <row r="49" spans="1:15" s="2" customFormat="1" ht="16.5" customHeight="1" thickBot="1">
      <c r="A49" s="22" t="s">
        <v>754</v>
      </c>
      <c r="B49" s="23" t="s">
        <v>6</v>
      </c>
      <c r="C49" s="10">
        <v>18</v>
      </c>
      <c r="D49" s="10">
        <v>19</v>
      </c>
      <c r="E49" s="10">
        <v>19</v>
      </c>
      <c r="F49" s="10" t="s">
        <v>14</v>
      </c>
      <c r="H49" s="19"/>
    </row>
    <row r="50" spans="1:15" s="2" customFormat="1" ht="16.5" customHeight="1" thickBot="1">
      <c r="A50" s="22" t="s">
        <v>757</v>
      </c>
      <c r="B50" s="27" t="s">
        <v>551</v>
      </c>
      <c r="C50" s="10">
        <v>15</v>
      </c>
      <c r="D50" s="10">
        <v>23</v>
      </c>
      <c r="E50" s="10">
        <v>24</v>
      </c>
      <c r="F50" s="10">
        <v>25</v>
      </c>
      <c r="G50" s="10" t="s">
        <v>14</v>
      </c>
      <c r="H50" s="19"/>
    </row>
    <row r="51" spans="1:15" s="2" customFormat="1" ht="14.25"/>
    <row r="52" spans="1:15" s="2" customFormat="1" ht="16.5" customHeight="1">
      <c r="A52" s="1" t="s">
        <v>742</v>
      </c>
    </row>
    <row r="53" spans="1:15" s="2" customFormat="1" ht="9.75" customHeight="1" thickBot="1">
      <c r="A53" s="1"/>
    </row>
    <row r="54" spans="1:15" s="2" customFormat="1" ht="16.5" customHeight="1" thickBot="1">
      <c r="A54" s="3" t="s">
        <v>0</v>
      </c>
      <c r="B54" s="4" t="s">
        <v>1</v>
      </c>
      <c r="C54" s="4" t="s">
        <v>2</v>
      </c>
      <c r="D54" s="4">
        <v>2</v>
      </c>
      <c r="E54" s="4">
        <v>3</v>
      </c>
      <c r="F54" s="4">
        <v>4</v>
      </c>
      <c r="G54" s="4">
        <v>5</v>
      </c>
      <c r="H54" s="4">
        <v>6</v>
      </c>
      <c r="I54" s="4">
        <v>7</v>
      </c>
      <c r="J54" s="4">
        <v>8</v>
      </c>
      <c r="K54" s="4"/>
      <c r="L54" s="6" t="s">
        <v>161</v>
      </c>
      <c r="M54" s="14">
        <f>(1693/3607)</f>
        <v>0.4693651233712226</v>
      </c>
    </row>
    <row r="55" spans="1:15" s="2" customFormat="1" ht="16.5" customHeight="1" thickBot="1">
      <c r="A55" s="7" t="s">
        <v>693</v>
      </c>
      <c r="B55" s="45" t="s">
        <v>21</v>
      </c>
      <c r="C55" s="9">
        <v>306</v>
      </c>
      <c r="D55" s="10"/>
      <c r="E55" s="10"/>
      <c r="F55" s="10"/>
      <c r="G55" s="10"/>
      <c r="H55" s="10"/>
      <c r="I55" s="10"/>
      <c r="J55" s="10"/>
      <c r="K55" s="15" t="s">
        <v>7</v>
      </c>
      <c r="L55" s="5"/>
      <c r="M55" s="6" t="s">
        <v>3</v>
      </c>
      <c r="N55" s="6" t="s">
        <v>4</v>
      </c>
      <c r="O55" s="6" t="s">
        <v>5</v>
      </c>
    </row>
    <row r="56" spans="1:15" s="2" customFormat="1" ht="16.5" customHeight="1" thickBot="1">
      <c r="A56" s="7" t="s">
        <v>499</v>
      </c>
      <c r="B56" s="28" t="s">
        <v>551</v>
      </c>
      <c r="C56" s="10">
        <v>199</v>
      </c>
      <c r="D56" s="10">
        <v>208</v>
      </c>
      <c r="E56" s="10">
        <v>209</v>
      </c>
      <c r="F56" s="10">
        <v>213</v>
      </c>
      <c r="G56" s="10">
        <v>217</v>
      </c>
      <c r="H56" s="10">
        <v>221</v>
      </c>
      <c r="I56" s="10">
        <v>222</v>
      </c>
      <c r="J56" s="9">
        <v>241</v>
      </c>
      <c r="K56" s="15" t="s">
        <v>12</v>
      </c>
      <c r="L56" s="12" t="s">
        <v>6</v>
      </c>
      <c r="M56" s="13">
        <f>(C59+C62+C65)</f>
        <v>298</v>
      </c>
      <c r="N56" s="14">
        <f>SUM(M56/M60)</f>
        <v>0.18137553256238587</v>
      </c>
      <c r="O56" s="5">
        <v>1</v>
      </c>
    </row>
    <row r="57" spans="1:15" s="2" customFormat="1" ht="16.5" customHeight="1" thickBot="1">
      <c r="A57" s="7" t="s">
        <v>737</v>
      </c>
      <c r="B57" s="88" t="s">
        <v>838</v>
      </c>
      <c r="C57" s="10">
        <v>186</v>
      </c>
      <c r="D57" s="10">
        <v>189</v>
      </c>
      <c r="E57" s="10">
        <v>192</v>
      </c>
      <c r="F57" s="10">
        <v>196</v>
      </c>
      <c r="G57" s="10">
        <v>198</v>
      </c>
      <c r="H57" s="10">
        <v>202</v>
      </c>
      <c r="I57" s="10">
        <v>212</v>
      </c>
      <c r="J57" s="9">
        <v>223</v>
      </c>
      <c r="K57" s="15" t="s">
        <v>15</v>
      </c>
      <c r="L57" s="79" t="s">
        <v>838</v>
      </c>
      <c r="M57" s="13">
        <f>(C57+C60+C61+C64+C63)</f>
        <v>607</v>
      </c>
      <c r="N57" s="14">
        <f>SUM(M57/M60)</f>
        <v>0.36944613511868535</v>
      </c>
      <c r="O57" s="5">
        <v>2</v>
      </c>
    </row>
    <row r="58" spans="1:15" s="2" customFormat="1" ht="16.5" customHeight="1" thickBot="1">
      <c r="A58" s="7" t="s">
        <v>590</v>
      </c>
      <c r="B58" s="76" t="s">
        <v>21</v>
      </c>
      <c r="C58" s="10">
        <v>182</v>
      </c>
      <c r="D58" s="10">
        <v>211</v>
      </c>
      <c r="E58" s="10">
        <v>214</v>
      </c>
      <c r="F58" s="10">
        <v>220</v>
      </c>
      <c r="G58" s="9">
        <v>236</v>
      </c>
      <c r="H58" s="10"/>
      <c r="I58" s="10"/>
      <c r="J58" s="10"/>
      <c r="K58" s="15" t="s">
        <v>8</v>
      </c>
      <c r="L58" s="30" t="s">
        <v>21</v>
      </c>
      <c r="M58" s="13">
        <f>(C55+C58+C66)</f>
        <v>517</v>
      </c>
      <c r="N58" s="14">
        <f>SUM(M58/M60)</f>
        <v>0.3146682897139379</v>
      </c>
      <c r="O58" s="5">
        <v>2</v>
      </c>
    </row>
    <row r="59" spans="1:15" s="2" customFormat="1" ht="16.5" customHeight="1" thickBot="1">
      <c r="A59" s="7" t="s">
        <v>735</v>
      </c>
      <c r="B59" s="84" t="s">
        <v>6</v>
      </c>
      <c r="C59" s="10">
        <v>142</v>
      </c>
      <c r="D59" s="10">
        <v>147</v>
      </c>
      <c r="E59" s="10">
        <v>148</v>
      </c>
      <c r="F59" s="10">
        <v>152</v>
      </c>
      <c r="G59" s="10">
        <v>160</v>
      </c>
      <c r="H59" s="10">
        <v>161</v>
      </c>
      <c r="I59" s="10">
        <v>164</v>
      </c>
      <c r="J59" s="9">
        <v>209</v>
      </c>
      <c r="K59" s="15" t="s">
        <v>18</v>
      </c>
      <c r="L59" s="21" t="s">
        <v>13</v>
      </c>
      <c r="M59" s="13">
        <f>(C56+C67)</f>
        <v>221</v>
      </c>
      <c r="N59" s="14">
        <f>SUM(M59/M60)</f>
        <v>0.13451004260499086</v>
      </c>
      <c r="O59" s="5">
        <v>1</v>
      </c>
    </row>
    <row r="60" spans="1:15" s="2" customFormat="1" ht="16.5" customHeight="1" thickBot="1">
      <c r="A60" s="7" t="s">
        <v>694</v>
      </c>
      <c r="B60" s="82" t="s">
        <v>838</v>
      </c>
      <c r="C60" s="10">
        <v>140</v>
      </c>
      <c r="D60" s="10">
        <v>143</v>
      </c>
      <c r="E60" s="10">
        <v>144</v>
      </c>
      <c r="F60" s="10">
        <v>149</v>
      </c>
      <c r="G60" s="10">
        <v>151</v>
      </c>
      <c r="H60" s="10">
        <v>183</v>
      </c>
      <c r="I60" s="10">
        <v>209</v>
      </c>
      <c r="J60" s="9">
        <v>229</v>
      </c>
      <c r="K60" s="15" t="s">
        <v>10</v>
      </c>
      <c r="M60" s="24">
        <v>1643</v>
      </c>
    </row>
    <row r="61" spans="1:15" s="2" customFormat="1" ht="16.5" customHeight="1" thickBot="1">
      <c r="A61" s="22" t="s">
        <v>740</v>
      </c>
      <c r="B61" s="85" t="s">
        <v>838</v>
      </c>
      <c r="C61" s="10">
        <v>125</v>
      </c>
      <c r="D61" s="10">
        <v>126</v>
      </c>
      <c r="E61" s="10">
        <v>129</v>
      </c>
      <c r="F61" s="10">
        <v>130</v>
      </c>
      <c r="G61" s="10">
        <v>131</v>
      </c>
      <c r="H61" s="10">
        <v>135</v>
      </c>
      <c r="I61" s="10">
        <v>194</v>
      </c>
      <c r="J61" s="10">
        <v>201</v>
      </c>
      <c r="K61" s="15"/>
    </row>
    <row r="62" spans="1:15" s="2" customFormat="1" ht="16.5" customHeight="1" thickBot="1">
      <c r="A62" s="22" t="s">
        <v>642</v>
      </c>
      <c r="B62" s="23" t="s">
        <v>6</v>
      </c>
      <c r="C62" s="10">
        <v>120</v>
      </c>
      <c r="D62" s="10">
        <v>124</v>
      </c>
      <c r="E62" s="10">
        <v>125</v>
      </c>
      <c r="F62" s="10">
        <v>138</v>
      </c>
      <c r="G62" s="10">
        <v>143</v>
      </c>
      <c r="H62" s="10">
        <v>148</v>
      </c>
      <c r="I62" s="10">
        <v>154</v>
      </c>
      <c r="J62" s="10" t="s">
        <v>14</v>
      </c>
    </row>
    <row r="63" spans="1:15" s="2" customFormat="1" ht="16.5" customHeight="1" thickBot="1">
      <c r="A63" s="22" t="s">
        <v>736</v>
      </c>
      <c r="B63" s="80" t="s">
        <v>838</v>
      </c>
      <c r="C63" s="10">
        <v>103</v>
      </c>
      <c r="D63" s="10">
        <v>104</v>
      </c>
      <c r="E63" s="10">
        <v>104</v>
      </c>
      <c r="F63" s="10">
        <v>106</v>
      </c>
      <c r="G63" s="10">
        <v>107</v>
      </c>
      <c r="H63" s="10">
        <v>110</v>
      </c>
      <c r="I63" s="10" t="s">
        <v>14</v>
      </c>
      <c r="J63" s="19"/>
    </row>
    <row r="64" spans="1:15" s="2" customFormat="1" ht="16.5" customHeight="1" thickBot="1">
      <c r="A64" s="22" t="s">
        <v>738</v>
      </c>
      <c r="B64" s="80" t="s">
        <v>838</v>
      </c>
      <c r="C64" s="10">
        <v>53</v>
      </c>
      <c r="D64" s="10">
        <v>54</v>
      </c>
      <c r="E64" s="10">
        <v>55</v>
      </c>
      <c r="F64" s="10">
        <v>56</v>
      </c>
      <c r="G64" s="10">
        <v>57</v>
      </c>
      <c r="H64" s="10" t="s">
        <v>14</v>
      </c>
    </row>
    <row r="65" spans="1:15" s="2" customFormat="1" ht="16.5" customHeight="1" thickBot="1">
      <c r="A65" s="22" t="s">
        <v>741</v>
      </c>
      <c r="B65" s="23" t="s">
        <v>6</v>
      </c>
      <c r="C65" s="10">
        <v>36</v>
      </c>
      <c r="D65" s="10">
        <v>40</v>
      </c>
      <c r="E65" s="10">
        <v>42</v>
      </c>
      <c r="F65" s="10" t="s">
        <v>14</v>
      </c>
    </row>
    <row r="66" spans="1:15" s="2" customFormat="1" ht="16.5" customHeight="1" thickBot="1">
      <c r="A66" s="22" t="s">
        <v>739</v>
      </c>
      <c r="B66" s="38" t="s">
        <v>21</v>
      </c>
      <c r="C66" s="10">
        <v>29</v>
      </c>
      <c r="D66" s="10">
        <v>38</v>
      </c>
      <c r="E66" s="10">
        <v>43</v>
      </c>
      <c r="F66" s="10">
        <v>43</v>
      </c>
      <c r="G66" s="10" t="s">
        <v>14</v>
      </c>
      <c r="J66" s="19"/>
    </row>
    <row r="67" spans="1:15" s="2" customFormat="1" ht="16.5" customHeight="1" thickBot="1">
      <c r="A67" s="22" t="s">
        <v>690</v>
      </c>
      <c r="B67" s="27" t="s">
        <v>551</v>
      </c>
      <c r="C67" s="10">
        <v>22</v>
      </c>
      <c r="D67" s="10">
        <v>24</v>
      </c>
      <c r="E67" s="10" t="s">
        <v>14</v>
      </c>
      <c r="H67" s="19"/>
      <c r="J67" s="19"/>
    </row>
    <row r="68" spans="1:15" s="2" customFormat="1" ht="15">
      <c r="A68" s="31"/>
    </row>
    <row r="69" spans="1:15" s="2" customFormat="1" ht="16.5" customHeight="1">
      <c r="A69" s="1" t="s">
        <v>743</v>
      </c>
    </row>
    <row r="70" spans="1:15" s="2" customFormat="1" ht="9.75" customHeight="1" thickBot="1">
      <c r="A70" s="1"/>
    </row>
    <row r="71" spans="1:15" s="2" customFormat="1" ht="16.5" customHeight="1" thickBot="1">
      <c r="A71" s="3" t="s">
        <v>0</v>
      </c>
      <c r="B71" s="4" t="s">
        <v>1</v>
      </c>
      <c r="C71" s="4" t="s">
        <v>2</v>
      </c>
      <c r="D71" s="4">
        <v>2</v>
      </c>
      <c r="E71" s="4">
        <v>3</v>
      </c>
      <c r="F71" s="4">
        <v>4</v>
      </c>
      <c r="G71" s="4">
        <v>5</v>
      </c>
      <c r="H71" s="4">
        <v>6</v>
      </c>
      <c r="I71" s="4">
        <v>7</v>
      </c>
      <c r="J71" s="4">
        <v>8</v>
      </c>
      <c r="K71" s="4"/>
      <c r="L71" s="6" t="s">
        <v>161</v>
      </c>
      <c r="M71" s="14">
        <f>(1678/4278)</f>
        <v>0.39223936418887329</v>
      </c>
    </row>
    <row r="72" spans="1:15" s="2" customFormat="1" ht="16.5" customHeight="1" thickBot="1">
      <c r="A72" s="7" t="s">
        <v>746</v>
      </c>
      <c r="B72" s="83" t="s">
        <v>744</v>
      </c>
      <c r="C72" s="9">
        <v>410</v>
      </c>
      <c r="D72" s="10"/>
      <c r="E72" s="10"/>
      <c r="F72" s="10"/>
      <c r="G72" s="10"/>
      <c r="H72" s="10"/>
      <c r="I72" s="10"/>
      <c r="J72" s="10"/>
      <c r="K72" s="15" t="s">
        <v>7</v>
      </c>
      <c r="L72" s="5"/>
      <c r="M72" s="6" t="s">
        <v>3</v>
      </c>
      <c r="N72" s="6" t="s">
        <v>4</v>
      </c>
      <c r="O72" s="6" t="s">
        <v>5</v>
      </c>
    </row>
    <row r="73" spans="1:15" s="2" customFormat="1" ht="16.5" customHeight="1" thickBot="1">
      <c r="A73" s="7" t="s">
        <v>725</v>
      </c>
      <c r="B73" s="45" t="s">
        <v>21</v>
      </c>
      <c r="C73" s="9">
        <v>323</v>
      </c>
      <c r="D73" s="10"/>
      <c r="E73" s="10"/>
      <c r="F73" s="10"/>
      <c r="G73" s="10"/>
      <c r="H73" s="10"/>
      <c r="I73" s="10"/>
      <c r="J73" s="10"/>
      <c r="K73" s="15" t="s">
        <v>8</v>
      </c>
      <c r="L73" s="12" t="s">
        <v>6</v>
      </c>
      <c r="M73" s="13">
        <v>46</v>
      </c>
      <c r="N73" s="14">
        <f>SUM(M73/M77)</f>
        <v>2.8151774785801713E-2</v>
      </c>
      <c r="O73" s="5"/>
    </row>
    <row r="74" spans="1:15" s="2" customFormat="1" ht="16.5" customHeight="1" thickBot="1">
      <c r="A74" s="7" t="s">
        <v>722</v>
      </c>
      <c r="B74" s="88" t="s">
        <v>838</v>
      </c>
      <c r="C74" s="10">
        <v>195</v>
      </c>
      <c r="D74" s="9">
        <v>212</v>
      </c>
      <c r="E74" s="10"/>
      <c r="F74" s="10"/>
      <c r="G74" s="10"/>
      <c r="H74" s="10"/>
      <c r="I74" s="10"/>
      <c r="J74" s="10"/>
      <c r="K74" s="15" t="s">
        <v>12</v>
      </c>
      <c r="L74" s="79" t="s">
        <v>838</v>
      </c>
      <c r="M74" s="13">
        <f>(C74+C76+C77+C78+C80+C82)</f>
        <v>574</v>
      </c>
      <c r="N74" s="14">
        <f>SUM(M74/M77)</f>
        <v>0.35128518971848227</v>
      </c>
      <c r="O74" s="5">
        <v>3</v>
      </c>
    </row>
    <row r="75" spans="1:15" s="2" customFormat="1" ht="16.5" customHeight="1" thickBot="1">
      <c r="A75" s="7" t="s">
        <v>752</v>
      </c>
      <c r="B75" s="76" t="s">
        <v>21</v>
      </c>
      <c r="C75" s="29">
        <v>187</v>
      </c>
      <c r="D75" s="10">
        <v>194</v>
      </c>
      <c r="E75" s="9">
        <v>241</v>
      </c>
      <c r="F75" s="10"/>
      <c r="G75" s="10"/>
      <c r="H75" s="10"/>
      <c r="I75" s="10"/>
      <c r="J75" s="10"/>
      <c r="K75" s="15" t="s">
        <v>10</v>
      </c>
      <c r="L75" s="30" t="s">
        <v>21</v>
      </c>
      <c r="M75" s="13">
        <f>(C73+C75+C79)</f>
        <v>604</v>
      </c>
      <c r="N75" s="14">
        <f>SUM(M75/M77)</f>
        <v>0.36964504283965727</v>
      </c>
      <c r="O75" s="5">
        <v>3</v>
      </c>
    </row>
    <row r="76" spans="1:15" s="2" customFormat="1" ht="16.5" customHeight="1" thickBot="1">
      <c r="A76" s="7" t="s">
        <v>720</v>
      </c>
      <c r="B76" s="82" t="s">
        <v>838</v>
      </c>
      <c r="C76" s="10">
        <v>108</v>
      </c>
      <c r="D76" s="10">
        <v>118</v>
      </c>
      <c r="E76" s="10">
        <v>119</v>
      </c>
      <c r="F76" s="10">
        <v>119</v>
      </c>
      <c r="G76" s="10">
        <v>122</v>
      </c>
      <c r="H76" s="10">
        <v>127</v>
      </c>
      <c r="I76" s="10">
        <v>136</v>
      </c>
      <c r="J76" s="9">
        <v>154</v>
      </c>
      <c r="K76" s="15" t="s">
        <v>19</v>
      </c>
      <c r="L76" s="21" t="s">
        <v>13</v>
      </c>
      <c r="M76" s="13">
        <v>410</v>
      </c>
      <c r="N76" s="14">
        <f>SUM(M76/M77)</f>
        <v>0.25091799265605874</v>
      </c>
      <c r="O76" s="5">
        <v>1</v>
      </c>
    </row>
    <row r="77" spans="1:15" s="2" customFormat="1" ht="16.5" customHeight="1" thickBot="1">
      <c r="A77" s="7" t="s">
        <v>724</v>
      </c>
      <c r="B77" s="88" t="s">
        <v>838</v>
      </c>
      <c r="C77" s="10">
        <v>104</v>
      </c>
      <c r="D77" s="10">
        <v>178</v>
      </c>
      <c r="E77" s="10">
        <v>185</v>
      </c>
      <c r="F77" s="10">
        <v>187</v>
      </c>
      <c r="G77" s="10">
        <v>201</v>
      </c>
      <c r="H77" s="9">
        <v>214</v>
      </c>
      <c r="I77" s="10"/>
      <c r="J77" s="10"/>
      <c r="K77" s="15" t="s">
        <v>18</v>
      </c>
      <c r="L77" s="21"/>
      <c r="M77" s="24">
        <v>1634</v>
      </c>
      <c r="N77" s="14"/>
      <c r="O77" s="5"/>
    </row>
    <row r="78" spans="1:15" s="2" customFormat="1" ht="16.5" customHeight="1" thickBot="1">
      <c r="A78" s="22" t="s">
        <v>748</v>
      </c>
      <c r="B78" s="80" t="s">
        <v>838</v>
      </c>
      <c r="C78" s="10">
        <v>97</v>
      </c>
      <c r="D78" s="10">
        <v>100</v>
      </c>
      <c r="E78" s="10">
        <v>101</v>
      </c>
      <c r="F78" s="10">
        <v>101</v>
      </c>
      <c r="G78" s="10">
        <v>101</v>
      </c>
      <c r="H78" s="10">
        <v>116</v>
      </c>
      <c r="I78" s="10">
        <v>119</v>
      </c>
      <c r="J78" s="10">
        <v>130</v>
      </c>
      <c r="K78" s="15"/>
    </row>
    <row r="79" spans="1:15" s="2" customFormat="1" ht="16.5" customHeight="1" thickBot="1">
      <c r="A79" s="7" t="s">
        <v>747</v>
      </c>
      <c r="B79" s="76" t="s">
        <v>21</v>
      </c>
      <c r="C79" s="10">
        <v>94</v>
      </c>
      <c r="D79" s="10">
        <v>114</v>
      </c>
      <c r="E79" s="10">
        <v>169</v>
      </c>
      <c r="F79" s="10">
        <v>202</v>
      </c>
      <c r="G79" s="10">
        <v>204</v>
      </c>
      <c r="H79" s="9">
        <v>216</v>
      </c>
      <c r="I79" s="10"/>
      <c r="J79" s="10"/>
      <c r="K79" s="15" t="s">
        <v>15</v>
      </c>
      <c r="L79" s="5"/>
    </row>
    <row r="80" spans="1:15" s="2" customFormat="1" ht="16.5" customHeight="1" thickBot="1">
      <c r="A80" s="22" t="s">
        <v>749</v>
      </c>
      <c r="B80" s="85" t="s">
        <v>838</v>
      </c>
      <c r="C80" s="10">
        <v>51</v>
      </c>
      <c r="D80" s="10">
        <v>60</v>
      </c>
      <c r="E80" s="10">
        <v>62</v>
      </c>
      <c r="F80" s="10">
        <v>62</v>
      </c>
      <c r="G80" s="10">
        <v>63</v>
      </c>
      <c r="H80" s="10" t="s">
        <v>14</v>
      </c>
    </row>
    <row r="81" spans="1:13" s="2" customFormat="1" ht="16.5" customHeight="1" thickBot="1">
      <c r="A81" s="22" t="s">
        <v>745</v>
      </c>
      <c r="B81" s="23" t="s">
        <v>6</v>
      </c>
      <c r="C81" s="10">
        <v>46</v>
      </c>
      <c r="D81" s="10">
        <v>110</v>
      </c>
      <c r="E81" s="10">
        <v>111</v>
      </c>
      <c r="F81" s="10">
        <v>112</v>
      </c>
      <c r="G81" s="10">
        <v>112</v>
      </c>
      <c r="H81" s="10">
        <v>115</v>
      </c>
      <c r="I81" s="10">
        <v>117</v>
      </c>
      <c r="J81" s="10" t="s">
        <v>14</v>
      </c>
      <c r="K81" s="19"/>
      <c r="M81" s="5"/>
    </row>
    <row r="82" spans="1:13" s="2" customFormat="1" ht="16.5" customHeight="1" thickBot="1">
      <c r="A82" s="22" t="s">
        <v>750</v>
      </c>
      <c r="B82" s="85" t="s">
        <v>838</v>
      </c>
      <c r="C82" s="10">
        <v>19</v>
      </c>
      <c r="D82" s="10">
        <v>20</v>
      </c>
      <c r="E82" s="10">
        <v>24</v>
      </c>
      <c r="F82" s="10">
        <v>24</v>
      </c>
      <c r="G82" s="10" t="s">
        <v>14</v>
      </c>
      <c r="H82" s="19"/>
      <c r="K82" s="5"/>
    </row>
    <row r="83" spans="1:13" s="2" customFormat="1" ht="15">
      <c r="A83" s="31"/>
      <c r="C83" s="19"/>
      <c r="D83" s="19"/>
      <c r="E83" s="19"/>
      <c r="F83" s="19"/>
      <c r="G83" s="19"/>
      <c r="H83" s="19"/>
    </row>
    <row r="84" spans="1:13" s="67" customFormat="1" ht="15" customHeight="1">
      <c r="A84" s="32"/>
      <c r="B84" s="32" t="s">
        <v>20</v>
      </c>
      <c r="C84" s="33" t="s">
        <v>6</v>
      </c>
      <c r="D84" s="81" t="s">
        <v>838</v>
      </c>
      <c r="E84" s="39" t="s">
        <v>21</v>
      </c>
      <c r="F84" s="32" t="s">
        <v>13</v>
      </c>
    </row>
    <row r="85" spans="1:13" s="67" customFormat="1" ht="15" customHeight="1">
      <c r="A85" s="56" t="s">
        <v>3</v>
      </c>
      <c r="B85" s="36">
        <f>SUM(M60+L45+P27+Q9+M77)</f>
        <v>8955</v>
      </c>
      <c r="C85" s="68">
        <f>SUM(M56+L41+P23+Q5+M73)</f>
        <v>1520</v>
      </c>
      <c r="D85" s="68">
        <f>(M57+L42+M74+P24+Q6)</f>
        <v>3128</v>
      </c>
      <c r="E85" s="68">
        <f>SUM(M75+L43+P25+M58+Q7)</f>
        <v>2359</v>
      </c>
      <c r="F85" s="68">
        <f>(M76+M59+P26+Q8+L44)</f>
        <v>1869</v>
      </c>
    </row>
    <row r="86" spans="1:13" s="67" customFormat="1" ht="15" customHeight="1">
      <c r="A86" s="56" t="s">
        <v>4</v>
      </c>
      <c r="B86" s="37">
        <v>1</v>
      </c>
      <c r="C86" s="69">
        <f>SUM(C85/$B$85)</f>
        <v>0.16973757677275264</v>
      </c>
      <c r="D86" s="69">
        <f>SUM(D85/$B$85)</f>
        <v>0.34930206588498047</v>
      </c>
      <c r="E86" s="69">
        <f>SUM(E85/$B$85)</f>
        <v>0.26342825237297601</v>
      </c>
      <c r="F86" s="69">
        <f>SUM(F85/$B$85)</f>
        <v>0.20871021775544388</v>
      </c>
    </row>
    <row r="87" spans="1:13" s="67" customFormat="1" ht="15" customHeight="1">
      <c r="A87" s="56" t="s">
        <v>5</v>
      </c>
      <c r="B87" s="32">
        <v>35</v>
      </c>
      <c r="C87" s="67">
        <v>5</v>
      </c>
      <c r="D87" s="67">
        <v>14</v>
      </c>
      <c r="E87" s="67">
        <v>10</v>
      </c>
      <c r="F87" s="67">
        <v>6</v>
      </c>
    </row>
    <row r="89" spans="1:13">
      <c r="A89" s="77"/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T99"/>
  <sheetViews>
    <sheetView workbookViewId="0">
      <selection activeCell="Q1" sqref="Q1"/>
    </sheetView>
  </sheetViews>
  <sheetFormatPr defaultRowHeight="12.75"/>
  <cols>
    <col min="1" max="1" width="22.140625" customWidth="1"/>
    <col min="6" max="6" width="9" customWidth="1"/>
  </cols>
  <sheetData>
    <row r="1" spans="1:19" s="2" customFormat="1" ht="16.5" customHeight="1">
      <c r="A1" s="1" t="s">
        <v>662</v>
      </c>
    </row>
    <row r="2" spans="1:19" s="2" customFormat="1" ht="9" customHeight="1" thickBot="1">
      <c r="A2" s="1"/>
    </row>
    <row r="3" spans="1:19" s="2" customFormat="1" ht="16.5" customHeight="1" thickBot="1">
      <c r="A3" s="3" t="s">
        <v>0</v>
      </c>
      <c r="B3" s="4" t="s">
        <v>1</v>
      </c>
      <c r="C3" s="4" t="s">
        <v>2</v>
      </c>
      <c r="D3" s="4">
        <v>2</v>
      </c>
      <c r="E3" s="4">
        <v>3</v>
      </c>
      <c r="F3" s="4">
        <v>4</v>
      </c>
      <c r="G3" s="4">
        <v>5</v>
      </c>
      <c r="H3" s="4">
        <v>6</v>
      </c>
      <c r="I3" s="4">
        <v>7</v>
      </c>
      <c r="J3" s="4">
        <v>8</v>
      </c>
      <c r="K3" s="4">
        <v>9</v>
      </c>
      <c r="L3" s="4">
        <v>10</v>
      </c>
      <c r="M3" s="4">
        <v>11</v>
      </c>
      <c r="N3" s="4">
        <v>12</v>
      </c>
      <c r="O3" s="4"/>
      <c r="P3" s="6" t="s">
        <v>161</v>
      </c>
      <c r="Q3" s="14"/>
    </row>
    <row r="4" spans="1:19" s="2" customFormat="1" ht="16.5" customHeight="1" thickBot="1">
      <c r="A4" s="7" t="s">
        <v>638</v>
      </c>
      <c r="B4" s="8" t="s">
        <v>6</v>
      </c>
      <c r="C4" s="10">
        <v>471</v>
      </c>
      <c r="D4" s="10">
        <v>476</v>
      </c>
      <c r="E4" s="10">
        <v>476</v>
      </c>
      <c r="F4" s="10">
        <v>486</v>
      </c>
      <c r="G4" s="10">
        <v>487</v>
      </c>
      <c r="H4" s="10">
        <v>494</v>
      </c>
      <c r="I4" s="9">
        <v>557</v>
      </c>
      <c r="J4" s="10"/>
      <c r="K4" s="10"/>
      <c r="L4" s="10"/>
      <c r="M4" s="10"/>
      <c r="N4" s="10"/>
      <c r="O4" s="11" t="s">
        <v>7</v>
      </c>
      <c r="P4" s="5"/>
      <c r="Q4" s="6" t="s">
        <v>3</v>
      </c>
      <c r="R4" s="6" t="s">
        <v>4</v>
      </c>
      <c r="S4" s="6" t="s">
        <v>5</v>
      </c>
    </row>
    <row r="5" spans="1:19" s="2" customFormat="1" ht="16.5" customHeight="1" thickBot="1">
      <c r="A5" s="7" t="s">
        <v>598</v>
      </c>
      <c r="B5" s="8" t="s">
        <v>6</v>
      </c>
      <c r="C5" s="10">
        <v>406</v>
      </c>
      <c r="D5" s="10">
        <v>406</v>
      </c>
      <c r="E5" s="10">
        <v>415</v>
      </c>
      <c r="F5" s="10">
        <v>418</v>
      </c>
      <c r="G5" s="10">
        <v>418</v>
      </c>
      <c r="H5" s="10">
        <v>484</v>
      </c>
      <c r="I5" s="10">
        <v>486</v>
      </c>
      <c r="J5" s="9">
        <v>495</v>
      </c>
      <c r="K5" s="10"/>
      <c r="L5" s="10"/>
      <c r="M5" s="10"/>
      <c r="N5" s="10"/>
      <c r="O5" s="11" t="s">
        <v>8</v>
      </c>
      <c r="P5" s="12" t="s">
        <v>6</v>
      </c>
      <c r="Q5" s="13">
        <f>(C4+C5+C8+C12+C14+C15)</f>
        <v>1952</v>
      </c>
      <c r="R5" s="14">
        <f>SUM(Q5/Q9)</f>
        <v>0.43875028096201396</v>
      </c>
      <c r="S5" s="5">
        <v>4</v>
      </c>
    </row>
    <row r="6" spans="1:19" s="2" customFormat="1" ht="16.5" customHeight="1" thickBot="1">
      <c r="A6" s="7" t="s">
        <v>597</v>
      </c>
      <c r="B6" s="17" t="s">
        <v>9</v>
      </c>
      <c r="C6" s="10">
        <v>354</v>
      </c>
      <c r="D6" s="10">
        <v>356</v>
      </c>
      <c r="E6" s="10">
        <v>356</v>
      </c>
      <c r="F6" s="10">
        <v>356</v>
      </c>
      <c r="G6" s="10">
        <v>363</v>
      </c>
      <c r="H6" s="10">
        <v>369</v>
      </c>
      <c r="I6" s="10">
        <v>372</v>
      </c>
      <c r="J6" s="10">
        <v>372</v>
      </c>
      <c r="K6" s="10">
        <v>477</v>
      </c>
      <c r="L6" s="10">
        <v>487</v>
      </c>
      <c r="M6" s="9">
        <v>587</v>
      </c>
      <c r="N6" s="10"/>
      <c r="O6" s="11" t="s">
        <v>18</v>
      </c>
      <c r="P6" s="16" t="s">
        <v>9</v>
      </c>
      <c r="Q6" s="13">
        <f>(C6+C7+C9+C11+C13+C16)</f>
        <v>1770</v>
      </c>
      <c r="R6" s="14">
        <f>SUM(Q6/Q9)</f>
        <v>0.39784221173297368</v>
      </c>
      <c r="S6" s="5">
        <v>3</v>
      </c>
    </row>
    <row r="7" spans="1:19" s="2" customFormat="1" ht="16.5" customHeight="1" thickBot="1">
      <c r="A7" s="7" t="s">
        <v>481</v>
      </c>
      <c r="B7" s="17" t="s">
        <v>9</v>
      </c>
      <c r="C7" s="10">
        <v>329</v>
      </c>
      <c r="D7" s="10">
        <v>331</v>
      </c>
      <c r="E7" s="10">
        <v>336</v>
      </c>
      <c r="F7" s="10">
        <v>337</v>
      </c>
      <c r="G7" s="10">
        <v>375</v>
      </c>
      <c r="H7" s="10">
        <v>381</v>
      </c>
      <c r="I7" s="10">
        <v>381</v>
      </c>
      <c r="J7" s="10">
        <v>381</v>
      </c>
      <c r="K7" s="10">
        <v>395</v>
      </c>
      <c r="L7" s="9">
        <v>645</v>
      </c>
      <c r="M7" s="10"/>
      <c r="N7" s="10"/>
      <c r="O7" s="11" t="s">
        <v>10</v>
      </c>
      <c r="P7" s="30" t="s">
        <v>21</v>
      </c>
      <c r="Q7" s="13">
        <f>(C17+C18)</f>
        <v>283</v>
      </c>
      <c r="R7" s="14">
        <f>SUM(Q7/Q9)</f>
        <v>6.3609799955046079E-2</v>
      </c>
      <c r="S7" s="5"/>
    </row>
    <row r="8" spans="1:19" s="2" customFormat="1" ht="16.5" customHeight="1" thickBot="1">
      <c r="A8" s="22" t="s">
        <v>667</v>
      </c>
      <c r="B8" s="23" t="s">
        <v>6</v>
      </c>
      <c r="C8" s="10">
        <v>326</v>
      </c>
      <c r="D8" s="10">
        <v>326</v>
      </c>
      <c r="E8" s="10">
        <v>326</v>
      </c>
      <c r="F8" s="10">
        <v>327</v>
      </c>
      <c r="G8" s="10">
        <v>327</v>
      </c>
      <c r="H8" s="10">
        <v>328</v>
      </c>
      <c r="I8" s="10">
        <v>355</v>
      </c>
      <c r="J8" s="10">
        <v>362</v>
      </c>
      <c r="K8" s="10">
        <v>366</v>
      </c>
      <c r="L8" s="10">
        <v>367</v>
      </c>
      <c r="M8" s="10">
        <v>367</v>
      </c>
      <c r="N8" s="10">
        <v>369</v>
      </c>
      <c r="O8" s="11"/>
      <c r="P8" s="21" t="s">
        <v>13</v>
      </c>
      <c r="Q8" s="13">
        <f>(C10+C19+C20)</f>
        <v>444</v>
      </c>
      <c r="R8" s="14">
        <f>SUM(Q8/Q9)</f>
        <v>9.9797707349966291E-2</v>
      </c>
      <c r="S8" s="5">
        <v>1</v>
      </c>
    </row>
    <row r="9" spans="1:19" s="2" customFormat="1" ht="16.5" customHeight="1" thickBot="1">
      <c r="A9" s="22" t="s">
        <v>668</v>
      </c>
      <c r="B9" s="25" t="s">
        <v>9</v>
      </c>
      <c r="C9" s="10">
        <v>314</v>
      </c>
      <c r="D9" s="10">
        <v>314</v>
      </c>
      <c r="E9" s="10">
        <v>315</v>
      </c>
      <c r="F9" s="10">
        <v>315</v>
      </c>
      <c r="G9" s="10">
        <v>328</v>
      </c>
      <c r="H9" s="10">
        <v>330</v>
      </c>
      <c r="I9" s="10">
        <v>333</v>
      </c>
      <c r="J9" s="10">
        <v>333</v>
      </c>
      <c r="K9" s="10">
        <v>344</v>
      </c>
      <c r="L9" s="10" t="s">
        <v>14</v>
      </c>
      <c r="P9" s="18"/>
      <c r="Q9" s="24">
        <v>4449</v>
      </c>
      <c r="R9" s="14"/>
      <c r="S9" s="5"/>
    </row>
    <row r="10" spans="1:19" s="2" customFormat="1" ht="16.5" customHeight="1" thickBot="1">
      <c r="A10" s="7" t="s">
        <v>670</v>
      </c>
      <c r="B10" s="28" t="s">
        <v>16</v>
      </c>
      <c r="C10" s="10">
        <v>314</v>
      </c>
      <c r="D10" s="10">
        <v>327</v>
      </c>
      <c r="E10" s="10">
        <v>331</v>
      </c>
      <c r="F10" s="10">
        <v>361</v>
      </c>
      <c r="G10" s="10">
        <v>391</v>
      </c>
      <c r="H10" s="10">
        <v>391</v>
      </c>
      <c r="I10" s="10">
        <v>463</v>
      </c>
      <c r="J10" s="10">
        <v>483</v>
      </c>
      <c r="K10" s="10">
        <v>491</v>
      </c>
      <c r="L10" s="9">
        <v>505</v>
      </c>
      <c r="M10" s="10"/>
      <c r="N10" s="10"/>
      <c r="O10" s="9" t="s">
        <v>15</v>
      </c>
      <c r="P10" s="19"/>
      <c r="Q10" s="20"/>
    </row>
    <row r="11" spans="1:19" s="2" customFormat="1" ht="16.5" customHeight="1" thickBot="1">
      <c r="A11" s="22" t="s">
        <v>709</v>
      </c>
      <c r="B11" s="25" t="s">
        <v>9</v>
      </c>
      <c r="C11" s="10">
        <v>300</v>
      </c>
      <c r="D11" s="10">
        <v>301</v>
      </c>
      <c r="E11" s="10">
        <v>306</v>
      </c>
      <c r="F11" s="10">
        <v>308</v>
      </c>
      <c r="G11" s="10">
        <v>320</v>
      </c>
      <c r="H11" s="10">
        <v>326</v>
      </c>
      <c r="I11" s="10">
        <v>329</v>
      </c>
      <c r="J11" s="10">
        <v>330</v>
      </c>
      <c r="K11" s="10" t="s">
        <v>14</v>
      </c>
    </row>
    <row r="12" spans="1:19" s="2" customFormat="1" ht="16.5" customHeight="1" thickBot="1">
      <c r="A12" s="7" t="s">
        <v>520</v>
      </c>
      <c r="B12" s="8" t="s">
        <v>6</v>
      </c>
      <c r="C12" s="10">
        <v>293</v>
      </c>
      <c r="D12" s="10">
        <v>296</v>
      </c>
      <c r="E12" s="10">
        <v>296</v>
      </c>
      <c r="F12" s="10">
        <v>302</v>
      </c>
      <c r="G12" s="10">
        <v>307</v>
      </c>
      <c r="H12" s="10">
        <v>317</v>
      </c>
      <c r="I12" s="10">
        <v>345</v>
      </c>
      <c r="J12" s="10">
        <v>357</v>
      </c>
      <c r="K12" s="10">
        <v>381</v>
      </c>
      <c r="L12" s="10">
        <v>383</v>
      </c>
      <c r="M12" s="10">
        <v>386</v>
      </c>
      <c r="N12" s="9">
        <v>390</v>
      </c>
      <c r="O12" s="9" t="s">
        <v>149</v>
      </c>
    </row>
    <row r="13" spans="1:19" s="2" customFormat="1" ht="16.5" customHeight="1" thickBot="1">
      <c r="A13" s="7" t="s">
        <v>522</v>
      </c>
      <c r="B13" s="17" t="s">
        <v>9</v>
      </c>
      <c r="C13" s="10">
        <v>277</v>
      </c>
      <c r="D13" s="10">
        <v>279</v>
      </c>
      <c r="E13" s="10">
        <v>279</v>
      </c>
      <c r="F13" s="10">
        <v>283</v>
      </c>
      <c r="G13" s="10">
        <v>368</v>
      </c>
      <c r="H13" s="10">
        <v>377</v>
      </c>
      <c r="I13" s="10">
        <v>391</v>
      </c>
      <c r="J13" s="10">
        <v>394</v>
      </c>
      <c r="K13" s="9">
        <v>497</v>
      </c>
      <c r="L13" s="10"/>
      <c r="M13" s="10"/>
      <c r="N13" s="10"/>
      <c r="O13" s="9" t="s">
        <v>12</v>
      </c>
    </row>
    <row r="14" spans="1:19" s="2" customFormat="1" ht="16.5" customHeight="1" thickBot="1">
      <c r="A14" s="7" t="s">
        <v>602</v>
      </c>
      <c r="B14" s="8" t="s">
        <v>6</v>
      </c>
      <c r="C14" s="10">
        <v>237</v>
      </c>
      <c r="D14" s="10">
        <v>239</v>
      </c>
      <c r="E14" s="10">
        <v>256</v>
      </c>
      <c r="F14" s="10">
        <v>258</v>
      </c>
      <c r="G14" s="10">
        <v>258</v>
      </c>
      <c r="H14" s="10">
        <v>362</v>
      </c>
      <c r="I14" s="10">
        <v>366</v>
      </c>
      <c r="J14" s="10">
        <v>369</v>
      </c>
      <c r="K14" s="10">
        <v>385</v>
      </c>
      <c r="L14" s="10">
        <v>387</v>
      </c>
      <c r="M14" s="10">
        <v>396</v>
      </c>
      <c r="N14" s="9">
        <v>398</v>
      </c>
      <c r="O14" s="11" t="s">
        <v>19</v>
      </c>
    </row>
    <row r="15" spans="1:19" s="2" customFormat="1" ht="16.5" customHeight="1" thickBot="1">
      <c r="A15" s="22" t="s">
        <v>710</v>
      </c>
      <c r="B15" s="23" t="s">
        <v>6</v>
      </c>
      <c r="C15" s="10">
        <v>219</v>
      </c>
      <c r="D15" s="10">
        <v>221</v>
      </c>
      <c r="E15" s="10">
        <v>229</v>
      </c>
      <c r="F15" s="10">
        <v>229</v>
      </c>
      <c r="G15" s="10">
        <v>232</v>
      </c>
      <c r="H15" s="10" t="s">
        <v>14</v>
      </c>
      <c r="K15" s="19"/>
      <c r="L15" s="20"/>
    </row>
    <row r="16" spans="1:19" s="2" customFormat="1" ht="16.5" customHeight="1" thickBot="1">
      <c r="A16" s="22" t="s">
        <v>671</v>
      </c>
      <c r="B16" s="25" t="s">
        <v>9</v>
      </c>
      <c r="C16" s="10">
        <v>196</v>
      </c>
      <c r="D16" s="10">
        <v>209</v>
      </c>
      <c r="E16" s="10">
        <v>211</v>
      </c>
      <c r="F16" s="10">
        <v>216</v>
      </c>
      <c r="G16" s="10" t="s">
        <v>14</v>
      </c>
    </row>
    <row r="17" spans="1:20" s="2" customFormat="1" ht="16.5" customHeight="1" thickBot="1">
      <c r="A17" s="22" t="s">
        <v>711</v>
      </c>
      <c r="B17" s="38" t="s">
        <v>21</v>
      </c>
      <c r="C17" s="10">
        <v>163</v>
      </c>
      <c r="D17" s="10">
        <v>167</v>
      </c>
      <c r="E17" s="10">
        <v>171</v>
      </c>
      <c r="F17" s="10">
        <v>233</v>
      </c>
      <c r="G17" s="10">
        <v>236</v>
      </c>
      <c r="H17" s="10">
        <v>236</v>
      </c>
      <c r="I17" s="10" t="s">
        <v>14</v>
      </c>
    </row>
    <row r="18" spans="1:20" s="2" customFormat="1" ht="16.5" customHeight="1" thickBot="1">
      <c r="A18" s="22" t="s">
        <v>663</v>
      </c>
      <c r="B18" s="38" t="s">
        <v>21</v>
      </c>
      <c r="C18" s="10">
        <v>120</v>
      </c>
      <c r="D18" s="10">
        <v>125</v>
      </c>
      <c r="E18" s="10">
        <v>128</v>
      </c>
      <c r="F18" s="10" t="s">
        <v>14</v>
      </c>
    </row>
    <row r="19" spans="1:20" s="2" customFormat="1" ht="16.5" customHeight="1" thickBot="1">
      <c r="A19" s="22" t="s">
        <v>669</v>
      </c>
      <c r="B19" s="27" t="s">
        <v>16</v>
      </c>
      <c r="C19" s="10">
        <v>66</v>
      </c>
      <c r="D19" s="10">
        <v>66</v>
      </c>
      <c r="E19" s="10" t="s">
        <v>14</v>
      </c>
    </row>
    <row r="20" spans="1:20" s="2" customFormat="1" ht="16.5" customHeight="1" thickBot="1">
      <c r="A20" s="22" t="s">
        <v>712</v>
      </c>
      <c r="B20" s="27" t="s">
        <v>16</v>
      </c>
      <c r="C20" s="10">
        <v>64</v>
      </c>
      <c r="D20" s="10" t="s">
        <v>14</v>
      </c>
    </row>
    <row r="21" spans="1:20" s="2" customFormat="1" ht="11.25" customHeight="1">
      <c r="C21" s="19"/>
      <c r="D21" s="19"/>
    </row>
    <row r="22" spans="1:20" s="2" customFormat="1" ht="16.5" customHeight="1">
      <c r="A22" s="1" t="s">
        <v>674</v>
      </c>
    </row>
    <row r="23" spans="1:20" s="2" customFormat="1" ht="9.75" customHeight="1" thickBot="1">
      <c r="A23" s="1"/>
    </row>
    <row r="24" spans="1:20" s="2" customFormat="1" ht="16.5" customHeight="1" thickBot="1">
      <c r="A24" s="3" t="s">
        <v>0</v>
      </c>
      <c r="B24" s="4" t="s">
        <v>1</v>
      </c>
      <c r="C24" s="4" t="s">
        <v>2</v>
      </c>
      <c r="D24" s="4">
        <v>2</v>
      </c>
      <c r="E24" s="4">
        <v>3</v>
      </c>
      <c r="F24" s="4">
        <v>4</v>
      </c>
      <c r="G24" s="4">
        <v>5</v>
      </c>
      <c r="H24" s="4">
        <v>6</v>
      </c>
      <c r="I24" s="4">
        <v>7</v>
      </c>
      <c r="J24" s="4">
        <v>8</v>
      </c>
      <c r="K24" s="4">
        <v>9</v>
      </c>
      <c r="L24" s="4">
        <v>10</v>
      </c>
      <c r="M24" s="4">
        <v>11</v>
      </c>
      <c r="N24" s="4">
        <v>12</v>
      </c>
      <c r="O24" s="4">
        <v>13</v>
      </c>
      <c r="P24" s="4"/>
      <c r="Q24" s="6" t="s">
        <v>161</v>
      </c>
      <c r="R24" s="14"/>
    </row>
    <row r="25" spans="1:20" s="2" customFormat="1" ht="16.5" customHeight="1" thickBot="1">
      <c r="A25" s="7" t="s">
        <v>675</v>
      </c>
      <c r="B25" s="8" t="s">
        <v>6</v>
      </c>
      <c r="C25" s="10">
        <v>513</v>
      </c>
      <c r="D25" s="10">
        <v>513</v>
      </c>
      <c r="E25" s="10">
        <v>517</v>
      </c>
      <c r="F25" s="10">
        <v>522</v>
      </c>
      <c r="G25" s="10">
        <v>522</v>
      </c>
      <c r="H25" s="9">
        <v>530</v>
      </c>
      <c r="I25" s="10"/>
      <c r="J25" s="10"/>
      <c r="K25" s="10"/>
      <c r="L25" s="10"/>
      <c r="M25" s="10"/>
      <c r="N25" s="10"/>
      <c r="O25" s="10"/>
      <c r="P25" s="11" t="s">
        <v>7</v>
      </c>
      <c r="Q25" s="5"/>
      <c r="R25" s="6" t="s">
        <v>3</v>
      </c>
      <c r="S25" s="6" t="s">
        <v>4</v>
      </c>
      <c r="T25" s="6" t="s">
        <v>5</v>
      </c>
    </row>
    <row r="26" spans="1:20" s="2" customFormat="1" ht="16.5" customHeight="1" thickBot="1">
      <c r="A26" s="7" t="s">
        <v>677</v>
      </c>
      <c r="B26" s="8" t="s">
        <v>6</v>
      </c>
      <c r="C26" s="10">
        <v>429</v>
      </c>
      <c r="D26" s="10">
        <v>473</v>
      </c>
      <c r="E26" s="10">
        <v>476</v>
      </c>
      <c r="F26" s="10">
        <v>492</v>
      </c>
      <c r="G26" s="10">
        <v>494</v>
      </c>
      <c r="H26" s="10">
        <v>510</v>
      </c>
      <c r="I26" s="10">
        <v>513</v>
      </c>
      <c r="J26" s="10">
        <v>522</v>
      </c>
      <c r="K26" s="9">
        <v>526</v>
      </c>
      <c r="L26" s="10"/>
      <c r="M26" s="10"/>
      <c r="N26" s="10"/>
      <c r="O26" s="10"/>
      <c r="P26" s="11" t="s">
        <v>10</v>
      </c>
      <c r="Q26" s="12" t="s">
        <v>6</v>
      </c>
      <c r="R26" s="13">
        <f>(C25+C26+C27+C28+C31+C34)</f>
        <v>2225</v>
      </c>
      <c r="S26" s="14">
        <f>SUM(R26/R30)</f>
        <v>0.47119864464210082</v>
      </c>
      <c r="T26" s="5">
        <v>5</v>
      </c>
    </row>
    <row r="27" spans="1:20" s="2" customFormat="1" ht="16.5" customHeight="1" thickBot="1">
      <c r="A27" s="7" t="s">
        <v>494</v>
      </c>
      <c r="B27" s="8" t="s">
        <v>6</v>
      </c>
      <c r="C27" s="10">
        <v>379</v>
      </c>
      <c r="D27" s="10">
        <v>385</v>
      </c>
      <c r="E27" s="10">
        <v>388</v>
      </c>
      <c r="F27" s="10">
        <v>392</v>
      </c>
      <c r="G27" s="10">
        <v>393</v>
      </c>
      <c r="H27" s="10">
        <v>428</v>
      </c>
      <c r="I27" s="10">
        <v>433</v>
      </c>
      <c r="J27" s="9">
        <v>576</v>
      </c>
      <c r="K27" s="10"/>
      <c r="L27" s="10"/>
      <c r="M27" s="10"/>
      <c r="N27" s="10"/>
      <c r="O27" s="10"/>
      <c r="P27" s="11" t="s">
        <v>8</v>
      </c>
      <c r="Q27" s="16" t="s">
        <v>9</v>
      </c>
      <c r="R27" s="13">
        <f>(C29+C32+C33+C35+C36+C37+C38)</f>
        <v>1721</v>
      </c>
      <c r="S27" s="14">
        <f>SUM(R27/R30)</f>
        <v>0.36446421008047436</v>
      </c>
      <c r="T27" s="5">
        <v>3</v>
      </c>
    </row>
    <row r="28" spans="1:20" s="2" customFormat="1" ht="16.5" customHeight="1" thickBot="1">
      <c r="A28" s="7" t="s">
        <v>619</v>
      </c>
      <c r="B28" s="8" t="s">
        <v>6</v>
      </c>
      <c r="C28" s="10">
        <v>376</v>
      </c>
      <c r="D28" s="10">
        <v>379</v>
      </c>
      <c r="E28" s="10">
        <v>390</v>
      </c>
      <c r="F28" s="10">
        <v>406</v>
      </c>
      <c r="G28" s="10">
        <v>408</v>
      </c>
      <c r="H28" s="10">
        <v>438</v>
      </c>
      <c r="I28" s="10">
        <v>456</v>
      </c>
      <c r="J28" s="10">
        <v>506</v>
      </c>
      <c r="K28" s="9">
        <v>528</v>
      </c>
      <c r="L28" s="10"/>
      <c r="M28" s="10"/>
      <c r="N28" s="10"/>
      <c r="O28" s="10"/>
      <c r="P28" s="11" t="s">
        <v>12</v>
      </c>
      <c r="Q28" s="30" t="s">
        <v>21</v>
      </c>
      <c r="R28" s="13">
        <f>(C40+C41+C42)</f>
        <v>314</v>
      </c>
      <c r="S28" s="14">
        <f>SUM(R28/R30)</f>
        <v>6.6497246929267256E-2</v>
      </c>
      <c r="T28" s="5"/>
    </row>
    <row r="29" spans="1:20" s="2" customFormat="1" ht="16.5" customHeight="1" thickBot="1">
      <c r="A29" s="22" t="s">
        <v>676</v>
      </c>
      <c r="B29" s="25" t="s">
        <v>9</v>
      </c>
      <c r="C29" s="10">
        <v>367</v>
      </c>
      <c r="D29" s="10">
        <v>367</v>
      </c>
      <c r="E29" s="10">
        <v>367</v>
      </c>
      <c r="F29" s="10">
        <v>369</v>
      </c>
      <c r="G29" s="10">
        <v>388</v>
      </c>
      <c r="H29" s="10">
        <v>391</v>
      </c>
      <c r="I29" s="10">
        <v>413</v>
      </c>
      <c r="J29" s="10">
        <v>418</v>
      </c>
      <c r="K29" s="10">
        <v>419</v>
      </c>
      <c r="L29" s="10">
        <v>419</v>
      </c>
      <c r="M29" s="10">
        <v>423</v>
      </c>
      <c r="N29" s="10">
        <v>423</v>
      </c>
      <c r="O29" s="10">
        <v>445</v>
      </c>
      <c r="P29" s="9"/>
      <c r="Q29" s="21" t="s">
        <v>13</v>
      </c>
      <c r="R29" s="13">
        <f>(C30+C39)</f>
        <v>462</v>
      </c>
      <c r="S29" s="14">
        <f>SUM(R29/R30)</f>
        <v>9.7839898348157567E-2</v>
      </c>
      <c r="T29" s="5"/>
    </row>
    <row r="30" spans="1:20" s="2" customFormat="1" ht="16.5" customHeight="1" thickBot="1">
      <c r="A30" s="22" t="s">
        <v>578</v>
      </c>
      <c r="B30" s="27" t="s">
        <v>16</v>
      </c>
      <c r="C30" s="10">
        <v>316</v>
      </c>
      <c r="D30" s="10">
        <v>316</v>
      </c>
      <c r="E30" s="10">
        <v>323</v>
      </c>
      <c r="F30" s="10">
        <v>334</v>
      </c>
      <c r="G30" s="10">
        <v>341</v>
      </c>
      <c r="H30" s="10">
        <v>356</v>
      </c>
      <c r="I30" s="10">
        <v>376</v>
      </c>
      <c r="J30" s="10">
        <v>382</v>
      </c>
      <c r="K30" s="10">
        <v>383</v>
      </c>
      <c r="L30" s="10">
        <v>383</v>
      </c>
      <c r="M30" s="10">
        <v>395</v>
      </c>
      <c r="N30" s="10">
        <v>395</v>
      </c>
      <c r="O30" s="10" t="s">
        <v>14</v>
      </c>
      <c r="R30" s="24">
        <v>4722</v>
      </c>
    </row>
    <row r="31" spans="1:20" s="2" customFormat="1" ht="16.5" customHeight="1" thickBot="1">
      <c r="A31" s="7" t="s">
        <v>621</v>
      </c>
      <c r="B31" s="8" t="s">
        <v>6</v>
      </c>
      <c r="C31" s="10">
        <v>286</v>
      </c>
      <c r="D31" s="10">
        <v>289</v>
      </c>
      <c r="E31" s="10">
        <v>290</v>
      </c>
      <c r="F31" s="10">
        <v>313</v>
      </c>
      <c r="G31" s="10">
        <v>315</v>
      </c>
      <c r="H31" s="10">
        <v>334</v>
      </c>
      <c r="I31" s="10">
        <v>349</v>
      </c>
      <c r="J31" s="10">
        <v>369</v>
      </c>
      <c r="K31" s="10">
        <v>392</v>
      </c>
      <c r="L31" s="10">
        <v>396</v>
      </c>
      <c r="M31" s="10">
        <v>399</v>
      </c>
      <c r="N31" s="10">
        <v>402</v>
      </c>
      <c r="O31" s="9">
        <v>504</v>
      </c>
      <c r="P31" s="65" t="s">
        <v>18</v>
      </c>
    </row>
    <row r="32" spans="1:20" s="2" customFormat="1" ht="16.5" customHeight="1" thickBot="1">
      <c r="A32" s="7" t="s">
        <v>580</v>
      </c>
      <c r="B32" s="17" t="s">
        <v>9</v>
      </c>
      <c r="C32" s="10">
        <v>268</v>
      </c>
      <c r="D32" s="10">
        <v>268</v>
      </c>
      <c r="E32" s="10">
        <v>283</v>
      </c>
      <c r="F32" s="10">
        <v>286</v>
      </c>
      <c r="G32" s="10">
        <v>296</v>
      </c>
      <c r="H32" s="10">
        <v>299</v>
      </c>
      <c r="I32" s="10">
        <v>339</v>
      </c>
      <c r="J32" s="10">
        <v>342</v>
      </c>
      <c r="K32" s="10">
        <v>342</v>
      </c>
      <c r="L32" s="10">
        <v>342</v>
      </c>
      <c r="M32" s="10">
        <v>415</v>
      </c>
      <c r="N32" s="10">
        <v>415</v>
      </c>
      <c r="O32" s="9">
        <v>474</v>
      </c>
      <c r="P32" s="11" t="s">
        <v>19</v>
      </c>
    </row>
    <row r="33" spans="1:17" s="2" customFormat="1" ht="16.5" customHeight="1" thickBot="1">
      <c r="A33" s="7" t="s">
        <v>533</v>
      </c>
      <c r="B33" s="17" t="s">
        <v>9</v>
      </c>
      <c r="C33" s="10">
        <v>250</v>
      </c>
      <c r="D33" s="10">
        <v>250</v>
      </c>
      <c r="E33" s="10">
        <v>260</v>
      </c>
      <c r="F33" s="10">
        <v>276</v>
      </c>
      <c r="G33" s="10">
        <v>293</v>
      </c>
      <c r="H33" s="10">
        <v>300</v>
      </c>
      <c r="I33" s="10">
        <v>323</v>
      </c>
      <c r="J33" s="10">
        <v>327</v>
      </c>
      <c r="K33" s="10">
        <v>327</v>
      </c>
      <c r="L33" s="10">
        <v>327</v>
      </c>
      <c r="M33" s="10">
        <v>433</v>
      </c>
      <c r="N33" s="10">
        <v>433</v>
      </c>
      <c r="O33" s="9">
        <v>505</v>
      </c>
      <c r="P33" s="11" t="s">
        <v>15</v>
      </c>
    </row>
    <row r="34" spans="1:17" s="2" customFormat="1" ht="16.5" customHeight="1" thickBot="1">
      <c r="A34" s="22" t="s">
        <v>678</v>
      </c>
      <c r="B34" s="23" t="s">
        <v>6</v>
      </c>
      <c r="C34" s="10">
        <v>242</v>
      </c>
      <c r="D34" s="10">
        <v>244</v>
      </c>
      <c r="E34" s="10">
        <v>249</v>
      </c>
      <c r="F34" s="10">
        <v>249</v>
      </c>
      <c r="G34" s="10">
        <v>251</v>
      </c>
      <c r="H34" s="10">
        <v>256</v>
      </c>
      <c r="I34" s="10">
        <v>264</v>
      </c>
      <c r="J34" s="10" t="s">
        <v>14</v>
      </c>
    </row>
    <row r="35" spans="1:17" s="2" customFormat="1" ht="16.5" customHeight="1" thickBot="1">
      <c r="A35" s="22" t="s">
        <v>679</v>
      </c>
      <c r="B35" s="25" t="s">
        <v>9</v>
      </c>
      <c r="C35" s="10">
        <v>242</v>
      </c>
      <c r="D35" s="10">
        <v>243</v>
      </c>
      <c r="E35" s="10">
        <v>245</v>
      </c>
      <c r="F35" s="10">
        <v>251</v>
      </c>
      <c r="G35" s="10">
        <v>284</v>
      </c>
      <c r="H35" s="10">
        <v>290</v>
      </c>
      <c r="I35" s="10">
        <v>318</v>
      </c>
      <c r="J35" s="10">
        <v>321</v>
      </c>
      <c r="K35" s="10">
        <v>321</v>
      </c>
      <c r="L35" s="10">
        <v>321</v>
      </c>
      <c r="M35" s="10" t="s">
        <v>14</v>
      </c>
    </row>
    <row r="36" spans="1:17" s="2" customFormat="1" ht="16.5" customHeight="1" thickBot="1">
      <c r="A36" s="7" t="s">
        <v>705</v>
      </c>
      <c r="B36" s="17" t="s">
        <v>9</v>
      </c>
      <c r="C36" s="10">
        <v>232</v>
      </c>
      <c r="D36" s="10">
        <v>233</v>
      </c>
      <c r="E36" s="10">
        <v>238</v>
      </c>
      <c r="F36" s="10">
        <v>241</v>
      </c>
      <c r="G36" s="10">
        <v>292</v>
      </c>
      <c r="H36" s="10">
        <v>299</v>
      </c>
      <c r="I36" s="10">
        <v>339</v>
      </c>
      <c r="J36" s="10">
        <v>340</v>
      </c>
      <c r="K36" s="10">
        <v>340</v>
      </c>
      <c r="L36" s="10">
        <v>341</v>
      </c>
      <c r="M36" s="10">
        <v>434</v>
      </c>
      <c r="N36" s="10">
        <v>434</v>
      </c>
      <c r="O36" s="9">
        <v>467</v>
      </c>
      <c r="P36" s="9" t="s">
        <v>149</v>
      </c>
    </row>
    <row r="37" spans="1:17" s="2" customFormat="1" ht="16.5" customHeight="1" thickBot="1">
      <c r="A37" s="22" t="s">
        <v>680</v>
      </c>
      <c r="B37" s="25" t="s">
        <v>9</v>
      </c>
      <c r="C37" s="10">
        <v>197</v>
      </c>
      <c r="D37" s="10">
        <v>200</v>
      </c>
      <c r="E37" s="10">
        <v>210</v>
      </c>
      <c r="F37" s="10">
        <v>219</v>
      </c>
      <c r="G37" s="10">
        <v>233</v>
      </c>
      <c r="H37" s="10">
        <v>239</v>
      </c>
      <c r="I37" s="10" t="s">
        <v>14</v>
      </c>
      <c r="N37" s="19"/>
    </row>
    <row r="38" spans="1:17" s="2" customFormat="1" ht="16.5" customHeight="1" thickBot="1">
      <c r="A38" s="22" t="s">
        <v>706</v>
      </c>
      <c r="B38" s="25" t="s">
        <v>9</v>
      </c>
      <c r="C38" s="10">
        <v>165</v>
      </c>
      <c r="D38" s="10">
        <v>165</v>
      </c>
      <c r="E38" s="10">
        <v>167</v>
      </c>
      <c r="F38" s="10">
        <v>168</v>
      </c>
      <c r="G38" s="10" t="s">
        <v>14</v>
      </c>
    </row>
    <row r="39" spans="1:17" s="2" customFormat="1" ht="16.5" customHeight="1" thickBot="1">
      <c r="A39" s="22" t="s">
        <v>418</v>
      </c>
      <c r="B39" s="27" t="s">
        <v>16</v>
      </c>
      <c r="C39" s="10">
        <v>146</v>
      </c>
      <c r="D39" s="10">
        <v>148</v>
      </c>
      <c r="E39" s="10">
        <v>149</v>
      </c>
      <c r="F39" s="10" t="s">
        <v>14</v>
      </c>
    </row>
    <row r="40" spans="1:17" s="2" customFormat="1" ht="16.5" customHeight="1" thickBot="1">
      <c r="A40" s="22" t="s">
        <v>708</v>
      </c>
      <c r="B40" s="38" t="s">
        <v>21</v>
      </c>
      <c r="C40" s="10">
        <v>122</v>
      </c>
      <c r="D40" s="10">
        <v>136</v>
      </c>
      <c r="E40" s="10">
        <v>165</v>
      </c>
      <c r="F40" s="10">
        <v>184</v>
      </c>
      <c r="G40" s="10">
        <v>186</v>
      </c>
      <c r="H40" s="10" t="s">
        <v>14</v>
      </c>
      <c r="K40" s="19"/>
      <c r="M40" s="19"/>
    </row>
    <row r="41" spans="1:17" s="2" customFormat="1" ht="16.5" customHeight="1" thickBot="1">
      <c r="A41" s="22" t="s">
        <v>704</v>
      </c>
      <c r="B41" s="38" t="s">
        <v>21</v>
      </c>
      <c r="C41" s="10">
        <v>107</v>
      </c>
      <c r="D41" s="10">
        <v>113</v>
      </c>
      <c r="E41" s="10" t="s">
        <v>14</v>
      </c>
      <c r="L41" s="19"/>
    </row>
    <row r="42" spans="1:17" s="2" customFormat="1" ht="16.5" customHeight="1" thickBot="1">
      <c r="A42" s="22" t="s">
        <v>707</v>
      </c>
      <c r="B42" s="38" t="s">
        <v>21</v>
      </c>
      <c r="C42" s="10">
        <v>85</v>
      </c>
      <c r="D42" s="10" t="s">
        <v>14</v>
      </c>
      <c r="K42" s="19"/>
    </row>
    <row r="43" spans="1:17" s="2" customFormat="1" ht="11.25" customHeight="1"/>
    <row r="44" spans="1:17" s="2" customFormat="1" ht="16.5" customHeight="1">
      <c r="A44" s="1" t="s">
        <v>684</v>
      </c>
    </row>
    <row r="45" spans="1:17" s="2" customFormat="1" ht="9" customHeight="1" thickBot="1">
      <c r="A45" s="1"/>
    </row>
    <row r="46" spans="1:17" s="2" customFormat="1" ht="16.5" customHeight="1" thickBot="1">
      <c r="A46" s="3" t="s">
        <v>0</v>
      </c>
      <c r="B46" s="4" t="s">
        <v>1</v>
      </c>
      <c r="C46" s="4" t="s">
        <v>2</v>
      </c>
      <c r="D46" s="4">
        <v>2</v>
      </c>
      <c r="E46" s="4">
        <v>3</v>
      </c>
      <c r="F46" s="4">
        <v>4</v>
      </c>
      <c r="G46" s="4">
        <v>5</v>
      </c>
      <c r="H46" s="4">
        <v>6</v>
      </c>
      <c r="I46" s="4">
        <v>7</v>
      </c>
      <c r="J46" s="4">
        <v>8</v>
      </c>
      <c r="K46" s="4">
        <v>9</v>
      </c>
      <c r="L46" s="4">
        <v>10</v>
      </c>
      <c r="M46" s="4"/>
      <c r="N46" s="6" t="s">
        <v>161</v>
      </c>
      <c r="O46" s="14"/>
    </row>
    <row r="47" spans="1:17" s="2" customFormat="1" ht="16.5" customHeight="1" thickBot="1">
      <c r="A47" s="7" t="s">
        <v>681</v>
      </c>
      <c r="B47" s="8" t="s">
        <v>6</v>
      </c>
      <c r="C47" s="9">
        <v>476</v>
      </c>
      <c r="D47" s="10"/>
      <c r="E47" s="10"/>
      <c r="F47" s="10"/>
      <c r="G47" s="10"/>
      <c r="H47" s="10"/>
      <c r="I47" s="10"/>
      <c r="J47" s="10"/>
      <c r="K47" s="10"/>
      <c r="L47" s="10"/>
      <c r="M47" s="11" t="s">
        <v>7</v>
      </c>
      <c r="N47" s="5"/>
      <c r="O47" s="6" t="s">
        <v>3</v>
      </c>
      <c r="P47" s="6" t="s">
        <v>4</v>
      </c>
      <c r="Q47" s="6" t="s">
        <v>5</v>
      </c>
    </row>
    <row r="48" spans="1:17" s="2" customFormat="1" ht="16.5" customHeight="1" thickBot="1">
      <c r="A48" s="7" t="s">
        <v>628</v>
      </c>
      <c r="B48" s="8" t="s">
        <v>6</v>
      </c>
      <c r="C48" s="10">
        <v>397</v>
      </c>
      <c r="D48" s="10">
        <v>399</v>
      </c>
      <c r="E48" s="9">
        <v>457</v>
      </c>
      <c r="F48" s="10"/>
      <c r="G48" s="10"/>
      <c r="H48" s="10"/>
      <c r="I48" s="10"/>
      <c r="J48" s="10"/>
      <c r="K48" s="10"/>
      <c r="L48" s="10"/>
      <c r="M48" s="11" t="s">
        <v>8</v>
      </c>
      <c r="N48" s="12" t="s">
        <v>6</v>
      </c>
      <c r="O48" s="13">
        <f>(C47+C48+C49+C54+C56)</f>
        <v>1630</v>
      </c>
      <c r="P48" s="14">
        <f>SUM(O48/O51)</f>
        <v>0.51419558359621453</v>
      </c>
      <c r="Q48" s="5">
        <v>3</v>
      </c>
    </row>
    <row r="49" spans="1:19" s="2" customFormat="1" ht="16.5" customHeight="1" thickBot="1">
      <c r="A49" s="7" t="s">
        <v>545</v>
      </c>
      <c r="B49" s="8" t="s">
        <v>6</v>
      </c>
      <c r="C49" s="10">
        <v>369</v>
      </c>
      <c r="D49" s="10">
        <v>375</v>
      </c>
      <c r="E49" s="10">
        <v>403</v>
      </c>
      <c r="F49" s="10">
        <v>404</v>
      </c>
      <c r="G49" s="10">
        <v>414</v>
      </c>
      <c r="H49" s="9">
        <v>489</v>
      </c>
      <c r="I49" s="10"/>
      <c r="J49" s="10"/>
      <c r="K49" s="10"/>
      <c r="L49" s="10"/>
      <c r="M49" s="11" t="s">
        <v>12</v>
      </c>
      <c r="N49" s="16" t="s">
        <v>9</v>
      </c>
      <c r="O49" s="13">
        <f>(C50+C52+C51+C53+C55)</f>
        <v>1368</v>
      </c>
      <c r="P49" s="14">
        <f>SUM(O49/O51)</f>
        <v>0.43154574132492113</v>
      </c>
      <c r="Q49" s="5">
        <v>3</v>
      </c>
    </row>
    <row r="50" spans="1:19" s="2" customFormat="1" ht="16.5" customHeight="1" thickBot="1">
      <c r="A50" s="7" t="s">
        <v>549</v>
      </c>
      <c r="B50" s="78" t="s">
        <v>9</v>
      </c>
      <c r="C50" s="10">
        <v>343</v>
      </c>
      <c r="D50" s="10">
        <v>343</v>
      </c>
      <c r="E50" s="10">
        <v>365</v>
      </c>
      <c r="F50" s="10">
        <v>365</v>
      </c>
      <c r="G50" s="10">
        <v>395</v>
      </c>
      <c r="H50" s="10">
        <v>408</v>
      </c>
      <c r="I50" s="10">
        <v>408</v>
      </c>
      <c r="J50" s="9">
        <v>614</v>
      </c>
      <c r="K50" s="10"/>
      <c r="L50" s="10"/>
      <c r="M50" s="11" t="s">
        <v>10</v>
      </c>
      <c r="N50" s="30" t="s">
        <v>21</v>
      </c>
      <c r="O50" s="13">
        <v>172</v>
      </c>
      <c r="P50" s="14">
        <f>SUM(O50/O51)</f>
        <v>5.4258675078864352E-2</v>
      </c>
      <c r="Q50" s="5"/>
    </row>
    <row r="51" spans="1:19" s="2" customFormat="1" ht="16.5" customHeight="1" thickBot="1">
      <c r="A51" s="7" t="s">
        <v>682</v>
      </c>
      <c r="B51" s="17" t="s">
        <v>9</v>
      </c>
      <c r="C51" s="10">
        <v>312</v>
      </c>
      <c r="D51" s="10">
        <v>314</v>
      </c>
      <c r="E51" s="10">
        <v>319</v>
      </c>
      <c r="F51" s="10">
        <v>319</v>
      </c>
      <c r="G51" s="10">
        <v>337</v>
      </c>
      <c r="H51" s="10">
        <v>343</v>
      </c>
      <c r="I51" s="10">
        <v>343</v>
      </c>
      <c r="J51" s="10">
        <v>419</v>
      </c>
      <c r="K51" s="9">
        <v>558</v>
      </c>
      <c r="L51" s="10"/>
      <c r="M51" s="11" t="s">
        <v>15</v>
      </c>
      <c r="N51" s="21"/>
      <c r="O51" s="24">
        <v>3170</v>
      </c>
      <c r="P51" s="14"/>
      <c r="Q51" s="5"/>
    </row>
    <row r="52" spans="1:19" s="2" customFormat="1" ht="16.5" customHeight="1" thickBot="1">
      <c r="A52" s="22" t="s">
        <v>703</v>
      </c>
      <c r="B52" s="25" t="s">
        <v>9</v>
      </c>
      <c r="C52" s="10">
        <v>302</v>
      </c>
      <c r="D52" s="10">
        <v>302</v>
      </c>
      <c r="E52" s="10">
        <v>323</v>
      </c>
      <c r="F52" s="10">
        <v>323</v>
      </c>
      <c r="G52" s="10">
        <v>333</v>
      </c>
      <c r="H52" s="10">
        <v>338</v>
      </c>
      <c r="I52" s="10">
        <v>339</v>
      </c>
      <c r="J52" s="10" t="s">
        <v>14</v>
      </c>
      <c r="N52" s="18"/>
      <c r="P52" s="20"/>
    </row>
    <row r="53" spans="1:19" s="2" customFormat="1" ht="16.5" customHeight="1" thickBot="1">
      <c r="A53" s="7" t="s">
        <v>683</v>
      </c>
      <c r="B53" s="17" t="s">
        <v>9</v>
      </c>
      <c r="C53" s="10">
        <v>218</v>
      </c>
      <c r="D53" s="10">
        <v>219</v>
      </c>
      <c r="E53" s="10">
        <v>221</v>
      </c>
      <c r="F53" s="10">
        <v>221</v>
      </c>
      <c r="G53" s="10">
        <v>332</v>
      </c>
      <c r="H53" s="10">
        <v>342</v>
      </c>
      <c r="I53" s="10">
        <v>342</v>
      </c>
      <c r="J53" s="10">
        <v>363</v>
      </c>
      <c r="K53" s="10">
        <v>381</v>
      </c>
      <c r="L53" s="9">
        <v>462</v>
      </c>
      <c r="M53" s="11" t="s">
        <v>18</v>
      </c>
    </row>
    <row r="54" spans="1:19" s="2" customFormat="1" ht="16.5" customHeight="1" thickBot="1">
      <c r="A54" s="22" t="s">
        <v>687</v>
      </c>
      <c r="B54" s="23" t="s">
        <v>6</v>
      </c>
      <c r="C54" s="10">
        <v>214</v>
      </c>
      <c r="D54" s="10">
        <v>215</v>
      </c>
      <c r="E54" s="10">
        <v>224</v>
      </c>
      <c r="F54" s="10">
        <v>226</v>
      </c>
      <c r="G54" s="10">
        <v>232</v>
      </c>
      <c r="H54" s="10">
        <v>306</v>
      </c>
      <c r="I54" s="10">
        <v>341</v>
      </c>
      <c r="J54" s="10">
        <v>353</v>
      </c>
      <c r="K54" s="10">
        <v>357</v>
      </c>
      <c r="L54" s="10">
        <v>359</v>
      </c>
      <c r="M54" s="11"/>
    </row>
    <row r="55" spans="1:19" s="2" customFormat="1" ht="16.5" customHeight="1" thickBot="1">
      <c r="A55" s="22" t="s">
        <v>685</v>
      </c>
      <c r="B55" s="25" t="s">
        <v>9</v>
      </c>
      <c r="C55" s="10">
        <v>193</v>
      </c>
      <c r="D55" s="10">
        <v>193</v>
      </c>
      <c r="E55" s="10">
        <v>197</v>
      </c>
      <c r="F55" s="10">
        <v>197</v>
      </c>
      <c r="G55" s="10" t="s">
        <v>14</v>
      </c>
      <c r="N55" s="18"/>
      <c r="O55" s="24"/>
      <c r="P55" s="20"/>
    </row>
    <row r="56" spans="1:19" s="2" customFormat="1" ht="16.5" customHeight="1" thickBot="1">
      <c r="A56" s="22" t="s">
        <v>686</v>
      </c>
      <c r="B56" s="23" t="s">
        <v>6</v>
      </c>
      <c r="C56" s="10">
        <v>174</v>
      </c>
      <c r="D56" s="10">
        <v>184</v>
      </c>
      <c r="E56" s="10">
        <v>200</v>
      </c>
      <c r="F56" s="10">
        <v>201</v>
      </c>
      <c r="G56" s="10">
        <v>203</v>
      </c>
      <c r="H56" s="10" t="s">
        <v>14</v>
      </c>
    </row>
    <row r="57" spans="1:19" s="2" customFormat="1" ht="16.5" customHeight="1" thickBot="1">
      <c r="A57" s="22" t="s">
        <v>702</v>
      </c>
      <c r="B57" s="38" t="s">
        <v>21</v>
      </c>
      <c r="C57" s="10">
        <v>172</v>
      </c>
      <c r="D57" s="10">
        <v>173</v>
      </c>
      <c r="E57" s="10" t="s">
        <v>14</v>
      </c>
      <c r="H57" s="19"/>
    </row>
    <row r="58" spans="1:19" s="2" customFormat="1" ht="14.25"/>
    <row r="59" spans="1:19" s="2" customFormat="1" ht="16.5" customHeight="1">
      <c r="A59" s="1" t="s">
        <v>713</v>
      </c>
    </row>
    <row r="60" spans="1:19" s="2" customFormat="1" ht="9.75" customHeight="1" thickBot="1">
      <c r="A60" s="1"/>
    </row>
    <row r="61" spans="1:19" s="2" customFormat="1" ht="16.5" customHeight="1" thickBot="1">
      <c r="A61" s="3" t="s">
        <v>0</v>
      </c>
      <c r="B61" s="4" t="s">
        <v>1</v>
      </c>
      <c r="C61" s="4" t="s">
        <v>2</v>
      </c>
      <c r="D61" s="4">
        <v>2</v>
      </c>
      <c r="E61" s="4">
        <v>3</v>
      </c>
      <c r="F61" s="4">
        <v>4</v>
      </c>
      <c r="G61" s="4">
        <v>5</v>
      </c>
      <c r="H61" s="4">
        <v>6</v>
      </c>
      <c r="I61" s="4">
        <v>7</v>
      </c>
      <c r="J61" s="4">
        <v>8</v>
      </c>
      <c r="K61" s="4">
        <v>9</v>
      </c>
      <c r="L61" s="4">
        <v>10</v>
      </c>
      <c r="M61" s="4">
        <v>11</v>
      </c>
      <c r="N61" s="4">
        <v>12</v>
      </c>
      <c r="O61" s="4"/>
      <c r="P61" s="6" t="s">
        <v>161</v>
      </c>
      <c r="Q61" s="14"/>
    </row>
    <row r="62" spans="1:19" s="2" customFormat="1" ht="16.5" customHeight="1" thickBot="1">
      <c r="A62" s="7" t="s">
        <v>644</v>
      </c>
      <c r="B62" s="8" t="s">
        <v>6</v>
      </c>
      <c r="C62" s="9">
        <v>490</v>
      </c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5" t="s">
        <v>7</v>
      </c>
      <c r="P62" s="5"/>
      <c r="Q62" s="6" t="s">
        <v>3</v>
      </c>
      <c r="R62" s="6" t="s">
        <v>4</v>
      </c>
      <c r="S62" s="6" t="s">
        <v>5</v>
      </c>
    </row>
    <row r="63" spans="1:19" s="2" customFormat="1" ht="16.5" customHeight="1" thickBot="1">
      <c r="A63" s="7" t="s">
        <v>689</v>
      </c>
      <c r="B63" s="8" t="s">
        <v>6</v>
      </c>
      <c r="C63" s="9">
        <v>442</v>
      </c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5" t="s">
        <v>8</v>
      </c>
      <c r="P63" s="12" t="s">
        <v>6</v>
      </c>
      <c r="Q63" s="13">
        <f>(C62+C63+C67+C69)</f>
        <v>1391</v>
      </c>
      <c r="R63" s="14">
        <f>SUM(Q63/Q67)</f>
        <v>0.45235772357723575</v>
      </c>
      <c r="S63" s="5">
        <v>3</v>
      </c>
    </row>
    <row r="64" spans="1:19" s="2" customFormat="1" ht="16.5" customHeight="1" thickBot="1">
      <c r="A64" s="7" t="s">
        <v>700</v>
      </c>
      <c r="B64" s="17" t="s">
        <v>9</v>
      </c>
      <c r="C64" s="10">
        <v>435</v>
      </c>
      <c r="D64" s="10">
        <v>436</v>
      </c>
      <c r="E64" s="10">
        <v>439</v>
      </c>
      <c r="F64" s="10">
        <v>439</v>
      </c>
      <c r="G64" s="9">
        <v>444</v>
      </c>
      <c r="H64" s="10"/>
      <c r="I64" s="10"/>
      <c r="J64" s="10"/>
      <c r="K64" s="10"/>
      <c r="L64" s="10"/>
      <c r="M64" s="10"/>
      <c r="N64" s="10"/>
      <c r="O64" s="15" t="s">
        <v>12</v>
      </c>
      <c r="P64" s="16" t="s">
        <v>9</v>
      </c>
      <c r="Q64" s="13">
        <f>(C64+C65+C66+C71+C72)</f>
        <v>1284</v>
      </c>
      <c r="R64" s="14">
        <f>SUM(Q64/Q67)</f>
        <v>0.41756097560975608</v>
      </c>
      <c r="S64" s="5">
        <v>3</v>
      </c>
    </row>
    <row r="65" spans="1:19" s="2" customFormat="1" ht="16.5" customHeight="1" thickBot="1">
      <c r="A65" s="7" t="s">
        <v>688</v>
      </c>
      <c r="B65" s="17" t="s">
        <v>9</v>
      </c>
      <c r="C65" s="10">
        <v>356</v>
      </c>
      <c r="D65" s="10">
        <v>356</v>
      </c>
      <c r="E65" s="10">
        <v>366</v>
      </c>
      <c r="F65" s="10">
        <v>366</v>
      </c>
      <c r="G65" s="10">
        <v>372</v>
      </c>
      <c r="H65" s="10">
        <v>397</v>
      </c>
      <c r="I65" s="9">
        <v>443</v>
      </c>
      <c r="J65" s="10"/>
      <c r="K65" s="10"/>
      <c r="L65" s="10"/>
      <c r="M65" s="10"/>
      <c r="N65" s="10"/>
      <c r="O65" s="15" t="s">
        <v>10</v>
      </c>
      <c r="P65" s="30" t="s">
        <v>21</v>
      </c>
      <c r="Q65" s="13">
        <f>(C70+C73+C76)</f>
        <v>184</v>
      </c>
      <c r="R65" s="14">
        <f>SUM(Q65/Q67)</f>
        <v>5.983739837398374E-2</v>
      </c>
      <c r="S65" s="5"/>
    </row>
    <row r="66" spans="1:19" s="2" customFormat="1" ht="16.5" customHeight="1" thickBot="1">
      <c r="A66" s="7" t="s">
        <v>694</v>
      </c>
      <c r="B66" s="17" t="s">
        <v>9</v>
      </c>
      <c r="C66" s="10">
        <v>325</v>
      </c>
      <c r="D66" s="10">
        <v>327</v>
      </c>
      <c r="E66" s="10">
        <v>335</v>
      </c>
      <c r="F66" s="10">
        <v>335</v>
      </c>
      <c r="G66" s="10">
        <v>346</v>
      </c>
      <c r="H66" s="10">
        <v>381</v>
      </c>
      <c r="I66" s="10">
        <v>429</v>
      </c>
      <c r="J66" s="9">
        <v>447</v>
      </c>
      <c r="K66" s="10"/>
      <c r="L66" s="10"/>
      <c r="M66" s="10"/>
      <c r="N66" s="10"/>
      <c r="O66" s="15" t="s">
        <v>15</v>
      </c>
      <c r="P66" s="21" t="s">
        <v>13</v>
      </c>
      <c r="Q66" s="13">
        <f>(C68+C74+C75)</f>
        <v>216</v>
      </c>
      <c r="R66" s="14">
        <f>SUM(Q66/Q67)</f>
        <v>7.0243902439024397E-2</v>
      </c>
      <c r="S66" s="5"/>
    </row>
    <row r="67" spans="1:19" s="2" customFormat="1" ht="16.5" customHeight="1" thickBot="1">
      <c r="A67" s="7" t="s">
        <v>642</v>
      </c>
      <c r="B67" s="8" t="s">
        <v>6</v>
      </c>
      <c r="C67" s="10">
        <v>290</v>
      </c>
      <c r="D67" s="10">
        <v>316</v>
      </c>
      <c r="E67" s="10">
        <v>322</v>
      </c>
      <c r="F67" s="10">
        <v>324</v>
      </c>
      <c r="G67" s="10">
        <v>329</v>
      </c>
      <c r="H67" s="10">
        <v>331</v>
      </c>
      <c r="I67" s="10">
        <v>337</v>
      </c>
      <c r="J67" s="10">
        <v>372</v>
      </c>
      <c r="K67" s="10">
        <v>373</v>
      </c>
      <c r="L67" s="10">
        <v>373</v>
      </c>
      <c r="M67" s="10">
        <v>374</v>
      </c>
      <c r="N67" s="9">
        <v>492</v>
      </c>
      <c r="O67" s="15" t="s">
        <v>18</v>
      </c>
      <c r="Q67" s="24">
        <v>3075</v>
      </c>
    </row>
    <row r="68" spans="1:19" s="2" customFormat="1" ht="16.5" customHeight="1" thickBot="1">
      <c r="A68" s="22" t="s">
        <v>691</v>
      </c>
      <c r="B68" s="27" t="s">
        <v>692</v>
      </c>
      <c r="C68" s="10">
        <v>172</v>
      </c>
      <c r="D68" s="10">
        <v>175</v>
      </c>
      <c r="E68" s="10">
        <v>178</v>
      </c>
      <c r="F68" s="10">
        <v>178</v>
      </c>
      <c r="G68" s="10">
        <v>185</v>
      </c>
      <c r="H68" s="10">
        <v>186</v>
      </c>
      <c r="I68" s="10">
        <v>187</v>
      </c>
      <c r="J68" s="10">
        <v>205</v>
      </c>
      <c r="K68" s="10">
        <v>209</v>
      </c>
      <c r="L68" s="10">
        <v>212</v>
      </c>
      <c r="M68" s="10">
        <v>214</v>
      </c>
      <c r="N68" s="10" t="s">
        <v>14</v>
      </c>
    </row>
    <row r="69" spans="1:19" s="2" customFormat="1" ht="16.5" customHeight="1" thickBot="1">
      <c r="A69" s="22" t="s">
        <v>588</v>
      </c>
      <c r="B69" s="23" t="s">
        <v>6</v>
      </c>
      <c r="C69" s="10">
        <v>169</v>
      </c>
      <c r="D69" s="10">
        <v>182</v>
      </c>
      <c r="E69" s="10">
        <v>190</v>
      </c>
      <c r="F69" s="10">
        <v>190</v>
      </c>
      <c r="G69" s="10">
        <v>202</v>
      </c>
      <c r="H69" s="10">
        <v>202</v>
      </c>
      <c r="I69" s="10">
        <v>202</v>
      </c>
      <c r="J69" s="10">
        <v>219</v>
      </c>
      <c r="K69" s="10">
        <v>220</v>
      </c>
      <c r="L69" s="10">
        <v>221</v>
      </c>
      <c r="M69" s="10">
        <v>221</v>
      </c>
      <c r="N69" s="10">
        <v>260</v>
      </c>
      <c r="O69" s="15"/>
    </row>
    <row r="70" spans="1:19" s="2" customFormat="1" ht="16.5" customHeight="1" thickBot="1">
      <c r="A70" s="22" t="s">
        <v>693</v>
      </c>
      <c r="B70" s="38" t="s">
        <v>21</v>
      </c>
      <c r="C70" s="10">
        <v>101</v>
      </c>
      <c r="D70" s="10">
        <v>105</v>
      </c>
      <c r="E70" s="10">
        <v>109</v>
      </c>
      <c r="F70" s="10">
        <v>109</v>
      </c>
      <c r="G70" s="10">
        <v>127</v>
      </c>
      <c r="H70" s="10">
        <v>128</v>
      </c>
      <c r="I70" s="10">
        <v>130</v>
      </c>
      <c r="J70" s="10" t="s">
        <v>14</v>
      </c>
      <c r="K70" s="19"/>
      <c r="L70" s="20"/>
      <c r="M70" s="5"/>
    </row>
    <row r="71" spans="1:19" s="2" customFormat="1" ht="16.5" customHeight="1" thickBot="1">
      <c r="A71" s="22" t="s">
        <v>696</v>
      </c>
      <c r="B71" s="25" t="s">
        <v>9</v>
      </c>
      <c r="C71" s="10">
        <v>97</v>
      </c>
      <c r="D71" s="10">
        <v>97</v>
      </c>
      <c r="E71" s="10">
        <v>101</v>
      </c>
      <c r="F71" s="10">
        <v>101</v>
      </c>
      <c r="G71" s="10">
        <v>101</v>
      </c>
      <c r="H71" s="10">
        <v>105</v>
      </c>
      <c r="I71" s="10" t="s">
        <v>14</v>
      </c>
      <c r="J71" s="19"/>
      <c r="K71" s="19"/>
    </row>
    <row r="72" spans="1:19" s="2" customFormat="1" ht="16.5" customHeight="1" thickBot="1">
      <c r="A72" s="22" t="s">
        <v>697</v>
      </c>
      <c r="B72" s="25" t="s">
        <v>9</v>
      </c>
      <c r="C72" s="10">
        <v>71</v>
      </c>
      <c r="D72" s="10">
        <v>71</v>
      </c>
      <c r="E72" s="10">
        <v>72</v>
      </c>
      <c r="F72" s="10">
        <v>72</v>
      </c>
      <c r="G72" s="10">
        <v>74</v>
      </c>
      <c r="H72" s="10" t="s">
        <v>14</v>
      </c>
      <c r="K72" s="19"/>
      <c r="L72" s="20"/>
      <c r="M72" s="5"/>
    </row>
    <row r="73" spans="1:19" s="2" customFormat="1" ht="16.5" customHeight="1" thickBot="1">
      <c r="A73" s="22" t="s">
        <v>701</v>
      </c>
      <c r="B73" s="38" t="s">
        <v>21</v>
      </c>
      <c r="C73" s="10">
        <v>68</v>
      </c>
      <c r="D73" s="10">
        <v>69</v>
      </c>
      <c r="E73" s="10">
        <v>72</v>
      </c>
      <c r="F73" s="10">
        <v>72</v>
      </c>
      <c r="G73" s="10" t="s">
        <v>14</v>
      </c>
      <c r="K73" s="19"/>
    </row>
    <row r="74" spans="1:19" s="2" customFormat="1" ht="16.5" customHeight="1" thickBot="1">
      <c r="A74" s="22" t="s">
        <v>698</v>
      </c>
      <c r="B74" s="27" t="s">
        <v>16</v>
      </c>
      <c r="C74" s="10">
        <v>28</v>
      </c>
      <c r="D74" s="10">
        <v>28</v>
      </c>
      <c r="E74" s="10" t="s">
        <v>14</v>
      </c>
      <c r="K74" s="19"/>
      <c r="L74" s="20"/>
      <c r="M74" s="5"/>
    </row>
    <row r="75" spans="1:19" s="2" customFormat="1" ht="16.5" customHeight="1" thickBot="1">
      <c r="A75" s="22" t="s">
        <v>690</v>
      </c>
      <c r="B75" s="27" t="s">
        <v>551</v>
      </c>
      <c r="C75" s="10">
        <v>16</v>
      </c>
      <c r="D75" s="10">
        <v>16</v>
      </c>
      <c r="E75" s="10" t="s">
        <v>14</v>
      </c>
      <c r="J75" s="19"/>
      <c r="K75" s="19"/>
    </row>
    <row r="76" spans="1:19" s="2" customFormat="1" ht="16.5" customHeight="1" thickBot="1">
      <c r="A76" s="22" t="s">
        <v>699</v>
      </c>
      <c r="B76" s="38" t="s">
        <v>21</v>
      </c>
      <c r="C76" s="10">
        <v>15</v>
      </c>
      <c r="D76" s="10">
        <v>15</v>
      </c>
      <c r="E76" s="10" t="s">
        <v>14</v>
      </c>
      <c r="J76" s="19"/>
      <c r="K76" s="19"/>
      <c r="L76" s="20"/>
      <c r="M76" s="5"/>
    </row>
    <row r="77" spans="1:19" s="2" customFormat="1" ht="15">
      <c r="A77" s="31"/>
    </row>
    <row r="78" spans="1:19" s="2" customFormat="1" ht="16.5" customHeight="1">
      <c r="A78" s="1" t="s">
        <v>726</v>
      </c>
    </row>
    <row r="79" spans="1:19" s="2" customFormat="1" ht="9.75" customHeight="1" thickBot="1">
      <c r="A79" s="1"/>
    </row>
    <row r="80" spans="1:19" s="2" customFormat="1" ht="16.5" customHeight="1" thickBot="1">
      <c r="A80" s="3" t="s">
        <v>0</v>
      </c>
      <c r="B80" s="4" t="s">
        <v>1</v>
      </c>
      <c r="C80" s="4" t="s">
        <v>2</v>
      </c>
      <c r="D80" s="4">
        <v>2</v>
      </c>
      <c r="E80" s="4">
        <v>3</v>
      </c>
      <c r="F80" s="4">
        <v>4</v>
      </c>
      <c r="G80" s="4">
        <v>5</v>
      </c>
      <c r="H80" s="4">
        <v>6</v>
      </c>
      <c r="I80" s="4"/>
      <c r="J80" s="6" t="s">
        <v>161</v>
      </c>
      <c r="K80" s="14"/>
    </row>
    <row r="81" spans="1:13" s="2" customFormat="1" ht="16.5" customHeight="1" thickBot="1">
      <c r="A81" s="7" t="s">
        <v>716</v>
      </c>
      <c r="B81" s="17" t="s">
        <v>9</v>
      </c>
      <c r="C81" s="9">
        <v>532</v>
      </c>
      <c r="D81" s="10"/>
      <c r="E81" s="10"/>
      <c r="F81" s="10"/>
      <c r="G81" s="10"/>
      <c r="H81" s="10"/>
      <c r="I81" s="15" t="s">
        <v>7</v>
      </c>
      <c r="J81" s="5"/>
      <c r="K81" s="6" t="s">
        <v>3</v>
      </c>
      <c r="L81" s="6" t="s">
        <v>4</v>
      </c>
      <c r="M81" s="6" t="s">
        <v>5</v>
      </c>
    </row>
    <row r="82" spans="1:13" s="2" customFormat="1" ht="16.5" customHeight="1" thickBot="1">
      <c r="A82" s="7" t="s">
        <v>719</v>
      </c>
      <c r="B82" s="8" t="s">
        <v>6</v>
      </c>
      <c r="C82" s="10">
        <v>460</v>
      </c>
      <c r="D82" s="10">
        <v>460</v>
      </c>
      <c r="E82" s="10">
        <v>460</v>
      </c>
      <c r="F82" s="9">
        <v>464</v>
      </c>
      <c r="G82" s="9"/>
      <c r="H82" s="10"/>
      <c r="I82" s="15" t="s">
        <v>8</v>
      </c>
      <c r="J82" s="12" t="s">
        <v>6</v>
      </c>
      <c r="K82" s="13">
        <f>(C82+C83+C84+C85)</f>
        <v>1790</v>
      </c>
      <c r="L82" s="14">
        <f>SUM(K82/K86)</f>
        <v>0.48404542996214167</v>
      </c>
      <c r="M82" s="5">
        <v>4</v>
      </c>
    </row>
    <row r="83" spans="1:13" s="2" customFormat="1" ht="16.5" customHeight="1" thickBot="1">
      <c r="A83" s="7" t="s">
        <v>718</v>
      </c>
      <c r="B83" s="8" t="s">
        <v>6</v>
      </c>
      <c r="C83" s="10">
        <v>452</v>
      </c>
      <c r="D83" s="10">
        <v>452</v>
      </c>
      <c r="E83" s="10">
        <v>452</v>
      </c>
      <c r="F83" s="10">
        <v>457</v>
      </c>
      <c r="G83" s="10">
        <v>458</v>
      </c>
      <c r="H83" s="9">
        <v>462</v>
      </c>
      <c r="I83" s="15" t="s">
        <v>18</v>
      </c>
      <c r="J83" s="16" t="s">
        <v>9</v>
      </c>
      <c r="K83" s="13">
        <f>(C81+C86+C87+C88)</f>
        <v>1620</v>
      </c>
      <c r="L83" s="14">
        <f>SUM(K83/K86)</f>
        <v>0.43807463493780424</v>
      </c>
      <c r="M83" s="5">
        <v>3</v>
      </c>
    </row>
    <row r="84" spans="1:13" s="2" customFormat="1" ht="16.5" customHeight="1" thickBot="1">
      <c r="A84" s="7" t="s">
        <v>715</v>
      </c>
      <c r="B84" s="8" t="s">
        <v>6</v>
      </c>
      <c r="C84" s="10">
        <v>442</v>
      </c>
      <c r="D84" s="10">
        <v>443</v>
      </c>
      <c r="E84" s="10">
        <v>446</v>
      </c>
      <c r="F84" s="10">
        <v>452</v>
      </c>
      <c r="G84" s="9">
        <v>472</v>
      </c>
      <c r="H84" s="10"/>
      <c r="I84" s="15" t="s">
        <v>10</v>
      </c>
      <c r="J84" s="30" t="s">
        <v>21</v>
      </c>
      <c r="K84" s="13">
        <f>(C91+C92)</f>
        <v>92</v>
      </c>
      <c r="L84" s="14">
        <f>SUM(K84/K86)</f>
        <v>2.4878312601406164E-2</v>
      </c>
      <c r="M84" s="5"/>
    </row>
    <row r="85" spans="1:13" s="2" customFormat="1" ht="16.5" customHeight="1" thickBot="1">
      <c r="A85" s="7" t="s">
        <v>717</v>
      </c>
      <c r="B85" s="8" t="s">
        <v>6</v>
      </c>
      <c r="C85" s="29">
        <v>436</v>
      </c>
      <c r="D85" s="10">
        <v>437</v>
      </c>
      <c r="E85" s="10">
        <v>437</v>
      </c>
      <c r="F85" s="10">
        <v>461</v>
      </c>
      <c r="G85" s="10">
        <v>461</v>
      </c>
      <c r="H85" s="9">
        <v>463</v>
      </c>
      <c r="I85" s="15" t="s">
        <v>15</v>
      </c>
      <c r="J85" s="21" t="s">
        <v>13</v>
      </c>
      <c r="K85" s="13">
        <f>(C89+C90)</f>
        <v>196</v>
      </c>
      <c r="L85" s="14">
        <f>SUM(K85/K86)</f>
        <v>5.300162249864792E-2</v>
      </c>
      <c r="M85" s="5"/>
    </row>
    <row r="86" spans="1:13" s="2" customFormat="1" ht="16.5" customHeight="1" thickBot="1">
      <c r="A86" s="7" t="s">
        <v>722</v>
      </c>
      <c r="B86" s="17" t="s">
        <v>9</v>
      </c>
      <c r="C86" s="10">
        <v>436</v>
      </c>
      <c r="D86" s="10">
        <v>446</v>
      </c>
      <c r="E86" s="10">
        <v>453</v>
      </c>
      <c r="F86" s="10">
        <v>456</v>
      </c>
      <c r="G86" s="9">
        <v>475</v>
      </c>
      <c r="H86" s="10"/>
      <c r="I86" s="15" t="s">
        <v>12</v>
      </c>
      <c r="J86" s="21"/>
      <c r="K86" s="24">
        <v>3698</v>
      </c>
      <c r="L86" s="14"/>
      <c r="M86" s="5"/>
    </row>
    <row r="87" spans="1:13" s="2" customFormat="1" ht="16.5" customHeight="1" thickBot="1">
      <c r="A87" s="7" t="s">
        <v>714</v>
      </c>
      <c r="B87" s="17" t="s">
        <v>9</v>
      </c>
      <c r="C87" s="10">
        <v>370</v>
      </c>
      <c r="D87" s="10">
        <v>415</v>
      </c>
      <c r="E87" s="10">
        <v>417</v>
      </c>
      <c r="F87" s="10">
        <v>420</v>
      </c>
      <c r="G87" s="10">
        <v>421</v>
      </c>
      <c r="H87" s="9">
        <v>428</v>
      </c>
      <c r="I87" s="15" t="s">
        <v>19</v>
      </c>
    </row>
    <row r="88" spans="1:13" s="2" customFormat="1" ht="16.5" customHeight="1" thickBot="1">
      <c r="A88" s="22" t="s">
        <v>724</v>
      </c>
      <c r="B88" s="25" t="s">
        <v>9</v>
      </c>
      <c r="C88" s="10">
        <v>282</v>
      </c>
      <c r="D88" s="10">
        <v>285</v>
      </c>
      <c r="E88" s="10">
        <v>293</v>
      </c>
      <c r="F88" s="10">
        <v>298</v>
      </c>
      <c r="G88" s="10">
        <v>300</v>
      </c>
      <c r="H88" s="10">
        <v>399</v>
      </c>
      <c r="I88" s="15"/>
      <c r="J88" s="5"/>
    </row>
    <row r="89" spans="1:13" s="2" customFormat="1" ht="16.5" customHeight="1" thickBot="1">
      <c r="A89" s="22" t="s">
        <v>721</v>
      </c>
      <c r="B89" s="27" t="s">
        <v>16</v>
      </c>
      <c r="C89" s="10">
        <v>126</v>
      </c>
      <c r="D89" s="10">
        <v>126</v>
      </c>
      <c r="E89" s="10">
        <v>127</v>
      </c>
      <c r="F89" s="10">
        <v>129</v>
      </c>
      <c r="G89" s="10">
        <v>135</v>
      </c>
      <c r="H89" s="10" t="s">
        <v>14</v>
      </c>
    </row>
    <row r="90" spans="1:13" s="2" customFormat="1" ht="16.5" customHeight="1" thickBot="1">
      <c r="A90" s="22" t="s">
        <v>720</v>
      </c>
      <c r="B90" s="27" t="s">
        <v>16</v>
      </c>
      <c r="C90" s="10">
        <v>70</v>
      </c>
      <c r="D90" s="10">
        <v>70</v>
      </c>
      <c r="E90" s="10">
        <v>72</v>
      </c>
      <c r="F90" s="10">
        <v>79</v>
      </c>
      <c r="G90" s="10" t="s">
        <v>14</v>
      </c>
      <c r="I90" s="19"/>
      <c r="J90" s="19"/>
    </row>
    <row r="91" spans="1:13" s="2" customFormat="1" ht="16.5" customHeight="1" thickBot="1">
      <c r="A91" s="22" t="s">
        <v>725</v>
      </c>
      <c r="B91" s="38" t="s">
        <v>21</v>
      </c>
      <c r="C91" s="10">
        <v>55</v>
      </c>
      <c r="D91" s="10">
        <v>56</v>
      </c>
      <c r="E91" s="10">
        <v>69</v>
      </c>
      <c r="F91" s="10" t="s">
        <v>14</v>
      </c>
      <c r="K91" s="5"/>
    </row>
    <row r="92" spans="1:13" s="2" customFormat="1" ht="16.5" customHeight="1" thickBot="1">
      <c r="A92" s="22" t="s">
        <v>723</v>
      </c>
      <c r="B92" s="38" t="s">
        <v>21</v>
      </c>
      <c r="C92" s="10">
        <v>37</v>
      </c>
      <c r="D92" s="10">
        <v>37</v>
      </c>
      <c r="E92" s="10" t="s">
        <v>14</v>
      </c>
      <c r="H92" s="19"/>
      <c r="K92" s="5"/>
    </row>
    <row r="93" spans="1:13" s="2" customFormat="1" ht="15">
      <c r="A93" s="31"/>
      <c r="C93" s="19"/>
      <c r="D93" s="19"/>
      <c r="E93" s="19"/>
      <c r="F93" s="19"/>
      <c r="G93" s="19"/>
      <c r="H93" s="19"/>
    </row>
    <row r="94" spans="1:13" s="67" customFormat="1" ht="15" customHeight="1">
      <c r="A94" s="32"/>
      <c r="B94" s="32" t="s">
        <v>20</v>
      </c>
      <c r="C94" s="33" t="s">
        <v>6</v>
      </c>
      <c r="D94" s="34" t="s">
        <v>9</v>
      </c>
      <c r="E94" s="39" t="s">
        <v>21</v>
      </c>
      <c r="F94" s="32" t="s">
        <v>13</v>
      </c>
    </row>
    <row r="95" spans="1:13" s="67" customFormat="1" ht="15" customHeight="1">
      <c r="A95" s="56" t="s">
        <v>3</v>
      </c>
      <c r="B95" s="36">
        <f>SUM(Q67+O51+R30+Q9+K86)</f>
        <v>19114</v>
      </c>
      <c r="C95" s="68">
        <f>SUM(Q63+O48+R26+Q5+K82)</f>
        <v>8988</v>
      </c>
      <c r="D95" s="68">
        <f>(Q64+O49+K83+R27+Q6)</f>
        <v>7763</v>
      </c>
      <c r="E95" s="68">
        <f>SUM(K84+O50+R28+Q65+Q7)</f>
        <v>1045</v>
      </c>
      <c r="F95" s="68">
        <f>(K85+Q66+R29+Q8)</f>
        <v>1318</v>
      </c>
    </row>
    <row r="96" spans="1:13" s="67" customFormat="1" ht="15" customHeight="1">
      <c r="A96" s="56" t="s">
        <v>4</v>
      </c>
      <c r="B96" s="37">
        <v>1</v>
      </c>
      <c r="C96" s="69">
        <f>SUM(C95/$B$95)</f>
        <v>0.47023124411426181</v>
      </c>
      <c r="D96" s="69">
        <f>SUM(D95/$B$95)</f>
        <v>0.40614209479962332</v>
      </c>
      <c r="E96" s="69">
        <f>SUM(E95/$B$95)</f>
        <v>5.4671968190854868E-2</v>
      </c>
      <c r="F96" s="69">
        <f>SUM(F95/$B$95)</f>
        <v>6.8954692895260017E-2</v>
      </c>
    </row>
    <row r="97" spans="1:6" s="67" customFormat="1" ht="15" customHeight="1">
      <c r="A97" s="56" t="s">
        <v>5</v>
      </c>
      <c r="B97" s="32">
        <v>35</v>
      </c>
      <c r="C97" s="67">
        <v>19</v>
      </c>
      <c r="D97" s="67">
        <v>15</v>
      </c>
      <c r="E97" s="67">
        <v>0</v>
      </c>
      <c r="F97" s="67">
        <v>1</v>
      </c>
    </row>
    <row r="99" spans="1:6">
      <c r="A99" s="77" t="s">
        <v>673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V94"/>
  <sheetViews>
    <sheetView workbookViewId="0">
      <selection activeCell="P1" sqref="P1"/>
    </sheetView>
  </sheetViews>
  <sheetFormatPr defaultRowHeight="12.75"/>
  <cols>
    <col min="1" max="1" width="22.140625" customWidth="1"/>
    <col min="6" max="6" width="9" customWidth="1"/>
  </cols>
  <sheetData>
    <row r="1" spans="1:19" s="2" customFormat="1" ht="16.5" customHeight="1">
      <c r="A1" s="1" t="s">
        <v>603</v>
      </c>
    </row>
    <row r="2" spans="1:19" s="2" customFormat="1" ht="9" customHeight="1" thickBot="1">
      <c r="A2" s="1"/>
    </row>
    <row r="3" spans="1:19" s="2" customFormat="1" ht="16.5" customHeight="1" thickBot="1">
      <c r="A3" s="3" t="s">
        <v>0</v>
      </c>
      <c r="B3" s="4" t="s">
        <v>1</v>
      </c>
      <c r="C3" s="4" t="s">
        <v>2</v>
      </c>
      <c r="D3" s="4">
        <v>2</v>
      </c>
      <c r="E3" s="4">
        <v>3</v>
      </c>
      <c r="F3" s="4">
        <v>4</v>
      </c>
      <c r="G3" s="4">
        <v>5</v>
      </c>
      <c r="H3" s="4">
        <v>6</v>
      </c>
      <c r="I3" s="4">
        <v>7</v>
      </c>
      <c r="J3" s="4">
        <v>8</v>
      </c>
      <c r="K3" s="4">
        <v>9</v>
      </c>
      <c r="L3" s="4">
        <v>10</v>
      </c>
      <c r="M3" s="4">
        <v>11</v>
      </c>
      <c r="N3" s="4">
        <v>12</v>
      </c>
      <c r="O3" s="4"/>
      <c r="P3" s="6" t="s">
        <v>161</v>
      </c>
      <c r="Q3" s="14">
        <f>(4767/8555)</f>
        <v>0.55721800116890707</v>
      </c>
    </row>
    <row r="4" spans="1:19" s="2" customFormat="1" ht="16.5" customHeight="1" thickBot="1">
      <c r="A4" s="7" t="s">
        <v>475</v>
      </c>
      <c r="B4" s="28" t="s">
        <v>16</v>
      </c>
      <c r="C4" s="9">
        <v>784</v>
      </c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1" t="s">
        <v>7</v>
      </c>
      <c r="P4" s="5"/>
      <c r="Q4" s="6" t="s">
        <v>3</v>
      </c>
      <c r="R4" s="6" t="s">
        <v>4</v>
      </c>
      <c r="S4" s="6" t="s">
        <v>5</v>
      </c>
    </row>
    <row r="5" spans="1:19" s="2" customFormat="1" ht="16.5" customHeight="1" thickBot="1">
      <c r="A5" s="7" t="s">
        <v>638</v>
      </c>
      <c r="B5" s="8" t="s">
        <v>6</v>
      </c>
      <c r="C5" s="10">
        <v>540</v>
      </c>
      <c r="D5" s="10">
        <v>571</v>
      </c>
      <c r="E5" s="10">
        <v>572</v>
      </c>
      <c r="F5" s="9">
        <v>577</v>
      </c>
      <c r="G5" s="10"/>
      <c r="H5" s="10"/>
      <c r="I5" s="10"/>
      <c r="J5" s="10"/>
      <c r="K5" s="10"/>
      <c r="L5" s="10"/>
      <c r="M5" s="10"/>
      <c r="N5" s="10"/>
      <c r="O5" s="11" t="s">
        <v>8</v>
      </c>
      <c r="P5" s="12" t="s">
        <v>6</v>
      </c>
      <c r="Q5" s="13">
        <f>(C5+C9+C11+C12+C13+C14)</f>
        <v>1734</v>
      </c>
      <c r="R5" s="14">
        <f>SUM(Q5/Q8)</f>
        <v>0.37597571552471815</v>
      </c>
      <c r="S5" s="5">
        <v>3</v>
      </c>
    </row>
    <row r="6" spans="1:19" s="2" customFormat="1" ht="16.5" customHeight="1" thickBot="1">
      <c r="A6" s="7" t="s">
        <v>600</v>
      </c>
      <c r="B6" s="45" t="s">
        <v>21</v>
      </c>
      <c r="C6" s="10">
        <v>453</v>
      </c>
      <c r="D6" s="10">
        <v>480</v>
      </c>
      <c r="E6" s="10">
        <v>483</v>
      </c>
      <c r="F6" s="10">
        <v>485</v>
      </c>
      <c r="G6" s="10">
        <v>502</v>
      </c>
      <c r="H6" s="10">
        <v>513</v>
      </c>
      <c r="I6" s="10">
        <v>516</v>
      </c>
      <c r="J6" s="10">
        <v>525</v>
      </c>
      <c r="K6" s="10">
        <v>525</v>
      </c>
      <c r="L6" s="10">
        <v>542</v>
      </c>
      <c r="M6" s="9">
        <v>737</v>
      </c>
      <c r="N6" s="10"/>
      <c r="O6" s="11" t="s">
        <v>10</v>
      </c>
      <c r="P6" s="30" t="s">
        <v>21</v>
      </c>
      <c r="Q6" s="13">
        <f>(C6+C10+C16+C17+C19)</f>
        <v>1065</v>
      </c>
      <c r="R6" s="14">
        <f>SUM(Q6/Q8)</f>
        <v>0.23091934084995663</v>
      </c>
      <c r="S6" s="5">
        <v>1</v>
      </c>
    </row>
    <row r="7" spans="1:19" s="2" customFormat="1" ht="16.5" customHeight="1" thickBot="1">
      <c r="A7" s="7" t="s">
        <v>478</v>
      </c>
      <c r="B7" s="28" t="s">
        <v>16</v>
      </c>
      <c r="C7" s="10">
        <v>413</v>
      </c>
      <c r="D7" s="10">
        <v>528</v>
      </c>
      <c r="E7" s="10">
        <v>528</v>
      </c>
      <c r="F7" s="10">
        <v>530</v>
      </c>
      <c r="G7" s="10">
        <v>556</v>
      </c>
      <c r="H7" s="10">
        <v>556</v>
      </c>
      <c r="I7" s="10">
        <v>556</v>
      </c>
      <c r="J7" s="9">
        <v>604</v>
      </c>
      <c r="K7" s="10"/>
      <c r="L7" s="10"/>
      <c r="M7" s="10"/>
      <c r="N7" s="10"/>
      <c r="O7" s="11" t="s">
        <v>12</v>
      </c>
      <c r="P7" s="21" t="s">
        <v>13</v>
      </c>
      <c r="Q7" s="13">
        <f>(C4+C7+C8+C15+C18)</f>
        <v>1813</v>
      </c>
      <c r="R7" s="14">
        <f>SUM(Q7/Q8)</f>
        <v>0.39310494362532522</v>
      </c>
      <c r="S7" s="5">
        <v>3</v>
      </c>
    </row>
    <row r="8" spans="1:19" s="2" customFormat="1" ht="16.5" customHeight="1" thickBot="1">
      <c r="A8" s="7" t="s">
        <v>481</v>
      </c>
      <c r="B8" s="28" t="s">
        <v>16</v>
      </c>
      <c r="C8" s="10">
        <v>369</v>
      </c>
      <c r="D8" s="10">
        <v>387</v>
      </c>
      <c r="E8" s="10">
        <v>391</v>
      </c>
      <c r="F8" s="10">
        <v>413</v>
      </c>
      <c r="G8" s="10">
        <v>416</v>
      </c>
      <c r="H8" s="10">
        <v>449</v>
      </c>
      <c r="I8" s="10">
        <v>502</v>
      </c>
      <c r="J8" s="10">
        <v>505</v>
      </c>
      <c r="K8" s="10">
        <v>506</v>
      </c>
      <c r="L8" s="10">
        <v>536</v>
      </c>
      <c r="M8" s="10">
        <v>542</v>
      </c>
      <c r="N8" s="9">
        <v>558</v>
      </c>
      <c r="O8" s="11" t="s">
        <v>15</v>
      </c>
      <c r="P8" s="18"/>
      <c r="Q8" s="24">
        <v>4612</v>
      </c>
      <c r="R8" s="14"/>
      <c r="S8" s="5"/>
    </row>
    <row r="9" spans="1:19" s="2" customFormat="1" ht="16.5" customHeight="1" thickBot="1">
      <c r="A9" s="7" t="s">
        <v>568</v>
      </c>
      <c r="B9" s="8" t="s">
        <v>6</v>
      </c>
      <c r="C9" s="10">
        <v>333</v>
      </c>
      <c r="D9" s="10">
        <v>334</v>
      </c>
      <c r="E9" s="10">
        <v>341</v>
      </c>
      <c r="F9" s="10">
        <v>349</v>
      </c>
      <c r="G9" s="10">
        <v>350</v>
      </c>
      <c r="H9" s="10">
        <v>359</v>
      </c>
      <c r="I9" s="10">
        <v>395</v>
      </c>
      <c r="J9" s="10">
        <v>403</v>
      </c>
      <c r="K9" s="10">
        <v>403</v>
      </c>
      <c r="L9" s="10">
        <v>420</v>
      </c>
      <c r="M9" s="10">
        <v>423</v>
      </c>
      <c r="N9" s="9">
        <v>429</v>
      </c>
      <c r="O9" s="9" t="s">
        <v>19</v>
      </c>
    </row>
    <row r="10" spans="1:19" s="2" customFormat="1" ht="16.5" customHeight="1" thickBot="1">
      <c r="A10" s="22" t="s">
        <v>639</v>
      </c>
      <c r="B10" s="38" t="s">
        <v>21</v>
      </c>
      <c r="C10" s="10">
        <v>296</v>
      </c>
      <c r="D10" s="10">
        <v>299</v>
      </c>
      <c r="E10" s="10">
        <v>301</v>
      </c>
      <c r="F10" s="10">
        <v>304</v>
      </c>
      <c r="G10" s="10">
        <v>310</v>
      </c>
      <c r="H10" s="10">
        <v>316</v>
      </c>
      <c r="I10" s="10">
        <v>319</v>
      </c>
      <c r="J10" s="10">
        <v>321</v>
      </c>
      <c r="K10" s="10">
        <v>321</v>
      </c>
      <c r="L10" s="10">
        <v>326</v>
      </c>
      <c r="M10" s="10" t="s">
        <v>14</v>
      </c>
      <c r="P10" s="19"/>
      <c r="Q10" s="20"/>
    </row>
    <row r="11" spans="1:19" s="2" customFormat="1" ht="16.5" customHeight="1" thickBot="1">
      <c r="A11" s="7" t="s">
        <v>373</v>
      </c>
      <c r="B11" s="8" t="s">
        <v>6</v>
      </c>
      <c r="C11" s="10">
        <v>262</v>
      </c>
      <c r="D11" s="10">
        <v>264</v>
      </c>
      <c r="E11" s="10">
        <v>265</v>
      </c>
      <c r="F11" s="10">
        <v>266</v>
      </c>
      <c r="G11" s="10">
        <v>276</v>
      </c>
      <c r="H11" s="10">
        <v>277</v>
      </c>
      <c r="I11" s="10">
        <v>279</v>
      </c>
      <c r="J11" s="10">
        <v>313</v>
      </c>
      <c r="K11" s="10">
        <v>326</v>
      </c>
      <c r="L11" s="10">
        <v>409</v>
      </c>
      <c r="M11" s="10">
        <v>463</v>
      </c>
      <c r="N11" s="9">
        <v>490</v>
      </c>
      <c r="O11" s="11" t="s">
        <v>18</v>
      </c>
    </row>
    <row r="12" spans="1:19" s="2" customFormat="1" ht="16.5" customHeight="1" thickBot="1">
      <c r="A12" s="22" t="s">
        <v>571</v>
      </c>
      <c r="B12" s="23" t="s">
        <v>6</v>
      </c>
      <c r="C12" s="10">
        <v>229</v>
      </c>
      <c r="D12" s="10">
        <v>230</v>
      </c>
      <c r="E12" s="10">
        <v>236</v>
      </c>
      <c r="F12" s="10">
        <v>257</v>
      </c>
      <c r="G12" s="10">
        <v>262</v>
      </c>
      <c r="H12" s="10">
        <v>284</v>
      </c>
      <c r="I12" s="10">
        <v>321</v>
      </c>
      <c r="J12" s="10">
        <v>325</v>
      </c>
      <c r="K12" s="10">
        <v>326</v>
      </c>
      <c r="L12" s="10">
        <v>356</v>
      </c>
      <c r="M12" s="10">
        <v>361</v>
      </c>
      <c r="N12" s="10">
        <v>364</v>
      </c>
      <c r="O12" s="11"/>
    </row>
    <row r="13" spans="1:19" s="2" customFormat="1" ht="16.5" customHeight="1" thickBot="1">
      <c r="A13" s="22" t="s">
        <v>601</v>
      </c>
      <c r="B13" s="23" t="s">
        <v>6</v>
      </c>
      <c r="C13" s="10">
        <v>186</v>
      </c>
      <c r="D13" s="10">
        <v>189</v>
      </c>
      <c r="E13" s="10">
        <v>191</v>
      </c>
      <c r="F13" s="10">
        <v>196</v>
      </c>
      <c r="G13" s="10">
        <v>223</v>
      </c>
      <c r="H13" s="10">
        <v>223</v>
      </c>
      <c r="I13" s="10">
        <v>229</v>
      </c>
      <c r="J13" s="10">
        <v>298</v>
      </c>
      <c r="K13" s="10">
        <v>310</v>
      </c>
      <c r="L13" s="10" t="s">
        <v>14</v>
      </c>
    </row>
    <row r="14" spans="1:19" s="2" customFormat="1" ht="16.5" customHeight="1" thickBot="1">
      <c r="A14" s="22" t="s">
        <v>635</v>
      </c>
      <c r="B14" s="23" t="s">
        <v>6</v>
      </c>
      <c r="C14" s="10">
        <v>184</v>
      </c>
      <c r="D14" s="10">
        <v>187</v>
      </c>
      <c r="E14" s="10">
        <v>189</v>
      </c>
      <c r="F14" s="10">
        <v>190</v>
      </c>
      <c r="G14" s="10">
        <v>216</v>
      </c>
      <c r="H14" s="10">
        <v>216</v>
      </c>
      <c r="I14" s="10">
        <v>217</v>
      </c>
      <c r="J14" s="10" t="s">
        <v>14</v>
      </c>
    </row>
    <row r="15" spans="1:19" s="2" customFormat="1" ht="16.5" customHeight="1" thickBot="1">
      <c r="A15" s="22" t="s">
        <v>637</v>
      </c>
      <c r="B15" s="27" t="s">
        <v>16</v>
      </c>
      <c r="C15" s="10">
        <v>161</v>
      </c>
      <c r="D15" s="10">
        <v>161</v>
      </c>
      <c r="E15" s="10">
        <v>162</v>
      </c>
      <c r="F15" s="10">
        <v>164</v>
      </c>
      <c r="G15" s="10">
        <v>166</v>
      </c>
      <c r="H15" s="10">
        <v>204</v>
      </c>
      <c r="I15" s="10" t="s">
        <v>14</v>
      </c>
      <c r="K15" s="19"/>
      <c r="L15" s="20"/>
    </row>
    <row r="16" spans="1:19" s="2" customFormat="1" ht="16.5" customHeight="1" thickBot="1">
      <c r="A16" s="22" t="s">
        <v>634</v>
      </c>
      <c r="B16" s="38" t="s">
        <v>21</v>
      </c>
      <c r="C16" s="10">
        <v>137</v>
      </c>
      <c r="D16" s="10">
        <v>138</v>
      </c>
      <c r="E16" s="10">
        <v>143</v>
      </c>
      <c r="F16" s="10">
        <v>144</v>
      </c>
      <c r="G16" s="10" t="s">
        <v>14</v>
      </c>
    </row>
    <row r="17" spans="1:22" s="2" customFormat="1" ht="16.5" customHeight="1" thickBot="1">
      <c r="A17" s="22" t="s">
        <v>640</v>
      </c>
      <c r="B17" s="38" t="s">
        <v>21</v>
      </c>
      <c r="C17" s="10">
        <v>117</v>
      </c>
      <c r="D17" s="10">
        <v>117</v>
      </c>
      <c r="E17" s="10">
        <v>139</v>
      </c>
      <c r="F17" s="10">
        <v>145</v>
      </c>
      <c r="G17" s="10">
        <v>152</v>
      </c>
      <c r="H17" s="10" t="s">
        <v>14</v>
      </c>
    </row>
    <row r="18" spans="1:22" s="2" customFormat="1" ht="16.5" customHeight="1" thickBot="1">
      <c r="A18" s="22" t="s">
        <v>641</v>
      </c>
      <c r="B18" s="27" t="s">
        <v>16</v>
      </c>
      <c r="C18" s="10">
        <v>86</v>
      </c>
      <c r="D18" s="10">
        <v>87</v>
      </c>
      <c r="E18" s="10">
        <v>87</v>
      </c>
      <c r="F18" s="10" t="s">
        <v>14</v>
      </c>
    </row>
    <row r="19" spans="1:22" s="2" customFormat="1" ht="16.5" customHeight="1" thickBot="1">
      <c r="A19" s="22" t="s">
        <v>636</v>
      </c>
      <c r="B19" s="38" t="s">
        <v>21</v>
      </c>
      <c r="C19" s="10">
        <v>62</v>
      </c>
      <c r="D19" s="10">
        <v>63</v>
      </c>
      <c r="E19" s="10" t="s">
        <v>14</v>
      </c>
    </row>
    <row r="20" spans="1:22" s="2" customFormat="1" ht="11.25" customHeight="1">
      <c r="C20" s="19"/>
      <c r="D20" s="19"/>
    </row>
    <row r="21" spans="1:22" s="2" customFormat="1" ht="16.5" customHeight="1">
      <c r="A21" s="1" t="s">
        <v>617</v>
      </c>
    </row>
    <row r="22" spans="1:22" s="2" customFormat="1" ht="9.75" customHeight="1" thickBot="1">
      <c r="A22" s="1"/>
    </row>
    <row r="23" spans="1:22" s="2" customFormat="1" ht="16.5" customHeight="1" thickBot="1">
      <c r="A23" s="3" t="s">
        <v>0</v>
      </c>
      <c r="B23" s="4" t="s">
        <v>1</v>
      </c>
      <c r="C23" s="4" t="s">
        <v>2</v>
      </c>
      <c r="D23" s="4">
        <v>2</v>
      </c>
      <c r="E23" s="4">
        <v>3</v>
      </c>
      <c r="F23" s="4">
        <v>4</v>
      </c>
      <c r="G23" s="4">
        <v>5</v>
      </c>
      <c r="H23" s="4">
        <v>6</v>
      </c>
      <c r="I23" s="4">
        <v>7</v>
      </c>
      <c r="J23" s="4">
        <v>8</v>
      </c>
      <c r="K23" s="4">
        <v>9</v>
      </c>
      <c r="L23" s="4">
        <v>10</v>
      </c>
      <c r="M23" s="4">
        <v>11</v>
      </c>
      <c r="N23" s="4">
        <v>12</v>
      </c>
      <c r="O23" s="4">
        <v>13</v>
      </c>
      <c r="P23" s="4">
        <v>14</v>
      </c>
      <c r="Q23" s="4">
        <v>15</v>
      </c>
      <c r="R23" s="4"/>
      <c r="S23" s="6" t="s">
        <v>161</v>
      </c>
      <c r="T23" s="14">
        <f>(6808/10565)</f>
        <v>0.64439185991481307</v>
      </c>
    </row>
    <row r="24" spans="1:22" s="2" customFormat="1" ht="16.5" customHeight="1" thickBot="1">
      <c r="A24" s="7" t="s">
        <v>620</v>
      </c>
      <c r="B24" s="28" t="s">
        <v>16</v>
      </c>
      <c r="C24" s="9">
        <v>735</v>
      </c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1" t="s">
        <v>7</v>
      </c>
      <c r="S24" s="5"/>
      <c r="T24" s="6" t="s">
        <v>3</v>
      </c>
      <c r="U24" s="6" t="s">
        <v>4</v>
      </c>
      <c r="V24" s="6" t="s">
        <v>5</v>
      </c>
    </row>
    <row r="25" spans="1:22" s="2" customFormat="1" ht="16.5" customHeight="1" thickBot="1">
      <c r="A25" s="7" t="s">
        <v>415</v>
      </c>
      <c r="B25" s="8" t="s">
        <v>6</v>
      </c>
      <c r="C25" s="10">
        <v>625</v>
      </c>
      <c r="D25" s="10">
        <v>629</v>
      </c>
      <c r="E25" s="10">
        <v>630</v>
      </c>
      <c r="F25" s="10">
        <v>633</v>
      </c>
      <c r="G25" s="10">
        <v>637</v>
      </c>
      <c r="H25" s="10">
        <v>643</v>
      </c>
      <c r="I25" s="9">
        <v>718</v>
      </c>
      <c r="J25" s="10"/>
      <c r="K25" s="10"/>
      <c r="L25" s="10"/>
      <c r="M25" s="10"/>
      <c r="N25" s="10"/>
      <c r="O25" s="10"/>
      <c r="P25" s="10"/>
      <c r="Q25" s="10"/>
      <c r="R25" s="11" t="s">
        <v>8</v>
      </c>
      <c r="S25" s="12" t="s">
        <v>6</v>
      </c>
      <c r="T25" s="13">
        <f>(C25+C29+C31+C34+C38)</f>
        <v>1728</v>
      </c>
      <c r="U25" s="14">
        <f>SUM(T25/T29)</f>
        <v>0.26122448979591839</v>
      </c>
      <c r="V25" s="5">
        <v>3</v>
      </c>
    </row>
    <row r="26" spans="1:22" s="2" customFormat="1" ht="16.5" customHeight="1" thickBot="1">
      <c r="A26" s="7" t="s">
        <v>533</v>
      </c>
      <c r="B26" s="28" t="s">
        <v>16</v>
      </c>
      <c r="C26" s="10">
        <v>430</v>
      </c>
      <c r="D26" s="10">
        <v>436</v>
      </c>
      <c r="E26" s="10">
        <v>437</v>
      </c>
      <c r="F26" s="10">
        <v>437</v>
      </c>
      <c r="G26" s="10">
        <v>439</v>
      </c>
      <c r="H26" s="10">
        <v>447</v>
      </c>
      <c r="I26" s="10">
        <v>448</v>
      </c>
      <c r="J26" s="10">
        <v>451</v>
      </c>
      <c r="K26" s="10">
        <v>503</v>
      </c>
      <c r="L26" s="10">
        <v>503</v>
      </c>
      <c r="M26" s="10">
        <v>665</v>
      </c>
      <c r="N26" s="10">
        <v>669</v>
      </c>
      <c r="O26" s="9">
        <v>743</v>
      </c>
      <c r="P26" s="10"/>
      <c r="Q26" s="10"/>
      <c r="R26" s="11" t="s">
        <v>12</v>
      </c>
      <c r="S26" s="30" t="s">
        <v>21</v>
      </c>
      <c r="T26" s="13">
        <f>(C27+C28+C32+C37+C39+C40+C41)</f>
        <v>1528</v>
      </c>
      <c r="U26" s="14">
        <f>SUM(T26/T29)</f>
        <v>0.23099017384731671</v>
      </c>
      <c r="V26" s="5">
        <v>2</v>
      </c>
    </row>
    <row r="27" spans="1:22" s="2" customFormat="1" ht="16.5" customHeight="1" thickBot="1">
      <c r="A27" s="7" t="s">
        <v>487</v>
      </c>
      <c r="B27" s="45" t="s">
        <v>21</v>
      </c>
      <c r="C27" s="10">
        <v>413</v>
      </c>
      <c r="D27" s="10">
        <v>415</v>
      </c>
      <c r="E27" s="10">
        <v>417</v>
      </c>
      <c r="F27" s="10">
        <v>446</v>
      </c>
      <c r="G27" s="10">
        <v>456</v>
      </c>
      <c r="H27" s="10">
        <v>493</v>
      </c>
      <c r="I27" s="10">
        <v>498</v>
      </c>
      <c r="J27" s="10">
        <v>510</v>
      </c>
      <c r="K27" s="10">
        <v>551</v>
      </c>
      <c r="L27" s="10">
        <v>552</v>
      </c>
      <c r="M27" s="10">
        <v>560</v>
      </c>
      <c r="N27" s="10">
        <v>561</v>
      </c>
      <c r="O27" s="10">
        <v>627</v>
      </c>
      <c r="P27" s="10">
        <v>637</v>
      </c>
      <c r="Q27" s="9">
        <v>817</v>
      </c>
      <c r="R27" s="11" t="s">
        <v>10</v>
      </c>
      <c r="S27" s="44" t="s">
        <v>623</v>
      </c>
      <c r="T27" s="13">
        <v>342</v>
      </c>
      <c r="U27" s="14">
        <f>SUM(T27/T29)</f>
        <v>5.1700680272108841E-2</v>
      </c>
      <c r="V27" s="5"/>
    </row>
    <row r="28" spans="1:22" s="2" customFormat="1" ht="16.5" customHeight="1" thickBot="1">
      <c r="A28" s="7" t="s">
        <v>618</v>
      </c>
      <c r="B28" s="45" t="s">
        <v>21</v>
      </c>
      <c r="C28" s="10">
        <v>406</v>
      </c>
      <c r="D28" s="10">
        <v>412</v>
      </c>
      <c r="E28" s="10">
        <v>422</v>
      </c>
      <c r="F28" s="10">
        <v>429</v>
      </c>
      <c r="G28" s="10">
        <v>431</v>
      </c>
      <c r="H28" s="10">
        <v>450</v>
      </c>
      <c r="I28" s="10">
        <v>462</v>
      </c>
      <c r="J28" s="10">
        <v>509</v>
      </c>
      <c r="K28" s="10">
        <v>512</v>
      </c>
      <c r="L28" s="10">
        <v>512</v>
      </c>
      <c r="M28" s="10">
        <v>517</v>
      </c>
      <c r="N28" s="10">
        <v>522</v>
      </c>
      <c r="O28" s="10">
        <v>546</v>
      </c>
      <c r="P28" s="10">
        <v>547</v>
      </c>
      <c r="Q28" s="9">
        <v>651</v>
      </c>
      <c r="R28" s="9" t="s">
        <v>15</v>
      </c>
      <c r="S28" s="21" t="s">
        <v>13</v>
      </c>
      <c r="T28" s="13">
        <f>(C24+C26+C33+C35+C36+C42)</f>
        <v>1929</v>
      </c>
      <c r="U28" s="14">
        <f>SUM(T28/T29)</f>
        <v>0.29160997732426303</v>
      </c>
      <c r="V28" s="5">
        <v>2</v>
      </c>
    </row>
    <row r="29" spans="1:22" s="2" customFormat="1" ht="16.5" customHeight="1" thickBot="1">
      <c r="A29" s="7" t="s">
        <v>494</v>
      </c>
      <c r="B29" s="8" t="s">
        <v>6</v>
      </c>
      <c r="C29" s="10">
        <v>365</v>
      </c>
      <c r="D29" s="10">
        <v>368</v>
      </c>
      <c r="E29" s="10">
        <v>373</v>
      </c>
      <c r="F29" s="10">
        <v>373</v>
      </c>
      <c r="G29" s="10">
        <v>374</v>
      </c>
      <c r="H29" s="10">
        <v>375</v>
      </c>
      <c r="I29" s="10">
        <v>398</v>
      </c>
      <c r="J29" s="10">
        <v>403</v>
      </c>
      <c r="K29" s="10">
        <v>410</v>
      </c>
      <c r="L29" s="10">
        <v>411</v>
      </c>
      <c r="M29" s="10">
        <v>417</v>
      </c>
      <c r="N29" s="10">
        <v>521</v>
      </c>
      <c r="O29" s="10">
        <v>546</v>
      </c>
      <c r="P29" s="10">
        <v>547</v>
      </c>
      <c r="Q29" s="9">
        <v>560</v>
      </c>
      <c r="R29" s="9" t="s">
        <v>19</v>
      </c>
      <c r="T29" s="24">
        <v>6615</v>
      </c>
    </row>
    <row r="30" spans="1:22" s="2" customFormat="1" ht="16.5" customHeight="1" thickBot="1">
      <c r="A30" s="22" t="s">
        <v>622</v>
      </c>
      <c r="B30" s="43" t="s">
        <v>838</v>
      </c>
      <c r="C30" s="10">
        <v>342</v>
      </c>
      <c r="D30" s="10">
        <v>348</v>
      </c>
      <c r="E30" s="10">
        <v>352</v>
      </c>
      <c r="F30" s="10">
        <v>353</v>
      </c>
      <c r="G30" s="10">
        <v>353</v>
      </c>
      <c r="H30" s="10">
        <v>353</v>
      </c>
      <c r="I30" s="10">
        <v>354</v>
      </c>
      <c r="J30" s="10">
        <v>357</v>
      </c>
      <c r="K30" s="10">
        <v>366</v>
      </c>
      <c r="L30" s="10">
        <v>366</v>
      </c>
      <c r="M30" s="10">
        <v>386</v>
      </c>
      <c r="N30" s="10">
        <v>391</v>
      </c>
      <c r="O30" s="10">
        <v>409</v>
      </c>
      <c r="P30" s="10">
        <v>423</v>
      </c>
      <c r="Q30" s="10">
        <v>427</v>
      </c>
      <c r="R30" s="65"/>
    </row>
    <row r="31" spans="1:22" s="2" customFormat="1" ht="16.5" customHeight="1" thickBot="1">
      <c r="A31" s="7" t="s">
        <v>534</v>
      </c>
      <c r="B31" s="8" t="s">
        <v>6</v>
      </c>
      <c r="C31" s="10">
        <v>319</v>
      </c>
      <c r="D31" s="10">
        <v>323</v>
      </c>
      <c r="E31" s="10">
        <v>326</v>
      </c>
      <c r="F31" s="10">
        <v>331</v>
      </c>
      <c r="G31" s="10">
        <v>333</v>
      </c>
      <c r="H31" s="10">
        <v>336</v>
      </c>
      <c r="I31" s="10">
        <v>357</v>
      </c>
      <c r="J31" s="10">
        <v>369</v>
      </c>
      <c r="K31" s="10">
        <v>404</v>
      </c>
      <c r="L31" s="10">
        <v>427</v>
      </c>
      <c r="M31" s="10">
        <v>444</v>
      </c>
      <c r="N31" s="10">
        <v>550</v>
      </c>
      <c r="O31" s="10">
        <v>580</v>
      </c>
      <c r="P31" s="10">
        <v>581</v>
      </c>
      <c r="Q31" s="9">
        <v>603</v>
      </c>
      <c r="R31" s="11" t="s">
        <v>18</v>
      </c>
    </row>
    <row r="32" spans="1:22" s="2" customFormat="1" ht="16.5" customHeight="1" thickBot="1">
      <c r="A32" s="22" t="s">
        <v>624</v>
      </c>
      <c r="B32" s="38" t="s">
        <v>21</v>
      </c>
      <c r="C32" s="10">
        <v>294</v>
      </c>
      <c r="D32" s="10">
        <v>294</v>
      </c>
      <c r="E32" s="10">
        <v>294</v>
      </c>
      <c r="F32" s="10">
        <v>298</v>
      </c>
      <c r="G32" s="10">
        <v>310</v>
      </c>
      <c r="H32" s="10">
        <v>322</v>
      </c>
      <c r="I32" s="10">
        <v>324</v>
      </c>
      <c r="J32" s="10">
        <v>386</v>
      </c>
      <c r="K32" s="10">
        <v>391</v>
      </c>
      <c r="L32" s="10">
        <v>391</v>
      </c>
      <c r="M32" s="10">
        <v>394</v>
      </c>
      <c r="N32" s="10">
        <v>396</v>
      </c>
      <c r="O32" s="10">
        <v>403</v>
      </c>
      <c r="P32" s="10">
        <v>405</v>
      </c>
      <c r="Q32" s="10" t="s">
        <v>14</v>
      </c>
    </row>
    <row r="33" spans="1:18" s="2" customFormat="1" ht="16.5" customHeight="1" thickBot="1">
      <c r="A33" s="22" t="s">
        <v>625</v>
      </c>
      <c r="B33" s="27" t="s">
        <v>16</v>
      </c>
      <c r="C33" s="10">
        <v>281</v>
      </c>
      <c r="D33" s="10">
        <v>282</v>
      </c>
      <c r="E33" s="10">
        <v>287</v>
      </c>
      <c r="F33" s="10">
        <v>287</v>
      </c>
      <c r="G33" s="10">
        <v>295</v>
      </c>
      <c r="H33" s="10">
        <v>327</v>
      </c>
      <c r="I33" s="10">
        <v>331</v>
      </c>
      <c r="J33" s="10">
        <v>333</v>
      </c>
      <c r="K33" s="10">
        <v>357</v>
      </c>
      <c r="L33" s="10">
        <v>358</v>
      </c>
      <c r="M33" s="10">
        <v>383</v>
      </c>
      <c r="N33" s="10">
        <v>387</v>
      </c>
      <c r="O33" s="10" t="s">
        <v>14</v>
      </c>
    </row>
    <row r="34" spans="1:18" s="2" customFormat="1" ht="16.5" customHeight="1" thickBot="1">
      <c r="A34" s="22" t="s">
        <v>652</v>
      </c>
      <c r="B34" s="23" t="s">
        <v>6</v>
      </c>
      <c r="C34" s="10">
        <v>267</v>
      </c>
      <c r="D34" s="10">
        <v>267</v>
      </c>
      <c r="E34" s="10">
        <v>267</v>
      </c>
      <c r="F34" s="10">
        <v>267</v>
      </c>
      <c r="G34" s="10">
        <v>267</v>
      </c>
      <c r="H34" s="10">
        <v>268</v>
      </c>
      <c r="I34" s="10">
        <v>270</v>
      </c>
      <c r="J34" s="10">
        <v>273</v>
      </c>
      <c r="K34" s="10">
        <v>277</v>
      </c>
      <c r="L34" s="10">
        <v>277</v>
      </c>
      <c r="M34" s="10">
        <v>278</v>
      </c>
      <c r="N34" s="10" t="s">
        <v>14</v>
      </c>
      <c r="Q34" s="19"/>
    </row>
    <row r="35" spans="1:18" s="2" customFormat="1" ht="16.5" customHeight="1" thickBot="1">
      <c r="A35" s="22" t="s">
        <v>648</v>
      </c>
      <c r="B35" s="27" t="s">
        <v>16</v>
      </c>
      <c r="C35" s="10">
        <v>242</v>
      </c>
      <c r="D35" s="10">
        <v>244</v>
      </c>
      <c r="E35" s="10">
        <v>245</v>
      </c>
      <c r="F35" s="10">
        <v>250</v>
      </c>
      <c r="G35" s="10">
        <v>251</v>
      </c>
      <c r="H35" s="10">
        <v>253</v>
      </c>
      <c r="I35" s="10">
        <v>257</v>
      </c>
      <c r="J35" s="10">
        <v>258</v>
      </c>
      <c r="K35" s="10">
        <v>267</v>
      </c>
      <c r="L35" s="10">
        <v>267</v>
      </c>
      <c r="M35" s="10" t="s">
        <v>14</v>
      </c>
      <c r="N35" s="19"/>
    </row>
    <row r="36" spans="1:18" s="2" customFormat="1" ht="16.5" customHeight="1" thickBot="1">
      <c r="A36" s="22" t="s">
        <v>418</v>
      </c>
      <c r="B36" s="27" t="s">
        <v>16</v>
      </c>
      <c r="C36" s="10">
        <v>201</v>
      </c>
      <c r="D36" s="10">
        <v>202</v>
      </c>
      <c r="E36" s="10">
        <v>202</v>
      </c>
      <c r="F36" s="10">
        <v>205</v>
      </c>
      <c r="G36" s="10">
        <v>207</v>
      </c>
      <c r="H36" s="10">
        <v>212</v>
      </c>
      <c r="I36" s="10">
        <v>213</v>
      </c>
      <c r="J36" s="10">
        <v>217</v>
      </c>
      <c r="K36" s="10" t="s">
        <v>14</v>
      </c>
      <c r="N36" s="19"/>
    </row>
    <row r="37" spans="1:18" s="2" customFormat="1" ht="16.5" customHeight="1" thickBot="1">
      <c r="A37" s="22" t="s">
        <v>650</v>
      </c>
      <c r="B37" s="38" t="s">
        <v>21</v>
      </c>
      <c r="C37" s="10">
        <v>161</v>
      </c>
      <c r="D37" s="10">
        <v>162</v>
      </c>
      <c r="E37" s="10">
        <v>163</v>
      </c>
      <c r="F37" s="10">
        <v>163</v>
      </c>
      <c r="G37" s="10">
        <v>168</v>
      </c>
      <c r="H37" s="10">
        <v>173</v>
      </c>
      <c r="I37" s="10">
        <v>174</v>
      </c>
      <c r="J37" s="10" t="s">
        <v>14</v>
      </c>
    </row>
    <row r="38" spans="1:18" s="2" customFormat="1" ht="16.5" customHeight="1" thickBot="1">
      <c r="A38" s="22" t="s">
        <v>579</v>
      </c>
      <c r="B38" s="23" t="s">
        <v>6</v>
      </c>
      <c r="C38" s="10">
        <v>152</v>
      </c>
      <c r="D38" s="10">
        <v>153</v>
      </c>
      <c r="E38" s="10">
        <v>154</v>
      </c>
      <c r="F38" s="10">
        <v>156</v>
      </c>
      <c r="G38" s="10">
        <v>160</v>
      </c>
      <c r="H38" s="10">
        <v>160</v>
      </c>
      <c r="I38" s="10" t="s">
        <v>14</v>
      </c>
    </row>
    <row r="39" spans="1:18" s="2" customFormat="1" ht="16.5" customHeight="1" thickBot="1">
      <c r="A39" s="22" t="s">
        <v>651</v>
      </c>
      <c r="B39" s="38" t="s">
        <v>21</v>
      </c>
      <c r="C39" s="10">
        <v>119</v>
      </c>
      <c r="D39" s="10">
        <v>120</v>
      </c>
      <c r="E39" s="10">
        <v>121</v>
      </c>
      <c r="F39" s="10">
        <v>123</v>
      </c>
      <c r="G39" s="10">
        <v>145</v>
      </c>
      <c r="H39" s="10" t="s">
        <v>14</v>
      </c>
      <c r="K39" s="19"/>
      <c r="M39" s="19"/>
    </row>
    <row r="40" spans="1:18" s="2" customFormat="1" ht="16.5" customHeight="1" thickBot="1">
      <c r="A40" s="22" t="s">
        <v>649</v>
      </c>
      <c r="B40" s="38" t="s">
        <v>21</v>
      </c>
      <c r="C40" s="10">
        <v>71</v>
      </c>
      <c r="D40" s="10">
        <v>71</v>
      </c>
      <c r="E40" s="10">
        <v>72</v>
      </c>
      <c r="F40" s="10">
        <v>75</v>
      </c>
      <c r="G40" s="10" t="s">
        <v>14</v>
      </c>
    </row>
    <row r="41" spans="1:18" s="2" customFormat="1" ht="16.5" customHeight="1" thickBot="1">
      <c r="A41" s="22" t="s">
        <v>626</v>
      </c>
      <c r="B41" s="38" t="s">
        <v>21</v>
      </c>
      <c r="C41" s="10">
        <v>64</v>
      </c>
      <c r="D41" s="10">
        <v>66</v>
      </c>
      <c r="E41" s="10">
        <v>67</v>
      </c>
      <c r="F41" s="10" t="s">
        <v>14</v>
      </c>
    </row>
    <row r="42" spans="1:18" s="2" customFormat="1" ht="16.5" customHeight="1" thickBot="1">
      <c r="A42" s="22" t="s">
        <v>584</v>
      </c>
      <c r="B42" s="27" t="s">
        <v>16</v>
      </c>
      <c r="C42" s="10">
        <v>40</v>
      </c>
      <c r="D42" s="10">
        <v>43</v>
      </c>
      <c r="E42" s="10" t="s">
        <v>14</v>
      </c>
      <c r="K42" s="19"/>
    </row>
    <row r="43" spans="1:18" s="2" customFormat="1" ht="11.25" customHeight="1"/>
    <row r="44" spans="1:18" s="2" customFormat="1" ht="16.5" customHeight="1">
      <c r="A44" s="1" t="s">
        <v>627</v>
      </c>
    </row>
    <row r="45" spans="1:18" s="2" customFormat="1" ht="9" customHeight="1" thickBot="1">
      <c r="A45" s="1"/>
    </row>
    <row r="46" spans="1:18" s="2" customFormat="1" ht="16.5" customHeight="1" thickBot="1">
      <c r="A46" s="3" t="s">
        <v>0</v>
      </c>
      <c r="B46" s="4" t="s">
        <v>1</v>
      </c>
      <c r="C46" s="4" t="s">
        <v>2</v>
      </c>
      <c r="D46" s="4">
        <v>2</v>
      </c>
      <c r="E46" s="4">
        <v>3</v>
      </c>
      <c r="F46" s="4">
        <v>4</v>
      </c>
      <c r="G46" s="4">
        <v>5</v>
      </c>
      <c r="H46" s="4">
        <v>6</v>
      </c>
      <c r="I46" s="4">
        <v>7</v>
      </c>
      <c r="J46" s="4">
        <v>8</v>
      </c>
      <c r="K46" s="4">
        <v>9</v>
      </c>
      <c r="L46" s="4">
        <v>10</v>
      </c>
      <c r="M46" s="4">
        <v>11</v>
      </c>
      <c r="N46" s="4"/>
      <c r="O46" s="6" t="s">
        <v>161</v>
      </c>
      <c r="P46" s="14">
        <f>(3203/6455)</f>
        <v>0.49620449264136329</v>
      </c>
    </row>
    <row r="47" spans="1:18" s="2" customFormat="1" ht="16.5" customHeight="1" thickBot="1">
      <c r="A47" s="7" t="s">
        <v>511</v>
      </c>
      <c r="B47" s="8" t="s">
        <v>6</v>
      </c>
      <c r="C47" s="9">
        <v>598</v>
      </c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1" t="s">
        <v>7</v>
      </c>
      <c r="O47" s="5"/>
      <c r="P47" s="6" t="s">
        <v>3</v>
      </c>
      <c r="Q47" s="6" t="s">
        <v>4</v>
      </c>
      <c r="R47" s="6" t="s">
        <v>5</v>
      </c>
    </row>
    <row r="48" spans="1:18" s="2" customFormat="1" ht="16.5" customHeight="1" thickBot="1">
      <c r="A48" s="7" t="s">
        <v>549</v>
      </c>
      <c r="B48" s="74" t="s">
        <v>838</v>
      </c>
      <c r="C48" s="10">
        <v>442</v>
      </c>
      <c r="D48" s="10">
        <v>448</v>
      </c>
      <c r="E48" s="10">
        <v>449</v>
      </c>
      <c r="F48" s="10">
        <v>454</v>
      </c>
      <c r="G48" s="10">
        <v>482</v>
      </c>
      <c r="H48" s="10">
        <v>490</v>
      </c>
      <c r="I48" s="9">
        <v>570</v>
      </c>
      <c r="J48" s="10"/>
      <c r="K48" s="10"/>
      <c r="L48" s="10"/>
      <c r="M48" s="10"/>
      <c r="N48" s="11" t="s">
        <v>8</v>
      </c>
      <c r="O48" s="12" t="s">
        <v>6</v>
      </c>
      <c r="P48" s="13">
        <f>(C47+C52+C58)</f>
        <v>927</v>
      </c>
      <c r="Q48" s="14">
        <f>SUM(P48/P53)</f>
        <v>0.2969250480461243</v>
      </c>
      <c r="R48" s="5">
        <v>1</v>
      </c>
    </row>
    <row r="49" spans="1:18" s="2" customFormat="1" ht="16.5" customHeight="1" thickBot="1">
      <c r="A49" s="7" t="s">
        <v>434</v>
      </c>
      <c r="B49" s="62" t="s">
        <v>838</v>
      </c>
      <c r="C49" s="10">
        <v>326</v>
      </c>
      <c r="D49" s="10">
        <v>333</v>
      </c>
      <c r="E49" s="10">
        <v>338</v>
      </c>
      <c r="F49" s="10">
        <v>340</v>
      </c>
      <c r="G49" s="10">
        <v>351</v>
      </c>
      <c r="H49" s="10">
        <v>365</v>
      </c>
      <c r="I49" s="10">
        <v>384</v>
      </c>
      <c r="J49" s="10">
        <v>396</v>
      </c>
      <c r="K49" s="10">
        <v>443</v>
      </c>
      <c r="L49" s="10">
        <v>455</v>
      </c>
      <c r="M49" s="9">
        <v>460</v>
      </c>
      <c r="N49" s="11" t="s">
        <v>10</v>
      </c>
      <c r="O49" s="16" t="s">
        <v>9</v>
      </c>
      <c r="P49" s="13">
        <f>(C56+C59)</f>
        <v>195</v>
      </c>
      <c r="Q49" s="14">
        <f>SUM(P49/P53)</f>
        <v>6.2459961563100574E-2</v>
      </c>
      <c r="R49" s="5"/>
    </row>
    <row r="50" spans="1:18" s="2" customFormat="1" ht="16.5" customHeight="1" thickBot="1">
      <c r="A50" s="7" t="s">
        <v>515</v>
      </c>
      <c r="B50" s="76" t="s">
        <v>21</v>
      </c>
      <c r="C50" s="10">
        <v>290</v>
      </c>
      <c r="D50" s="10">
        <v>298</v>
      </c>
      <c r="E50" s="10">
        <v>301</v>
      </c>
      <c r="F50" s="10">
        <v>306</v>
      </c>
      <c r="G50" s="10">
        <v>319</v>
      </c>
      <c r="H50" s="10">
        <v>390</v>
      </c>
      <c r="I50" s="10">
        <v>401</v>
      </c>
      <c r="J50" s="10">
        <v>404</v>
      </c>
      <c r="K50" s="10">
        <v>426</v>
      </c>
      <c r="L50" s="9">
        <v>642</v>
      </c>
      <c r="M50" s="10"/>
      <c r="N50" s="11" t="s">
        <v>12</v>
      </c>
      <c r="O50" s="44" t="s">
        <v>623</v>
      </c>
      <c r="P50" s="13">
        <f>(C48+C49+C53+C54)</f>
        <v>1174</v>
      </c>
      <c r="Q50" s="14">
        <f>SUM(P50/P53)</f>
        <v>0.37604099935938501</v>
      </c>
      <c r="R50" s="5">
        <v>3</v>
      </c>
    </row>
    <row r="51" spans="1:18" s="2" customFormat="1" ht="16.5" customHeight="1" thickBot="1">
      <c r="A51" s="22" t="s">
        <v>653</v>
      </c>
      <c r="B51" s="38" t="s">
        <v>21</v>
      </c>
      <c r="C51" s="10">
        <v>267</v>
      </c>
      <c r="D51" s="10">
        <v>268</v>
      </c>
      <c r="E51" s="10">
        <v>269</v>
      </c>
      <c r="F51" s="10">
        <v>277</v>
      </c>
      <c r="G51" s="10">
        <v>279</v>
      </c>
      <c r="H51" s="10">
        <v>323</v>
      </c>
      <c r="I51" s="10">
        <v>329</v>
      </c>
      <c r="J51" s="10">
        <v>329</v>
      </c>
      <c r="K51" s="10">
        <v>339</v>
      </c>
      <c r="L51" s="10" t="s">
        <v>14</v>
      </c>
      <c r="O51" s="30" t="s">
        <v>21</v>
      </c>
      <c r="P51" s="13">
        <f>(C50+C51+C55)</f>
        <v>711</v>
      </c>
      <c r="Q51" s="14">
        <f>SUM(P51/P53)</f>
        <v>0.22773862908392056</v>
      </c>
      <c r="R51" s="5">
        <v>1</v>
      </c>
    </row>
    <row r="52" spans="1:18" s="2" customFormat="1" ht="16.5" customHeight="1" thickBot="1">
      <c r="A52" s="22" t="s">
        <v>658</v>
      </c>
      <c r="B52" s="23" t="s">
        <v>6</v>
      </c>
      <c r="C52" s="10">
        <v>255</v>
      </c>
      <c r="D52" s="10">
        <v>271</v>
      </c>
      <c r="E52" s="10">
        <v>275</v>
      </c>
      <c r="F52" s="10">
        <v>338</v>
      </c>
      <c r="G52" s="10">
        <v>343</v>
      </c>
      <c r="H52" s="10">
        <v>352</v>
      </c>
      <c r="I52" s="10">
        <v>357</v>
      </c>
      <c r="J52" s="10">
        <v>357</v>
      </c>
      <c r="K52" s="10">
        <v>363</v>
      </c>
      <c r="L52" s="10">
        <v>367</v>
      </c>
      <c r="M52" s="10">
        <v>377</v>
      </c>
      <c r="N52" s="11"/>
      <c r="O52" s="21" t="s">
        <v>13</v>
      </c>
      <c r="P52" s="13">
        <v>115</v>
      </c>
      <c r="Q52" s="14">
        <f>SUM(P52/P53)</f>
        <v>3.6835361947469572E-2</v>
      </c>
      <c r="R52" s="5"/>
    </row>
    <row r="53" spans="1:18" s="2" customFormat="1" ht="16.5" customHeight="1" thickBot="1">
      <c r="A53" s="7" t="s">
        <v>632</v>
      </c>
      <c r="B53" s="74" t="s">
        <v>838</v>
      </c>
      <c r="C53" s="10">
        <v>213</v>
      </c>
      <c r="D53" s="10">
        <v>215</v>
      </c>
      <c r="E53" s="10">
        <v>216</v>
      </c>
      <c r="F53" s="10">
        <v>221</v>
      </c>
      <c r="G53" s="10">
        <v>231</v>
      </c>
      <c r="H53" s="10">
        <v>232</v>
      </c>
      <c r="I53" s="10">
        <v>248</v>
      </c>
      <c r="J53" s="10">
        <v>262</v>
      </c>
      <c r="K53" s="10">
        <v>393</v>
      </c>
      <c r="L53" s="10">
        <v>433</v>
      </c>
      <c r="M53" s="9">
        <v>450</v>
      </c>
      <c r="N53" s="11" t="s">
        <v>15</v>
      </c>
      <c r="O53" s="18"/>
      <c r="P53" s="24">
        <v>3122</v>
      </c>
      <c r="Q53" s="20"/>
    </row>
    <row r="54" spans="1:18" s="2" customFormat="1" ht="16.5" customHeight="1" thickBot="1">
      <c r="A54" s="22" t="s">
        <v>657</v>
      </c>
      <c r="B54" s="43" t="s">
        <v>838</v>
      </c>
      <c r="C54" s="10">
        <v>193</v>
      </c>
      <c r="D54" s="10">
        <v>194</v>
      </c>
      <c r="E54" s="10">
        <v>197</v>
      </c>
      <c r="F54" s="10">
        <v>198</v>
      </c>
      <c r="G54" s="10">
        <v>221</v>
      </c>
      <c r="H54" s="10">
        <v>224</v>
      </c>
      <c r="I54" s="10">
        <v>242</v>
      </c>
      <c r="J54" s="10">
        <v>246</v>
      </c>
      <c r="K54" s="10" t="s">
        <v>14</v>
      </c>
    </row>
    <row r="55" spans="1:18" s="2" customFormat="1" ht="16.5" customHeight="1" thickBot="1">
      <c r="A55" s="22" t="s">
        <v>631</v>
      </c>
      <c r="B55" s="75" t="s">
        <v>21</v>
      </c>
      <c r="C55" s="10">
        <v>154</v>
      </c>
      <c r="D55" s="10">
        <v>161</v>
      </c>
      <c r="E55" s="10">
        <v>163</v>
      </c>
      <c r="F55" s="10">
        <v>164</v>
      </c>
      <c r="G55" s="10">
        <v>164</v>
      </c>
      <c r="H55" s="10" t="s">
        <v>14</v>
      </c>
      <c r="O55" s="30"/>
      <c r="P55" s="13"/>
      <c r="Q55" s="14"/>
      <c r="R55" s="5"/>
    </row>
    <row r="56" spans="1:18" s="2" customFormat="1" ht="16.5" customHeight="1" thickBot="1">
      <c r="A56" s="22" t="s">
        <v>656</v>
      </c>
      <c r="B56" s="25" t="s">
        <v>9</v>
      </c>
      <c r="C56" s="10">
        <v>144</v>
      </c>
      <c r="D56" s="10">
        <v>146</v>
      </c>
      <c r="E56" s="10">
        <v>167</v>
      </c>
      <c r="F56" s="10">
        <v>168</v>
      </c>
      <c r="G56" s="10">
        <v>182</v>
      </c>
      <c r="H56" s="10">
        <v>185</v>
      </c>
      <c r="I56" s="10" t="s">
        <v>14</v>
      </c>
      <c r="O56" s="18"/>
      <c r="P56" s="24"/>
      <c r="Q56" s="20"/>
    </row>
    <row r="57" spans="1:18" s="2" customFormat="1" ht="16.5" customHeight="1" thickBot="1">
      <c r="A57" s="22" t="s">
        <v>655</v>
      </c>
      <c r="B57" s="27" t="s">
        <v>630</v>
      </c>
      <c r="C57" s="10">
        <v>115</v>
      </c>
      <c r="D57" s="10">
        <v>116</v>
      </c>
      <c r="E57" s="10">
        <v>124</v>
      </c>
      <c r="F57" s="10">
        <v>125</v>
      </c>
      <c r="G57" s="10" t="s">
        <v>14</v>
      </c>
      <c r="J57" s="19"/>
    </row>
    <row r="58" spans="1:18" s="2" customFormat="1" ht="16.5" customHeight="1" thickBot="1">
      <c r="A58" s="22" t="s">
        <v>629</v>
      </c>
      <c r="B58" s="23" t="s">
        <v>6</v>
      </c>
      <c r="C58" s="10">
        <v>74</v>
      </c>
      <c r="D58" s="10">
        <v>99</v>
      </c>
      <c r="E58" s="10">
        <v>101</v>
      </c>
      <c r="F58" s="10" t="s">
        <v>14</v>
      </c>
    </row>
    <row r="59" spans="1:18" s="2" customFormat="1" ht="16.5" customHeight="1" thickBot="1">
      <c r="A59" s="22" t="s">
        <v>654</v>
      </c>
      <c r="B59" s="25" t="s">
        <v>9</v>
      </c>
      <c r="C59" s="10">
        <v>51</v>
      </c>
      <c r="D59" s="10">
        <v>52</v>
      </c>
      <c r="E59" s="10" t="s">
        <v>14</v>
      </c>
      <c r="H59" s="19"/>
    </row>
    <row r="60" spans="1:18" s="2" customFormat="1" ht="14.25"/>
    <row r="61" spans="1:18" s="2" customFormat="1" ht="16.5" customHeight="1">
      <c r="A61" s="1" t="s">
        <v>612</v>
      </c>
    </row>
    <row r="62" spans="1:18" s="2" customFormat="1" ht="9.75" customHeight="1" thickBot="1">
      <c r="A62" s="1"/>
    </row>
    <row r="63" spans="1:18" s="2" customFormat="1" ht="16.5" customHeight="1" thickBot="1">
      <c r="A63" s="3" t="s">
        <v>0</v>
      </c>
      <c r="B63" s="4" t="s">
        <v>1</v>
      </c>
      <c r="C63" s="4" t="s">
        <v>2</v>
      </c>
      <c r="D63" s="4">
        <v>2</v>
      </c>
      <c r="E63" s="4">
        <v>3</v>
      </c>
      <c r="F63" s="4">
        <v>4</v>
      </c>
      <c r="G63" s="4">
        <v>5</v>
      </c>
      <c r="H63" s="4">
        <v>6</v>
      </c>
      <c r="I63" s="4">
        <v>7</v>
      </c>
      <c r="J63" s="4">
        <v>8</v>
      </c>
      <c r="K63" s="4">
        <v>9</v>
      </c>
      <c r="L63" s="4">
        <v>10</v>
      </c>
      <c r="M63" s="4"/>
      <c r="N63" s="6" t="s">
        <v>161</v>
      </c>
      <c r="O63" s="14">
        <f>(3659/6844)</f>
        <v>0.53462887200467568</v>
      </c>
    </row>
    <row r="64" spans="1:18" s="2" customFormat="1" ht="16.5" customHeight="1" thickBot="1">
      <c r="A64" s="7" t="s">
        <v>465</v>
      </c>
      <c r="B64" s="17" t="s">
        <v>9</v>
      </c>
      <c r="C64" s="9">
        <v>801</v>
      </c>
      <c r="D64" s="10"/>
      <c r="E64" s="10"/>
      <c r="F64" s="10"/>
      <c r="G64" s="10"/>
      <c r="H64" s="10"/>
      <c r="I64" s="10"/>
      <c r="J64" s="10"/>
      <c r="K64" s="10"/>
      <c r="L64" s="10"/>
      <c r="M64" s="15" t="s">
        <v>7</v>
      </c>
      <c r="N64" s="5"/>
      <c r="O64" s="6" t="s">
        <v>3</v>
      </c>
      <c r="P64" s="6" t="s">
        <v>4</v>
      </c>
      <c r="Q64" s="6" t="s">
        <v>5</v>
      </c>
    </row>
    <row r="65" spans="1:17" s="2" customFormat="1" ht="16.5" customHeight="1" thickBot="1">
      <c r="A65" s="7" t="s">
        <v>463</v>
      </c>
      <c r="B65" s="8" t="s">
        <v>6</v>
      </c>
      <c r="C65" s="9">
        <v>689</v>
      </c>
      <c r="D65" s="10"/>
      <c r="E65" s="10"/>
      <c r="F65" s="10"/>
      <c r="G65" s="10"/>
      <c r="H65" s="10"/>
      <c r="I65" s="10"/>
      <c r="J65" s="10"/>
      <c r="K65" s="10"/>
      <c r="L65" s="10"/>
      <c r="M65" s="15" t="s">
        <v>8</v>
      </c>
      <c r="N65" s="12" t="s">
        <v>6</v>
      </c>
      <c r="O65" s="13">
        <f>(C65+C67+C71+C72)</f>
        <v>1450</v>
      </c>
      <c r="P65" s="14">
        <f>SUM(O65/O69)</f>
        <v>0.40480178671133443</v>
      </c>
      <c r="Q65" s="5">
        <v>2</v>
      </c>
    </row>
    <row r="66" spans="1:17" s="2" customFormat="1" ht="16.5" customHeight="1" thickBot="1">
      <c r="A66" s="7" t="s">
        <v>613</v>
      </c>
      <c r="B66" s="45" t="s">
        <v>21</v>
      </c>
      <c r="C66" s="10">
        <v>554</v>
      </c>
      <c r="D66" s="10">
        <v>583</v>
      </c>
      <c r="E66" s="9">
        <v>601</v>
      </c>
      <c r="F66" s="10"/>
      <c r="G66" s="10"/>
      <c r="H66" s="10"/>
      <c r="I66" s="10"/>
      <c r="J66" s="10"/>
      <c r="K66" s="10"/>
      <c r="L66" s="10"/>
      <c r="M66" s="15" t="s">
        <v>12</v>
      </c>
      <c r="N66" s="16" t="s">
        <v>9</v>
      </c>
      <c r="O66" s="13">
        <f>(C64+C68+C73)</f>
        <v>1106</v>
      </c>
      <c r="P66" s="14">
        <f>SUM(O66/O69)</f>
        <v>0.30876605248464545</v>
      </c>
      <c r="Q66" s="5">
        <v>2</v>
      </c>
    </row>
    <row r="67" spans="1:17" s="2" customFormat="1" ht="16.5" customHeight="1" thickBot="1">
      <c r="A67" s="7" t="s">
        <v>644</v>
      </c>
      <c r="B67" s="8" t="s">
        <v>6</v>
      </c>
      <c r="C67" s="10">
        <v>428</v>
      </c>
      <c r="D67" s="10">
        <v>440</v>
      </c>
      <c r="E67" s="10">
        <v>473</v>
      </c>
      <c r="F67" s="10">
        <v>478</v>
      </c>
      <c r="G67" s="10">
        <v>483</v>
      </c>
      <c r="H67" s="10">
        <v>484</v>
      </c>
      <c r="I67" s="10">
        <v>567</v>
      </c>
      <c r="J67" s="9">
        <v>686</v>
      </c>
      <c r="K67" s="10"/>
      <c r="L67" s="10"/>
      <c r="M67" s="15" t="s">
        <v>10</v>
      </c>
      <c r="N67" s="30" t="s">
        <v>21</v>
      </c>
      <c r="O67" s="13">
        <f>(C66+C69+C74)</f>
        <v>815</v>
      </c>
      <c r="P67" s="14">
        <f>SUM(O67/O69)</f>
        <v>0.22752652149637073</v>
      </c>
      <c r="Q67" s="5">
        <v>1</v>
      </c>
    </row>
    <row r="68" spans="1:17" s="2" customFormat="1" ht="16.5" customHeight="1" thickBot="1">
      <c r="A68" s="7" t="s">
        <v>616</v>
      </c>
      <c r="B68" s="17" t="s">
        <v>9</v>
      </c>
      <c r="C68" s="10">
        <v>237</v>
      </c>
      <c r="D68" s="10">
        <v>293</v>
      </c>
      <c r="E68" s="10">
        <v>298</v>
      </c>
      <c r="F68" s="10">
        <v>303</v>
      </c>
      <c r="G68" s="10">
        <v>369</v>
      </c>
      <c r="H68" s="10">
        <v>370</v>
      </c>
      <c r="I68" s="10">
        <v>379</v>
      </c>
      <c r="J68" s="10">
        <v>386</v>
      </c>
      <c r="K68" s="10">
        <v>387</v>
      </c>
      <c r="L68" s="9">
        <v>513</v>
      </c>
      <c r="M68" s="15" t="s">
        <v>15</v>
      </c>
      <c r="N68" s="21" t="s">
        <v>13</v>
      </c>
      <c r="O68" s="13">
        <v>211</v>
      </c>
      <c r="P68" s="14">
        <f>SUM(O68/O69)</f>
        <v>5.890563930764936E-2</v>
      </c>
      <c r="Q68" s="5"/>
    </row>
    <row r="69" spans="1:17" s="2" customFormat="1" ht="16.5" customHeight="1" thickBot="1">
      <c r="A69" s="22" t="s">
        <v>590</v>
      </c>
      <c r="B69" s="38" t="s">
        <v>21</v>
      </c>
      <c r="C69" s="10">
        <v>217</v>
      </c>
      <c r="D69" s="10">
        <v>227</v>
      </c>
      <c r="E69" s="10">
        <v>232</v>
      </c>
      <c r="F69" s="10">
        <v>249</v>
      </c>
      <c r="G69" s="10">
        <v>256</v>
      </c>
      <c r="H69" s="10">
        <v>257</v>
      </c>
      <c r="I69" s="10">
        <v>288</v>
      </c>
      <c r="J69" s="10">
        <v>316</v>
      </c>
      <c r="K69" s="10">
        <v>322</v>
      </c>
      <c r="L69" s="10">
        <v>378</v>
      </c>
      <c r="M69" s="15"/>
      <c r="O69" s="24">
        <v>3582</v>
      </c>
    </row>
    <row r="70" spans="1:17" s="2" customFormat="1" ht="16.5" customHeight="1" thickBot="1">
      <c r="A70" s="22" t="s">
        <v>695</v>
      </c>
      <c r="B70" s="27" t="s">
        <v>16</v>
      </c>
      <c r="C70" s="10">
        <v>211</v>
      </c>
      <c r="D70" s="10">
        <v>255</v>
      </c>
      <c r="E70" s="10">
        <v>257</v>
      </c>
      <c r="F70" s="10">
        <v>258</v>
      </c>
      <c r="G70" s="10">
        <v>268</v>
      </c>
      <c r="H70" s="10">
        <v>268</v>
      </c>
      <c r="I70" s="10">
        <v>292</v>
      </c>
      <c r="J70" s="10">
        <v>299</v>
      </c>
      <c r="K70" s="10">
        <v>306</v>
      </c>
      <c r="L70" s="10" t="s">
        <v>14</v>
      </c>
    </row>
    <row r="71" spans="1:17" s="2" customFormat="1" ht="16.5" customHeight="1" thickBot="1">
      <c r="A71" s="22" t="s">
        <v>588</v>
      </c>
      <c r="B71" s="23" t="s">
        <v>6</v>
      </c>
      <c r="C71" s="10">
        <v>174</v>
      </c>
      <c r="D71" s="10">
        <v>181</v>
      </c>
      <c r="E71" s="10">
        <v>187</v>
      </c>
      <c r="F71" s="10">
        <v>189</v>
      </c>
      <c r="G71" s="10">
        <v>193</v>
      </c>
      <c r="H71" s="10">
        <v>193</v>
      </c>
      <c r="I71" s="10">
        <v>212</v>
      </c>
      <c r="J71" s="10" t="s">
        <v>14</v>
      </c>
      <c r="K71" s="19"/>
    </row>
    <row r="72" spans="1:17" s="2" customFormat="1" ht="16.5" customHeight="1" thickBot="1">
      <c r="A72" s="22" t="s">
        <v>643</v>
      </c>
      <c r="B72" s="23" t="s">
        <v>6</v>
      </c>
      <c r="C72" s="10">
        <v>159</v>
      </c>
      <c r="D72" s="10">
        <v>168</v>
      </c>
      <c r="E72" s="10">
        <v>184</v>
      </c>
      <c r="F72" s="10">
        <v>188</v>
      </c>
      <c r="G72" s="10">
        <v>190</v>
      </c>
      <c r="H72" s="10">
        <v>190</v>
      </c>
      <c r="I72" s="10" t="s">
        <v>14</v>
      </c>
      <c r="J72" s="19"/>
      <c r="K72" s="19"/>
      <c r="L72" s="20"/>
      <c r="M72" s="5"/>
    </row>
    <row r="73" spans="1:17" s="2" customFormat="1" ht="16.5" customHeight="1" thickBot="1">
      <c r="A73" s="22" t="s">
        <v>615</v>
      </c>
      <c r="B73" s="25" t="s">
        <v>9</v>
      </c>
      <c r="C73" s="10">
        <v>68</v>
      </c>
      <c r="D73" s="10">
        <v>102</v>
      </c>
      <c r="E73" s="10">
        <v>106</v>
      </c>
      <c r="F73" s="10">
        <v>107</v>
      </c>
      <c r="G73" s="10" t="s">
        <v>14</v>
      </c>
      <c r="K73" s="19"/>
    </row>
    <row r="74" spans="1:17" s="2" customFormat="1" ht="16.5" customHeight="1" thickBot="1">
      <c r="A74" s="22" t="s">
        <v>614</v>
      </c>
      <c r="B74" s="38" t="s">
        <v>21</v>
      </c>
      <c r="C74" s="10">
        <v>44</v>
      </c>
      <c r="D74" s="10">
        <v>46</v>
      </c>
      <c r="E74" s="10">
        <v>48</v>
      </c>
      <c r="F74" s="10" t="s">
        <v>14</v>
      </c>
      <c r="J74" s="19"/>
      <c r="K74" s="19"/>
      <c r="L74" s="20"/>
      <c r="M74" s="5"/>
    </row>
    <row r="75" spans="1:17" s="2" customFormat="1" ht="15">
      <c r="A75" s="31"/>
    </row>
    <row r="76" spans="1:17" s="2" customFormat="1" ht="16.5" customHeight="1">
      <c r="A76" s="1" t="s">
        <v>604</v>
      </c>
    </row>
    <row r="77" spans="1:17" s="2" customFormat="1" ht="9.75" customHeight="1" thickBot="1">
      <c r="A77" s="1"/>
    </row>
    <row r="78" spans="1:17" s="2" customFormat="1" ht="16.5" customHeight="1" thickBot="1">
      <c r="A78" s="3" t="s">
        <v>0</v>
      </c>
      <c r="B78" s="4" t="s">
        <v>1</v>
      </c>
      <c r="C78" s="4" t="s">
        <v>2</v>
      </c>
      <c r="D78" s="4">
        <v>2</v>
      </c>
      <c r="E78" s="4">
        <v>3</v>
      </c>
      <c r="F78" s="4">
        <v>4</v>
      </c>
      <c r="G78" s="4">
        <v>5</v>
      </c>
      <c r="H78" s="4">
        <v>6</v>
      </c>
      <c r="I78" s="4">
        <v>7</v>
      </c>
      <c r="J78" s="4"/>
      <c r="K78" s="6" t="s">
        <v>161</v>
      </c>
      <c r="L78" s="14">
        <f>(3753/7556)</f>
        <v>0.4966913710958179</v>
      </c>
    </row>
    <row r="79" spans="1:17" s="2" customFormat="1" ht="16.5" customHeight="1" thickBot="1">
      <c r="A79" s="7" t="s">
        <v>508</v>
      </c>
      <c r="B79" s="45" t="s">
        <v>21</v>
      </c>
      <c r="C79" s="9">
        <v>874</v>
      </c>
      <c r="D79" s="10"/>
      <c r="E79" s="10"/>
      <c r="F79" s="10"/>
      <c r="G79" s="10"/>
      <c r="H79" s="10"/>
      <c r="I79" s="10"/>
      <c r="J79" s="15" t="s">
        <v>7</v>
      </c>
      <c r="K79" s="5"/>
      <c r="L79" s="6" t="s">
        <v>3</v>
      </c>
      <c r="M79" s="6" t="s">
        <v>4</v>
      </c>
      <c r="N79" s="6" t="s">
        <v>5</v>
      </c>
    </row>
    <row r="80" spans="1:17" s="2" customFormat="1" ht="16.5" customHeight="1" thickBot="1">
      <c r="A80" s="7" t="s">
        <v>609</v>
      </c>
      <c r="B80" s="8" t="s">
        <v>6</v>
      </c>
      <c r="C80" s="10">
        <v>443</v>
      </c>
      <c r="D80" s="10">
        <v>464</v>
      </c>
      <c r="E80" s="10">
        <v>469</v>
      </c>
      <c r="F80" s="10">
        <v>491</v>
      </c>
      <c r="G80" s="10">
        <v>552</v>
      </c>
      <c r="H80" s="10">
        <v>575</v>
      </c>
      <c r="I80" s="9">
        <v>686</v>
      </c>
      <c r="J80" s="15" t="s">
        <v>8</v>
      </c>
      <c r="K80" s="12" t="s">
        <v>6</v>
      </c>
      <c r="L80" s="13">
        <f>(C80+C84+C86+C87+C88)</f>
        <v>1414</v>
      </c>
      <c r="M80" s="14">
        <f>SUM(L80/L83)</f>
        <v>0.38257575757575757</v>
      </c>
      <c r="N80" s="5">
        <v>2</v>
      </c>
    </row>
    <row r="81" spans="1:14" s="2" customFormat="1" ht="16.5" customHeight="1" thickBot="1">
      <c r="A81" s="7" t="s">
        <v>610</v>
      </c>
      <c r="B81" s="45" t="s">
        <v>21</v>
      </c>
      <c r="C81" s="10">
        <v>366</v>
      </c>
      <c r="D81" s="10">
        <v>473</v>
      </c>
      <c r="E81" s="10">
        <v>582</v>
      </c>
      <c r="F81" s="10">
        <v>586</v>
      </c>
      <c r="G81" s="10">
        <v>598</v>
      </c>
      <c r="H81" s="10">
        <v>605</v>
      </c>
      <c r="I81" s="9">
        <v>617</v>
      </c>
      <c r="J81" s="15" t="s">
        <v>12</v>
      </c>
      <c r="K81" s="30" t="s">
        <v>21</v>
      </c>
      <c r="L81" s="13">
        <f>(C79+C81+C89)</f>
        <v>1362</v>
      </c>
      <c r="M81" s="14">
        <f>SUM(L81/L83)</f>
        <v>0.3685064935064935</v>
      </c>
      <c r="N81" s="5">
        <v>2</v>
      </c>
    </row>
    <row r="82" spans="1:14" s="2" customFormat="1" ht="16.5" customHeight="1" thickBot="1">
      <c r="A82" s="7" t="s">
        <v>606</v>
      </c>
      <c r="B82" s="28" t="s">
        <v>16</v>
      </c>
      <c r="C82" s="10">
        <v>337</v>
      </c>
      <c r="D82" s="10">
        <v>356</v>
      </c>
      <c r="E82" s="10">
        <v>376</v>
      </c>
      <c r="F82" s="10">
        <v>387</v>
      </c>
      <c r="G82" s="10">
        <v>409</v>
      </c>
      <c r="H82" s="10">
        <v>549</v>
      </c>
      <c r="I82" s="9">
        <v>557</v>
      </c>
      <c r="J82" s="15" t="s">
        <v>15</v>
      </c>
      <c r="K82" s="21" t="s">
        <v>13</v>
      </c>
      <c r="L82" s="13">
        <f>(C82+C83+C85)</f>
        <v>920</v>
      </c>
      <c r="M82" s="14">
        <f>SUM(L82/L83)</f>
        <v>0.24891774891774893</v>
      </c>
      <c r="N82" s="5">
        <v>1</v>
      </c>
    </row>
    <row r="83" spans="1:14" s="2" customFormat="1" ht="16.5" customHeight="1" thickBot="1">
      <c r="A83" s="22" t="s">
        <v>608</v>
      </c>
      <c r="B83" s="27" t="s">
        <v>16</v>
      </c>
      <c r="C83" s="10">
        <v>297</v>
      </c>
      <c r="D83" s="10">
        <v>306</v>
      </c>
      <c r="E83" s="10">
        <v>309</v>
      </c>
      <c r="F83" s="10">
        <v>313</v>
      </c>
      <c r="G83" s="10">
        <v>313</v>
      </c>
      <c r="H83" s="10" t="s">
        <v>14</v>
      </c>
      <c r="K83" s="21"/>
      <c r="L83" s="24">
        <v>3696</v>
      </c>
      <c r="M83" s="14"/>
      <c r="N83" s="5"/>
    </row>
    <row r="84" spans="1:14" s="2" customFormat="1" ht="16.5" customHeight="1" thickBot="1">
      <c r="A84" s="7" t="s">
        <v>605</v>
      </c>
      <c r="B84" s="8" t="s">
        <v>6</v>
      </c>
      <c r="C84" s="10">
        <v>292</v>
      </c>
      <c r="D84" s="10">
        <v>304</v>
      </c>
      <c r="E84" s="10">
        <v>312</v>
      </c>
      <c r="F84" s="10">
        <v>403</v>
      </c>
      <c r="G84" s="10">
        <v>416</v>
      </c>
      <c r="H84" s="10">
        <v>430</v>
      </c>
      <c r="I84" s="9">
        <v>591</v>
      </c>
      <c r="J84" s="15" t="s">
        <v>10</v>
      </c>
    </row>
    <row r="85" spans="1:14" s="2" customFormat="1" ht="16.5" customHeight="1" thickBot="1">
      <c r="A85" s="22" t="s">
        <v>645</v>
      </c>
      <c r="B85" s="27" t="s">
        <v>16</v>
      </c>
      <c r="C85" s="10">
        <v>286</v>
      </c>
      <c r="D85" s="10">
        <v>291</v>
      </c>
      <c r="E85" s="10">
        <v>293</v>
      </c>
      <c r="F85" s="10">
        <v>294</v>
      </c>
      <c r="G85" s="10">
        <v>334</v>
      </c>
      <c r="H85" s="10">
        <v>431</v>
      </c>
      <c r="I85" s="10">
        <v>440</v>
      </c>
      <c r="J85" s="15"/>
    </row>
    <row r="86" spans="1:14" s="2" customFormat="1" ht="16.5" customHeight="1" thickBot="1">
      <c r="A86" s="22" t="s">
        <v>466</v>
      </c>
      <c r="B86" s="23" t="s">
        <v>6</v>
      </c>
      <c r="C86" s="10">
        <v>285</v>
      </c>
      <c r="D86" s="10">
        <v>294</v>
      </c>
      <c r="E86" s="10">
        <v>299</v>
      </c>
      <c r="F86" s="10">
        <v>313</v>
      </c>
      <c r="G86" s="10">
        <v>380</v>
      </c>
      <c r="H86" s="10">
        <v>392</v>
      </c>
      <c r="I86" s="10" t="s">
        <v>14</v>
      </c>
      <c r="K86" s="5"/>
    </row>
    <row r="87" spans="1:14" s="2" customFormat="1" ht="16.5" customHeight="1" thickBot="1">
      <c r="A87" s="22" t="s">
        <v>646</v>
      </c>
      <c r="B87" s="23" t="s">
        <v>6</v>
      </c>
      <c r="C87" s="29">
        <v>233</v>
      </c>
      <c r="D87" s="10">
        <v>237</v>
      </c>
      <c r="E87" s="10">
        <v>239</v>
      </c>
      <c r="F87" s="10">
        <v>242</v>
      </c>
      <c r="G87" s="10" t="s">
        <v>14</v>
      </c>
    </row>
    <row r="88" spans="1:14" s="2" customFormat="1" ht="16.5" customHeight="1" thickBot="1">
      <c r="A88" s="22" t="s">
        <v>647</v>
      </c>
      <c r="B88" s="23" t="s">
        <v>6</v>
      </c>
      <c r="C88" s="10">
        <v>161</v>
      </c>
      <c r="D88" s="10">
        <v>182</v>
      </c>
      <c r="E88" s="10">
        <v>189</v>
      </c>
      <c r="F88" s="10" t="s">
        <v>14</v>
      </c>
      <c r="I88" s="19"/>
    </row>
    <row r="89" spans="1:14" s="2" customFormat="1" ht="16.5" customHeight="1" thickBot="1">
      <c r="A89" s="22" t="s">
        <v>607</v>
      </c>
      <c r="B89" s="38" t="s">
        <v>21</v>
      </c>
      <c r="C89" s="10">
        <v>122</v>
      </c>
      <c r="D89" s="10">
        <v>172</v>
      </c>
      <c r="E89" s="10" t="s">
        <v>14</v>
      </c>
      <c r="K89" s="5"/>
    </row>
    <row r="90" spans="1:14" s="2" customFormat="1" ht="15">
      <c r="A90" s="31"/>
    </row>
    <row r="91" spans="1:14" s="67" customFormat="1" ht="15" customHeight="1">
      <c r="A91" s="32"/>
      <c r="B91" s="32" t="s">
        <v>20</v>
      </c>
      <c r="C91" s="33" t="s">
        <v>6</v>
      </c>
      <c r="D91" s="34" t="s">
        <v>9</v>
      </c>
      <c r="E91" s="39" t="s">
        <v>21</v>
      </c>
      <c r="F91" s="41" t="s">
        <v>838</v>
      </c>
      <c r="G91" s="32" t="s">
        <v>13</v>
      </c>
    </row>
    <row r="92" spans="1:14" s="67" customFormat="1" ht="15" customHeight="1">
      <c r="A92" s="56" t="s">
        <v>3</v>
      </c>
      <c r="B92" s="36">
        <f>SUM(O69+P53+T29+Q8+L83)</f>
        <v>21627</v>
      </c>
      <c r="C92" s="68">
        <f>SUM(O65+P48+T25+Q5+L80)</f>
        <v>7253</v>
      </c>
      <c r="D92" s="68">
        <f>(O66+P49)</f>
        <v>1301</v>
      </c>
      <c r="E92" s="68">
        <f>SUM(L81+P51+T26+O67+Q6)</f>
        <v>5481</v>
      </c>
      <c r="F92" s="68">
        <f>(T27+P50)</f>
        <v>1516</v>
      </c>
      <c r="G92" s="68">
        <f>(L82+O68+T28+Q7+P52)</f>
        <v>4988</v>
      </c>
    </row>
    <row r="93" spans="1:14" s="67" customFormat="1" ht="15" customHeight="1">
      <c r="A93" s="56" t="s">
        <v>4</v>
      </c>
      <c r="B93" s="37">
        <v>1</v>
      </c>
      <c r="C93" s="69">
        <f>SUM(C92/$B$92)</f>
        <v>0.33536782725297082</v>
      </c>
      <c r="D93" s="69">
        <f>SUM(D92/$B$92)</f>
        <v>6.0156286123826695E-2</v>
      </c>
      <c r="E93" s="69">
        <f>SUM(E92/$B$92)</f>
        <v>0.25343320848938827</v>
      </c>
      <c r="F93" s="69">
        <f>SUM(F92/$B$92)</f>
        <v>7.0097563231146257E-2</v>
      </c>
      <c r="G93" s="69">
        <f>SUM(G92/$B$92)</f>
        <v>0.23063762888981365</v>
      </c>
    </row>
    <row r="94" spans="1:14" s="67" customFormat="1" ht="15" customHeight="1">
      <c r="A94" s="56" t="s">
        <v>5</v>
      </c>
      <c r="B94" s="32">
        <v>29</v>
      </c>
      <c r="C94" s="67">
        <v>14</v>
      </c>
      <c r="D94" s="67">
        <v>1</v>
      </c>
      <c r="E94" s="67">
        <v>3</v>
      </c>
      <c r="F94" s="67">
        <v>2</v>
      </c>
      <c r="G94" s="67">
        <v>9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U76"/>
  <sheetViews>
    <sheetView workbookViewId="0">
      <selection activeCell="P1" sqref="P1"/>
    </sheetView>
  </sheetViews>
  <sheetFormatPr defaultRowHeight="12.75"/>
  <cols>
    <col min="1" max="1" width="22.140625" customWidth="1"/>
    <col min="6" max="6" width="9" customWidth="1"/>
  </cols>
  <sheetData>
    <row r="1" spans="1:14" s="2" customFormat="1" ht="16.5" customHeight="1">
      <c r="A1" s="1" t="s">
        <v>567</v>
      </c>
    </row>
    <row r="2" spans="1:14" s="2" customFormat="1" ht="9" customHeight="1" thickBot="1">
      <c r="A2" s="1"/>
    </row>
    <row r="3" spans="1:14" s="2" customFormat="1" ht="16.5" customHeight="1" thickBot="1">
      <c r="A3" s="3" t="s">
        <v>0</v>
      </c>
      <c r="B3" s="4" t="s">
        <v>1</v>
      </c>
      <c r="C3" s="4" t="s">
        <v>2</v>
      </c>
      <c r="D3" s="4">
        <v>2</v>
      </c>
      <c r="E3" s="4">
        <v>3</v>
      </c>
      <c r="F3" s="4">
        <v>4</v>
      </c>
      <c r="G3" s="4">
        <v>5</v>
      </c>
      <c r="H3" s="4">
        <v>6</v>
      </c>
      <c r="I3" s="4">
        <v>7</v>
      </c>
      <c r="J3" s="4"/>
      <c r="K3" s="6" t="s">
        <v>161</v>
      </c>
      <c r="L3" s="14">
        <f>(5217/8386)</f>
        <v>0.6221082756975912</v>
      </c>
    </row>
    <row r="4" spans="1:14" s="2" customFormat="1" ht="16.5" customHeight="1" thickBot="1">
      <c r="A4" s="7" t="s">
        <v>569</v>
      </c>
      <c r="B4" s="8" t="s">
        <v>6</v>
      </c>
      <c r="C4" s="9">
        <v>704</v>
      </c>
      <c r="D4" s="10"/>
      <c r="E4" s="10"/>
      <c r="F4" s="10"/>
      <c r="G4" s="10"/>
      <c r="H4" s="10"/>
      <c r="I4" s="10"/>
      <c r="J4" s="11" t="s">
        <v>7</v>
      </c>
      <c r="K4" s="5"/>
      <c r="L4" s="6" t="s">
        <v>3</v>
      </c>
      <c r="M4" s="6" t="s">
        <v>4</v>
      </c>
      <c r="N4" s="6" t="s">
        <v>5</v>
      </c>
    </row>
    <row r="5" spans="1:14" s="2" customFormat="1" ht="16.5" customHeight="1" thickBot="1">
      <c r="A5" s="7" t="s">
        <v>475</v>
      </c>
      <c r="B5" s="28" t="s">
        <v>16</v>
      </c>
      <c r="C5" s="9">
        <v>682</v>
      </c>
      <c r="D5" s="10"/>
      <c r="E5" s="10"/>
      <c r="F5" s="10"/>
      <c r="G5" s="10"/>
      <c r="H5" s="10"/>
      <c r="I5" s="10"/>
      <c r="J5" s="11" t="s">
        <v>8</v>
      </c>
      <c r="K5" s="12" t="s">
        <v>6</v>
      </c>
      <c r="L5" s="13">
        <f>(C4+C6+C8+C10+C11+C12)</f>
        <v>3017</v>
      </c>
      <c r="M5" s="14">
        <f>SUM(L5/L7)</f>
        <v>0.59683481701285857</v>
      </c>
      <c r="N5" s="5">
        <v>4</v>
      </c>
    </row>
    <row r="6" spans="1:14" s="2" customFormat="1" ht="16.5" customHeight="1" thickBot="1">
      <c r="A6" s="7" t="s">
        <v>568</v>
      </c>
      <c r="B6" s="8" t="s">
        <v>6</v>
      </c>
      <c r="C6" s="10">
        <v>549</v>
      </c>
      <c r="D6" s="10">
        <v>558</v>
      </c>
      <c r="E6" s="10">
        <v>558</v>
      </c>
      <c r="F6" s="10">
        <v>587</v>
      </c>
      <c r="G6" s="10">
        <v>587</v>
      </c>
      <c r="H6" s="9">
        <v>806</v>
      </c>
      <c r="I6" s="10"/>
      <c r="J6" s="11" t="s">
        <v>12</v>
      </c>
      <c r="K6" s="21" t="s">
        <v>13</v>
      </c>
      <c r="L6" s="13">
        <f>(C5+C7+C9+C13+C14)</f>
        <v>2038</v>
      </c>
      <c r="M6" s="14">
        <f>SUM(L6/L7)</f>
        <v>0.40316518298714143</v>
      </c>
      <c r="N6" s="5">
        <v>3</v>
      </c>
    </row>
    <row r="7" spans="1:14" s="2" customFormat="1" ht="16.5" customHeight="1" thickBot="1">
      <c r="A7" s="7" t="s">
        <v>481</v>
      </c>
      <c r="B7" s="28" t="s">
        <v>16</v>
      </c>
      <c r="C7" s="10">
        <v>500</v>
      </c>
      <c r="D7" s="10">
        <v>501</v>
      </c>
      <c r="E7" s="10">
        <v>503</v>
      </c>
      <c r="F7" s="10">
        <v>522</v>
      </c>
      <c r="G7" s="10">
        <v>525</v>
      </c>
      <c r="H7" s="9">
        <v>636</v>
      </c>
      <c r="I7" s="10"/>
      <c r="J7" s="11" t="s">
        <v>10</v>
      </c>
      <c r="K7" s="18"/>
      <c r="L7" s="24">
        <v>5055</v>
      </c>
      <c r="M7" s="14"/>
      <c r="N7" s="5"/>
    </row>
    <row r="8" spans="1:14" s="2" customFormat="1" ht="16.5" customHeight="1" thickBot="1">
      <c r="A8" s="7" t="s">
        <v>30</v>
      </c>
      <c r="B8" s="8" t="s">
        <v>6</v>
      </c>
      <c r="C8" s="10">
        <v>498</v>
      </c>
      <c r="D8" s="10">
        <v>519</v>
      </c>
      <c r="E8" s="10">
        <v>538</v>
      </c>
      <c r="F8" s="10">
        <v>551</v>
      </c>
      <c r="G8" s="10">
        <v>559</v>
      </c>
      <c r="H8" s="10">
        <v>572</v>
      </c>
      <c r="I8" s="9">
        <v>601</v>
      </c>
      <c r="J8" s="11" t="s">
        <v>18</v>
      </c>
    </row>
    <row r="9" spans="1:14" s="2" customFormat="1" ht="16.5" customHeight="1" thickBot="1">
      <c r="A9" s="7" t="s">
        <v>375</v>
      </c>
      <c r="B9" s="28" t="s">
        <v>16</v>
      </c>
      <c r="C9" s="10">
        <v>478</v>
      </c>
      <c r="D9" s="10">
        <v>483</v>
      </c>
      <c r="E9" s="10">
        <v>521</v>
      </c>
      <c r="F9" s="10">
        <v>563</v>
      </c>
      <c r="G9" s="10">
        <v>596</v>
      </c>
      <c r="H9" s="10">
        <v>604</v>
      </c>
      <c r="I9" s="9">
        <v>610</v>
      </c>
      <c r="J9" s="9" t="s">
        <v>15</v>
      </c>
    </row>
    <row r="10" spans="1:14" s="2" customFormat="1" ht="16.5" customHeight="1" thickBot="1">
      <c r="A10" s="22" t="s">
        <v>571</v>
      </c>
      <c r="B10" s="23" t="s">
        <v>6</v>
      </c>
      <c r="C10" s="10">
        <v>441</v>
      </c>
      <c r="D10" s="10">
        <v>441</v>
      </c>
      <c r="E10" s="10">
        <v>444</v>
      </c>
      <c r="F10" s="10">
        <v>456</v>
      </c>
      <c r="G10" s="10">
        <v>457</v>
      </c>
      <c r="H10" s="10" t="s">
        <v>14</v>
      </c>
      <c r="K10" s="19"/>
      <c r="L10" s="20"/>
    </row>
    <row r="11" spans="1:14" s="2" customFormat="1" ht="16.5" customHeight="1" thickBot="1">
      <c r="A11" s="7" t="s">
        <v>570</v>
      </c>
      <c r="B11" s="8" t="s">
        <v>6</v>
      </c>
      <c r="C11" s="10">
        <v>415</v>
      </c>
      <c r="D11" s="10">
        <v>437</v>
      </c>
      <c r="E11" s="10">
        <v>472</v>
      </c>
      <c r="F11" s="10">
        <v>504</v>
      </c>
      <c r="G11" s="10">
        <v>506</v>
      </c>
      <c r="H11" s="10">
        <v>524</v>
      </c>
      <c r="I11" s="9">
        <v>564</v>
      </c>
      <c r="J11" s="11" t="s">
        <v>19</v>
      </c>
    </row>
    <row r="12" spans="1:14" s="2" customFormat="1" ht="16.5" customHeight="1" thickBot="1">
      <c r="A12" s="22" t="s">
        <v>373</v>
      </c>
      <c r="B12" s="23" t="s">
        <v>6</v>
      </c>
      <c r="C12" s="10">
        <v>410</v>
      </c>
      <c r="D12" s="10">
        <v>421</v>
      </c>
      <c r="E12" s="10">
        <v>444</v>
      </c>
      <c r="F12" s="10">
        <v>494</v>
      </c>
      <c r="G12" s="10">
        <v>497</v>
      </c>
      <c r="H12" s="10">
        <v>511</v>
      </c>
      <c r="I12" s="10">
        <v>553</v>
      </c>
      <c r="J12" s="11"/>
    </row>
    <row r="13" spans="1:14" s="2" customFormat="1" ht="16.5" customHeight="1" thickBot="1">
      <c r="A13" s="22" t="s">
        <v>573</v>
      </c>
      <c r="B13" s="27" t="s">
        <v>574</v>
      </c>
      <c r="C13" s="10">
        <v>225</v>
      </c>
      <c r="D13" s="10">
        <v>227</v>
      </c>
      <c r="E13" s="10">
        <v>237</v>
      </c>
      <c r="F13" s="10" t="s">
        <v>14</v>
      </c>
    </row>
    <row r="14" spans="1:14" s="2" customFormat="1" ht="16.5" customHeight="1" thickBot="1">
      <c r="A14" s="22" t="s">
        <v>572</v>
      </c>
      <c r="B14" s="27" t="s">
        <v>16</v>
      </c>
      <c r="C14" s="10">
        <v>153</v>
      </c>
      <c r="D14" s="10">
        <v>154</v>
      </c>
      <c r="E14" s="10" t="s">
        <v>14</v>
      </c>
    </row>
    <row r="15" spans="1:14" s="2" customFormat="1" ht="11.25" customHeight="1"/>
    <row r="16" spans="1:14" s="2" customFormat="1" ht="16.5" customHeight="1">
      <c r="A16" s="1" t="s">
        <v>575</v>
      </c>
    </row>
    <row r="17" spans="1:21" s="2" customFormat="1" ht="9.75" customHeight="1" thickBot="1">
      <c r="A17" s="1"/>
    </row>
    <row r="18" spans="1:21" s="2" customFormat="1" ht="16.5" customHeight="1" thickBot="1">
      <c r="A18" s="3" t="s">
        <v>0</v>
      </c>
      <c r="B18" s="4" t="s">
        <v>1</v>
      </c>
      <c r="C18" s="4" t="s">
        <v>2</v>
      </c>
      <c r="D18" s="4">
        <v>2</v>
      </c>
      <c r="E18" s="4">
        <v>3</v>
      </c>
      <c r="F18" s="4">
        <v>4</v>
      </c>
      <c r="G18" s="4">
        <v>5</v>
      </c>
      <c r="H18" s="4">
        <v>6</v>
      </c>
      <c r="I18" s="4">
        <v>7</v>
      </c>
      <c r="J18" s="4">
        <v>8</v>
      </c>
      <c r="K18" s="4">
        <v>9</v>
      </c>
      <c r="L18" s="4">
        <v>10</v>
      </c>
      <c r="M18" s="4">
        <v>11</v>
      </c>
      <c r="N18" s="4">
        <v>12</v>
      </c>
      <c r="O18" s="4">
        <v>13</v>
      </c>
      <c r="P18" s="4">
        <v>14</v>
      </c>
      <c r="Q18" s="4"/>
      <c r="R18" s="6" t="s">
        <v>161</v>
      </c>
      <c r="S18" s="14">
        <f>(6808/10565)</f>
        <v>0.64439185991481307</v>
      </c>
    </row>
    <row r="19" spans="1:21" s="2" customFormat="1" ht="16.5" customHeight="1" thickBot="1">
      <c r="A19" s="7" t="s">
        <v>529</v>
      </c>
      <c r="B19" s="28" t="s">
        <v>16</v>
      </c>
      <c r="C19" s="9">
        <v>937</v>
      </c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1" t="s">
        <v>7</v>
      </c>
      <c r="R19" s="5"/>
      <c r="S19" s="6" t="s">
        <v>3</v>
      </c>
      <c r="T19" s="6" t="s">
        <v>4</v>
      </c>
      <c r="U19" s="6" t="s">
        <v>5</v>
      </c>
    </row>
    <row r="20" spans="1:21" s="2" customFormat="1" ht="16.5" customHeight="1" thickBot="1">
      <c r="A20" s="7" t="s">
        <v>415</v>
      </c>
      <c r="B20" s="8" t="s">
        <v>6</v>
      </c>
      <c r="C20" s="9">
        <v>932</v>
      </c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1" t="s">
        <v>8</v>
      </c>
      <c r="R20" s="12" t="s">
        <v>6</v>
      </c>
      <c r="S20" s="13">
        <f>(C20+C26+C27+C28+C29+C32)</f>
        <v>2466</v>
      </c>
      <c r="T20" s="14">
        <f>SUM(S20/S23)</f>
        <v>0.3727891156462585</v>
      </c>
      <c r="U20" s="5">
        <v>2</v>
      </c>
    </row>
    <row r="21" spans="1:21" s="2" customFormat="1" ht="16.5" customHeight="1" thickBot="1">
      <c r="A21" s="7" t="s">
        <v>578</v>
      </c>
      <c r="B21" s="28" t="s">
        <v>16</v>
      </c>
      <c r="C21" s="10">
        <v>646</v>
      </c>
      <c r="D21" s="10">
        <v>659</v>
      </c>
      <c r="E21" s="10">
        <v>674</v>
      </c>
      <c r="F21" s="10">
        <v>677</v>
      </c>
      <c r="G21" s="10">
        <v>681</v>
      </c>
      <c r="H21" s="10">
        <v>698</v>
      </c>
      <c r="I21" s="10">
        <v>729</v>
      </c>
      <c r="J21" s="10">
        <v>740</v>
      </c>
      <c r="K21" s="10">
        <v>798</v>
      </c>
      <c r="L21" s="10">
        <v>819</v>
      </c>
      <c r="M21" s="9">
        <v>867</v>
      </c>
      <c r="N21" s="10"/>
      <c r="O21" s="10"/>
      <c r="P21" s="10"/>
      <c r="Q21" s="11" t="s">
        <v>10</v>
      </c>
      <c r="R21" s="30" t="s">
        <v>21</v>
      </c>
      <c r="S21" s="13">
        <f>(C24+C30)</f>
        <v>662</v>
      </c>
      <c r="T21" s="14">
        <f>SUM(S21/S23)</f>
        <v>0.10007558578987151</v>
      </c>
      <c r="U21" s="5"/>
    </row>
    <row r="22" spans="1:21" s="2" customFormat="1" ht="16.5" customHeight="1" thickBot="1">
      <c r="A22" s="7" t="s">
        <v>533</v>
      </c>
      <c r="B22" s="28" t="s">
        <v>16</v>
      </c>
      <c r="C22" s="10">
        <v>578</v>
      </c>
      <c r="D22" s="10">
        <v>580</v>
      </c>
      <c r="E22" s="10">
        <v>584</v>
      </c>
      <c r="F22" s="10">
        <v>586</v>
      </c>
      <c r="G22" s="10">
        <v>593</v>
      </c>
      <c r="H22" s="10">
        <v>596</v>
      </c>
      <c r="I22" s="10">
        <v>710</v>
      </c>
      <c r="J22" s="10">
        <v>723</v>
      </c>
      <c r="K22" s="10">
        <v>733</v>
      </c>
      <c r="L22" s="10">
        <v>747</v>
      </c>
      <c r="M22" s="10">
        <v>769</v>
      </c>
      <c r="N22" s="10">
        <v>774</v>
      </c>
      <c r="O22" s="10">
        <v>785</v>
      </c>
      <c r="P22" s="9">
        <v>871</v>
      </c>
      <c r="Q22" s="11" t="s">
        <v>18</v>
      </c>
      <c r="R22" s="21" t="s">
        <v>13</v>
      </c>
      <c r="S22" s="13">
        <f>(C19+C21+C22+C23+C25+C31+C33+C34)</f>
        <v>3487</v>
      </c>
      <c r="T22" s="14">
        <f>SUM(S22/S23)</f>
        <v>0.52713529856386998</v>
      </c>
      <c r="U22" s="5">
        <v>5</v>
      </c>
    </row>
    <row r="23" spans="1:21" s="2" customFormat="1" ht="16.5" customHeight="1" thickBot="1">
      <c r="A23" s="7" t="s">
        <v>418</v>
      </c>
      <c r="B23" s="28" t="s">
        <v>16</v>
      </c>
      <c r="C23" s="10">
        <v>506</v>
      </c>
      <c r="D23" s="10">
        <v>512</v>
      </c>
      <c r="E23" s="10">
        <v>516</v>
      </c>
      <c r="F23" s="10">
        <v>519</v>
      </c>
      <c r="G23" s="10">
        <v>526</v>
      </c>
      <c r="H23" s="10">
        <v>531</v>
      </c>
      <c r="I23" s="10">
        <v>545</v>
      </c>
      <c r="J23" s="10">
        <v>558</v>
      </c>
      <c r="K23" s="10">
        <v>577</v>
      </c>
      <c r="L23" s="10">
        <v>618</v>
      </c>
      <c r="M23" s="10">
        <v>647</v>
      </c>
      <c r="N23" s="10">
        <v>659</v>
      </c>
      <c r="O23" s="10">
        <v>664</v>
      </c>
      <c r="P23" s="9">
        <v>802</v>
      </c>
      <c r="Q23" s="9" t="s">
        <v>19</v>
      </c>
      <c r="S23" s="24">
        <v>6615</v>
      </c>
    </row>
    <row r="24" spans="1:21" s="2" customFormat="1" ht="16.5" customHeight="1" thickBot="1">
      <c r="A24" s="22" t="s">
        <v>421</v>
      </c>
      <c r="B24" s="38" t="s">
        <v>21</v>
      </c>
      <c r="C24" s="10">
        <v>400</v>
      </c>
      <c r="D24" s="10">
        <v>406</v>
      </c>
      <c r="E24" s="10">
        <v>406</v>
      </c>
      <c r="F24" s="10">
        <v>409</v>
      </c>
      <c r="G24" s="10">
        <v>410</v>
      </c>
      <c r="H24" s="10">
        <v>411</v>
      </c>
      <c r="I24" s="10">
        <v>422</v>
      </c>
      <c r="J24" s="10">
        <v>609</v>
      </c>
      <c r="K24" s="10">
        <v>627</v>
      </c>
      <c r="L24" s="10">
        <v>630</v>
      </c>
      <c r="M24" s="10">
        <v>637</v>
      </c>
      <c r="N24" s="10">
        <v>640</v>
      </c>
      <c r="O24" s="10">
        <v>641</v>
      </c>
      <c r="P24" s="10" t="s">
        <v>14</v>
      </c>
    </row>
    <row r="25" spans="1:21" s="2" customFormat="1" ht="16.5" customHeight="1" thickBot="1">
      <c r="A25" s="7" t="s">
        <v>581</v>
      </c>
      <c r="B25" s="28" t="s">
        <v>574</v>
      </c>
      <c r="C25" s="10">
        <v>387</v>
      </c>
      <c r="D25" s="10">
        <v>406</v>
      </c>
      <c r="E25" s="10">
        <v>408</v>
      </c>
      <c r="F25" s="10">
        <v>430</v>
      </c>
      <c r="G25" s="10">
        <v>444</v>
      </c>
      <c r="H25" s="10">
        <v>489</v>
      </c>
      <c r="I25" s="10">
        <v>513</v>
      </c>
      <c r="J25" s="10">
        <v>532</v>
      </c>
      <c r="K25" s="10">
        <v>547</v>
      </c>
      <c r="L25" s="10">
        <v>625</v>
      </c>
      <c r="M25" s="10">
        <v>715</v>
      </c>
      <c r="N25" s="10">
        <v>750</v>
      </c>
      <c r="O25" s="10">
        <v>756</v>
      </c>
      <c r="P25" s="9">
        <v>903</v>
      </c>
      <c r="Q25" s="65" t="s">
        <v>15</v>
      </c>
    </row>
    <row r="26" spans="1:21" s="2" customFormat="1" ht="16.5" customHeight="1" thickBot="1">
      <c r="A26" s="22" t="s">
        <v>494</v>
      </c>
      <c r="B26" s="23" t="s">
        <v>6</v>
      </c>
      <c r="C26" s="10">
        <v>359</v>
      </c>
      <c r="D26" s="10">
        <v>384</v>
      </c>
      <c r="E26" s="10">
        <v>387</v>
      </c>
      <c r="F26" s="10">
        <v>396</v>
      </c>
      <c r="G26" s="10">
        <v>456</v>
      </c>
      <c r="H26" s="10">
        <v>471</v>
      </c>
      <c r="I26" s="10">
        <v>476</v>
      </c>
      <c r="J26" s="10">
        <v>478</v>
      </c>
      <c r="K26" s="10">
        <v>544</v>
      </c>
      <c r="L26" s="10">
        <v>592</v>
      </c>
      <c r="M26" s="10" t="s">
        <v>14</v>
      </c>
    </row>
    <row r="27" spans="1:21" s="2" customFormat="1" ht="16.5" customHeight="1" thickBot="1">
      <c r="A27" s="22" t="s">
        <v>576</v>
      </c>
      <c r="B27" s="23" t="s">
        <v>6</v>
      </c>
      <c r="C27" s="10">
        <v>347</v>
      </c>
      <c r="D27" s="10">
        <v>350</v>
      </c>
      <c r="E27" s="10">
        <v>352</v>
      </c>
      <c r="F27" s="10">
        <v>358</v>
      </c>
      <c r="G27" s="10">
        <v>373</v>
      </c>
      <c r="H27" s="10">
        <v>415</v>
      </c>
      <c r="I27" s="10">
        <v>423</v>
      </c>
      <c r="J27" s="10">
        <v>424</v>
      </c>
      <c r="K27" s="10">
        <v>437</v>
      </c>
      <c r="L27" s="10" t="s">
        <v>14</v>
      </c>
    </row>
    <row r="28" spans="1:21" s="2" customFormat="1" ht="16.5" customHeight="1" thickBot="1">
      <c r="A28" s="7" t="s">
        <v>534</v>
      </c>
      <c r="B28" s="8" t="s">
        <v>6</v>
      </c>
      <c r="C28" s="10">
        <v>340</v>
      </c>
      <c r="D28" s="10">
        <v>346</v>
      </c>
      <c r="E28" s="10">
        <v>347</v>
      </c>
      <c r="F28" s="10">
        <v>392</v>
      </c>
      <c r="G28" s="10">
        <v>396</v>
      </c>
      <c r="H28" s="10">
        <v>431</v>
      </c>
      <c r="I28" s="10">
        <v>438</v>
      </c>
      <c r="J28" s="10">
        <v>444</v>
      </c>
      <c r="K28" s="10">
        <v>537</v>
      </c>
      <c r="L28" s="10">
        <v>702</v>
      </c>
      <c r="M28" s="9">
        <v>958</v>
      </c>
      <c r="N28" s="10"/>
      <c r="O28" s="10"/>
      <c r="P28" s="10"/>
      <c r="Q28" s="11" t="s">
        <v>12</v>
      </c>
    </row>
    <row r="29" spans="1:21" s="2" customFormat="1" ht="16.5" customHeight="1" thickBot="1">
      <c r="A29" s="22" t="s">
        <v>577</v>
      </c>
      <c r="B29" s="23" t="s">
        <v>6</v>
      </c>
      <c r="C29" s="10">
        <v>295</v>
      </c>
      <c r="D29" s="10">
        <v>301</v>
      </c>
      <c r="E29" s="10">
        <v>302</v>
      </c>
      <c r="F29" s="10">
        <v>306</v>
      </c>
      <c r="G29" s="10">
        <v>308</v>
      </c>
      <c r="H29" s="10">
        <v>330</v>
      </c>
      <c r="I29" s="10">
        <v>332</v>
      </c>
      <c r="J29" s="10">
        <v>335</v>
      </c>
      <c r="K29" s="10" t="s">
        <v>14</v>
      </c>
      <c r="Q29" s="19"/>
    </row>
    <row r="30" spans="1:21" s="2" customFormat="1" ht="16.5" customHeight="1" thickBot="1">
      <c r="A30" s="22" t="s">
        <v>582</v>
      </c>
      <c r="B30" s="38" t="s">
        <v>21</v>
      </c>
      <c r="C30" s="10">
        <v>262</v>
      </c>
      <c r="D30" s="10">
        <v>266</v>
      </c>
      <c r="E30" s="10">
        <v>266</v>
      </c>
      <c r="F30" s="10">
        <v>268</v>
      </c>
      <c r="G30" s="10">
        <v>268</v>
      </c>
      <c r="H30" s="10">
        <v>270</v>
      </c>
      <c r="I30" s="10">
        <v>277</v>
      </c>
      <c r="J30" s="10" t="s">
        <v>14</v>
      </c>
      <c r="L30" s="19"/>
      <c r="M30" s="19"/>
      <c r="N30" s="19"/>
    </row>
    <row r="31" spans="1:21" s="2" customFormat="1" ht="16.5" customHeight="1" thickBot="1">
      <c r="A31" s="22" t="s">
        <v>580</v>
      </c>
      <c r="B31" s="27" t="s">
        <v>16</v>
      </c>
      <c r="C31" s="10">
        <v>234</v>
      </c>
      <c r="D31" s="10">
        <v>236</v>
      </c>
      <c r="E31" s="10">
        <v>237</v>
      </c>
      <c r="F31" s="10">
        <v>239</v>
      </c>
      <c r="G31" s="10">
        <v>244</v>
      </c>
      <c r="H31" s="10">
        <v>245</v>
      </c>
      <c r="I31" s="10" t="s">
        <v>14</v>
      </c>
      <c r="N31" s="19"/>
    </row>
    <row r="32" spans="1:21" s="2" customFormat="1" ht="16.5" customHeight="1" thickBot="1">
      <c r="A32" s="22" t="s">
        <v>579</v>
      </c>
      <c r="B32" s="23" t="s">
        <v>6</v>
      </c>
      <c r="C32" s="10">
        <v>193</v>
      </c>
      <c r="D32" s="10">
        <v>195</v>
      </c>
      <c r="E32" s="10">
        <v>196</v>
      </c>
      <c r="F32" s="10">
        <v>200</v>
      </c>
      <c r="G32" s="10">
        <v>217</v>
      </c>
      <c r="H32" s="10" t="s">
        <v>14</v>
      </c>
    </row>
    <row r="33" spans="1:11" s="2" customFormat="1" ht="16.5" customHeight="1" thickBot="1">
      <c r="A33" s="22" t="s">
        <v>583</v>
      </c>
      <c r="B33" s="27" t="s">
        <v>16</v>
      </c>
      <c r="C33" s="10">
        <v>157</v>
      </c>
      <c r="D33" s="10">
        <v>168</v>
      </c>
      <c r="E33" s="10">
        <v>171</v>
      </c>
      <c r="F33" s="10">
        <v>171</v>
      </c>
      <c r="G33" s="10" t="s">
        <v>14</v>
      </c>
    </row>
    <row r="34" spans="1:11" s="2" customFormat="1" ht="16.5" customHeight="1" thickBot="1">
      <c r="A34" s="22" t="s">
        <v>584</v>
      </c>
      <c r="B34" s="27" t="s">
        <v>16</v>
      </c>
      <c r="C34" s="10">
        <v>42</v>
      </c>
      <c r="D34" s="10">
        <v>47</v>
      </c>
      <c r="E34" s="10" t="s">
        <v>14</v>
      </c>
      <c r="K34" s="19"/>
    </row>
    <row r="35" spans="1:11" s="2" customFormat="1" ht="11.25" customHeight="1"/>
    <row r="36" spans="1:11" s="2" customFormat="1" ht="16.5" customHeight="1">
      <c r="A36" s="1" t="s">
        <v>585</v>
      </c>
    </row>
    <row r="37" spans="1:11" s="2" customFormat="1" ht="9" customHeight="1" thickBot="1">
      <c r="A37" s="1"/>
    </row>
    <row r="38" spans="1:11" s="2" customFormat="1" ht="16.5" customHeight="1" thickBot="1">
      <c r="A38" s="3" t="s">
        <v>0</v>
      </c>
      <c r="B38" s="4" t="s">
        <v>1</v>
      </c>
      <c r="C38" s="4" t="s">
        <v>2</v>
      </c>
      <c r="D38" s="4">
        <v>2</v>
      </c>
      <c r="E38" s="4">
        <v>3</v>
      </c>
      <c r="F38" s="4">
        <v>4</v>
      </c>
      <c r="G38" s="4"/>
      <c r="H38" s="6" t="s">
        <v>161</v>
      </c>
      <c r="I38" s="14">
        <f>(3789/6512)</f>
        <v>0.58184889434889431</v>
      </c>
    </row>
    <row r="39" spans="1:11" s="2" customFormat="1" ht="16.5" customHeight="1" thickBot="1">
      <c r="A39" s="7" t="s">
        <v>511</v>
      </c>
      <c r="B39" s="8" t="s">
        <v>6</v>
      </c>
      <c r="C39" s="9">
        <v>909</v>
      </c>
      <c r="D39" s="10"/>
      <c r="E39" s="10"/>
      <c r="F39" s="10"/>
      <c r="G39" s="11" t="s">
        <v>7</v>
      </c>
      <c r="H39" s="5"/>
      <c r="I39" s="6" t="s">
        <v>3</v>
      </c>
      <c r="J39" s="6" t="s">
        <v>4</v>
      </c>
      <c r="K39" s="6" t="s">
        <v>5</v>
      </c>
    </row>
    <row r="40" spans="1:11" s="2" customFormat="1" ht="16.5" customHeight="1" thickBot="1">
      <c r="A40" s="7" t="s">
        <v>549</v>
      </c>
      <c r="B40" s="74" t="s">
        <v>24</v>
      </c>
      <c r="C40" s="10">
        <v>525</v>
      </c>
      <c r="D40" s="10">
        <v>551</v>
      </c>
      <c r="E40" s="10">
        <v>568</v>
      </c>
      <c r="F40" s="9">
        <v>688</v>
      </c>
      <c r="G40" s="11" t="s">
        <v>8</v>
      </c>
      <c r="H40" s="12" t="s">
        <v>6</v>
      </c>
      <c r="I40" s="13">
        <f>(C39+C41+C43)</f>
        <v>1836</v>
      </c>
      <c r="J40" s="14">
        <f>SUM(I40/I43)</f>
        <v>0.49837133550488599</v>
      </c>
      <c r="K40" s="5">
        <v>3</v>
      </c>
    </row>
    <row r="41" spans="1:11" s="2" customFormat="1" ht="16.5" customHeight="1" thickBot="1">
      <c r="A41" s="7" t="s">
        <v>661</v>
      </c>
      <c r="B41" s="8" t="s">
        <v>6</v>
      </c>
      <c r="C41" s="10">
        <v>492</v>
      </c>
      <c r="D41" s="10">
        <v>581</v>
      </c>
      <c r="E41" s="10">
        <v>585</v>
      </c>
      <c r="F41" s="9">
        <v>599</v>
      </c>
      <c r="G41" s="11" t="s">
        <v>10</v>
      </c>
      <c r="H41" s="44" t="s">
        <v>24</v>
      </c>
      <c r="I41" s="13">
        <f>(C40+C42+C44)</f>
        <v>1328</v>
      </c>
      <c r="J41" s="14">
        <f>SUM(I41/I43)</f>
        <v>0.36047774158523344</v>
      </c>
      <c r="K41" s="5">
        <v>2</v>
      </c>
    </row>
    <row r="42" spans="1:11" s="2" customFormat="1" ht="16.5" customHeight="1" thickBot="1">
      <c r="A42" s="7" t="s">
        <v>434</v>
      </c>
      <c r="B42" s="74" t="s">
        <v>24</v>
      </c>
      <c r="C42" s="10">
        <v>460</v>
      </c>
      <c r="D42" s="10">
        <v>489</v>
      </c>
      <c r="E42" s="10">
        <v>500</v>
      </c>
      <c r="F42" s="9">
        <v>645</v>
      </c>
      <c r="G42" s="11" t="s">
        <v>12</v>
      </c>
      <c r="H42" s="30" t="s">
        <v>21</v>
      </c>
      <c r="I42" s="13">
        <f>(C45+C46)</f>
        <v>520</v>
      </c>
      <c r="J42" s="14">
        <f>SUM(I42/I43)</f>
        <v>0.14115092290988057</v>
      </c>
      <c r="K42" s="5"/>
    </row>
    <row r="43" spans="1:11" s="2" customFormat="1" ht="16.5" customHeight="1" thickBot="1">
      <c r="A43" s="7" t="s">
        <v>659</v>
      </c>
      <c r="B43" s="8" t="s">
        <v>6</v>
      </c>
      <c r="C43" s="10">
        <v>435</v>
      </c>
      <c r="D43" s="10">
        <v>531</v>
      </c>
      <c r="E43" s="10">
        <v>543</v>
      </c>
      <c r="F43" s="9">
        <v>566</v>
      </c>
      <c r="G43" s="11" t="s">
        <v>15</v>
      </c>
      <c r="H43" s="18"/>
      <c r="I43" s="24">
        <v>3684</v>
      </c>
      <c r="J43" s="20"/>
    </row>
    <row r="44" spans="1:11" s="2" customFormat="1" ht="16.5" customHeight="1" thickBot="1">
      <c r="A44" s="22" t="s">
        <v>632</v>
      </c>
      <c r="B44" s="43" t="s">
        <v>24</v>
      </c>
      <c r="C44" s="10">
        <v>343</v>
      </c>
      <c r="D44" s="10">
        <v>354</v>
      </c>
      <c r="E44" s="10">
        <v>388</v>
      </c>
      <c r="F44" s="10" t="s">
        <v>14</v>
      </c>
    </row>
    <row r="45" spans="1:11" s="2" customFormat="1" ht="16.5" customHeight="1" thickBot="1">
      <c r="A45" s="22" t="s">
        <v>633</v>
      </c>
      <c r="B45" s="75" t="s">
        <v>21</v>
      </c>
      <c r="C45" s="10">
        <v>325</v>
      </c>
      <c r="D45" s="10">
        <v>362</v>
      </c>
      <c r="E45" s="10">
        <v>442</v>
      </c>
      <c r="F45" s="10">
        <v>472</v>
      </c>
      <c r="G45" s="11"/>
    </row>
    <row r="46" spans="1:11" s="2" customFormat="1" ht="16.5" customHeight="1" thickBot="1">
      <c r="A46" s="22" t="s">
        <v>653</v>
      </c>
      <c r="B46" s="38" t="s">
        <v>21</v>
      </c>
      <c r="C46" s="10">
        <v>195</v>
      </c>
      <c r="D46" s="10">
        <v>201</v>
      </c>
      <c r="E46" s="10" t="s">
        <v>14</v>
      </c>
      <c r="H46" s="19"/>
    </row>
    <row r="47" spans="1:11" s="2" customFormat="1" ht="14.25"/>
    <row r="48" spans="1:11" s="2" customFormat="1" ht="16.5" customHeight="1">
      <c r="A48" s="1" t="s">
        <v>586</v>
      </c>
    </row>
    <row r="49" spans="1:14" s="2" customFormat="1" ht="9.75" customHeight="1" thickBot="1">
      <c r="A49" s="1"/>
    </row>
    <row r="50" spans="1:14" s="2" customFormat="1" ht="16.5" customHeight="1" thickBot="1">
      <c r="A50" s="3" t="s">
        <v>0</v>
      </c>
      <c r="B50" s="4" t="s">
        <v>1</v>
      </c>
      <c r="C50" s="4" t="s">
        <v>2</v>
      </c>
      <c r="D50" s="4">
        <v>2</v>
      </c>
      <c r="E50" s="4">
        <v>3</v>
      </c>
      <c r="F50" s="4">
        <v>4</v>
      </c>
      <c r="G50" s="4">
        <v>5</v>
      </c>
      <c r="H50" s="4">
        <v>6</v>
      </c>
      <c r="I50" s="4">
        <v>7</v>
      </c>
      <c r="J50" s="4"/>
      <c r="K50" s="6" t="s">
        <v>161</v>
      </c>
      <c r="L50" s="14">
        <f>(4489/7104)</f>
        <v>0.63189752252252251</v>
      </c>
    </row>
    <row r="51" spans="1:14" s="2" customFormat="1" ht="16.5" customHeight="1" thickBot="1">
      <c r="A51" s="7" t="s">
        <v>465</v>
      </c>
      <c r="B51" s="17" t="s">
        <v>9</v>
      </c>
      <c r="C51" s="9">
        <v>1080</v>
      </c>
      <c r="D51" s="10"/>
      <c r="E51" s="10"/>
      <c r="F51" s="10"/>
      <c r="G51" s="10"/>
      <c r="H51" s="10"/>
      <c r="I51" s="10"/>
      <c r="J51" s="15" t="s">
        <v>7</v>
      </c>
      <c r="K51" s="5"/>
      <c r="L51" s="6" t="s">
        <v>3</v>
      </c>
      <c r="M51" s="6" t="s">
        <v>4</v>
      </c>
      <c r="N51" s="6" t="s">
        <v>5</v>
      </c>
    </row>
    <row r="52" spans="1:14" s="2" customFormat="1" ht="16.5" customHeight="1" thickBot="1">
      <c r="A52" s="7" t="s">
        <v>463</v>
      </c>
      <c r="B52" s="8" t="s">
        <v>6</v>
      </c>
      <c r="C52" s="9">
        <v>869</v>
      </c>
      <c r="D52" s="10"/>
      <c r="E52" s="10"/>
      <c r="F52" s="10"/>
      <c r="G52" s="10"/>
      <c r="H52" s="10"/>
      <c r="I52" s="10"/>
      <c r="J52" s="15" t="s">
        <v>8</v>
      </c>
      <c r="K52" s="12" t="s">
        <v>6</v>
      </c>
      <c r="L52" s="13">
        <f>(C52+C54+C55+C58)</f>
        <v>1926</v>
      </c>
      <c r="M52" s="14">
        <f>SUM(L52/L56)</f>
        <v>0.43942505133470228</v>
      </c>
      <c r="N52" s="5">
        <v>2</v>
      </c>
    </row>
    <row r="53" spans="1:14" s="2" customFormat="1" ht="16.5" customHeight="1" thickBot="1">
      <c r="A53" s="7" t="s">
        <v>71</v>
      </c>
      <c r="B53" s="45" t="s">
        <v>21</v>
      </c>
      <c r="C53" s="10">
        <v>627</v>
      </c>
      <c r="D53" s="10">
        <v>707</v>
      </c>
      <c r="E53" s="9">
        <v>745</v>
      </c>
      <c r="F53" s="10"/>
      <c r="G53" s="10"/>
      <c r="H53" s="10"/>
      <c r="I53" s="10"/>
      <c r="J53" s="15" t="s">
        <v>12</v>
      </c>
      <c r="K53" s="16" t="s">
        <v>9</v>
      </c>
      <c r="L53" s="13">
        <f>(C51+C59)</f>
        <v>1263</v>
      </c>
      <c r="M53" s="14">
        <f>SUM(L53/L56)</f>
        <v>0.28815879534565364</v>
      </c>
      <c r="N53" s="5">
        <v>1</v>
      </c>
    </row>
    <row r="54" spans="1:14" s="2" customFormat="1" ht="16.5" customHeight="1" thickBot="1">
      <c r="A54" s="7" t="s">
        <v>589</v>
      </c>
      <c r="B54" s="8" t="s">
        <v>6</v>
      </c>
      <c r="C54" s="10">
        <v>421</v>
      </c>
      <c r="D54" s="10">
        <v>468</v>
      </c>
      <c r="E54" s="10">
        <v>501</v>
      </c>
      <c r="F54" s="10">
        <v>562</v>
      </c>
      <c r="G54" s="10">
        <v>568</v>
      </c>
      <c r="H54" s="10">
        <v>655</v>
      </c>
      <c r="I54" s="9">
        <v>747</v>
      </c>
      <c r="J54" s="15" t="s">
        <v>10</v>
      </c>
      <c r="K54" s="30" t="s">
        <v>21</v>
      </c>
      <c r="L54" s="13">
        <v>627</v>
      </c>
      <c r="M54" s="14">
        <f>SUM(L54/L56)</f>
        <v>0.14305270362765229</v>
      </c>
      <c r="N54" s="5">
        <v>1</v>
      </c>
    </row>
    <row r="55" spans="1:14" s="2" customFormat="1" ht="16.5" customHeight="1" thickBot="1">
      <c r="A55" s="22" t="s">
        <v>591</v>
      </c>
      <c r="B55" s="23" t="s">
        <v>6</v>
      </c>
      <c r="C55" s="10">
        <v>371</v>
      </c>
      <c r="D55" s="10">
        <v>399</v>
      </c>
      <c r="E55" s="10">
        <v>412</v>
      </c>
      <c r="F55" s="10">
        <v>451</v>
      </c>
      <c r="G55" s="10">
        <v>452</v>
      </c>
      <c r="H55" s="10">
        <v>473</v>
      </c>
      <c r="I55" s="10">
        <v>496</v>
      </c>
      <c r="J55" s="15"/>
      <c r="K55" s="21" t="s">
        <v>13</v>
      </c>
      <c r="L55" s="13">
        <f>(C56+C57)</f>
        <v>567</v>
      </c>
      <c r="M55" s="14">
        <f>SUM(L55/L56)</f>
        <v>0.12936344969199179</v>
      </c>
      <c r="N55" s="5">
        <v>1</v>
      </c>
    </row>
    <row r="56" spans="1:14" s="2" customFormat="1" ht="16.5" customHeight="1" thickBot="1">
      <c r="A56" s="7" t="s">
        <v>588</v>
      </c>
      <c r="B56" s="28" t="s">
        <v>551</v>
      </c>
      <c r="C56" s="10">
        <v>292</v>
      </c>
      <c r="D56" s="10">
        <v>330</v>
      </c>
      <c r="E56" s="10">
        <v>340</v>
      </c>
      <c r="F56" s="10">
        <v>441</v>
      </c>
      <c r="G56" s="10">
        <v>444</v>
      </c>
      <c r="H56" s="10">
        <v>475</v>
      </c>
      <c r="I56" s="9">
        <v>543</v>
      </c>
      <c r="J56" s="15" t="s">
        <v>15</v>
      </c>
      <c r="L56" s="24">
        <v>4383</v>
      </c>
    </row>
    <row r="57" spans="1:14" s="2" customFormat="1" ht="16.5" customHeight="1" thickBot="1">
      <c r="A57" s="22" t="s">
        <v>590</v>
      </c>
      <c r="B57" s="27" t="s">
        <v>16</v>
      </c>
      <c r="C57" s="10">
        <v>275</v>
      </c>
      <c r="D57" s="10">
        <v>303</v>
      </c>
      <c r="E57" s="10">
        <v>315</v>
      </c>
      <c r="F57" s="10">
        <v>327</v>
      </c>
      <c r="G57" s="10">
        <v>329</v>
      </c>
      <c r="H57" s="10">
        <v>426</v>
      </c>
      <c r="I57" s="10" t="s">
        <v>14</v>
      </c>
    </row>
    <row r="58" spans="1:14" s="2" customFormat="1" ht="16.5" customHeight="1" thickBot="1">
      <c r="A58" s="22" t="s">
        <v>592</v>
      </c>
      <c r="B58" s="23" t="s">
        <v>6</v>
      </c>
      <c r="C58" s="10">
        <v>265</v>
      </c>
      <c r="D58" s="10">
        <v>275</v>
      </c>
      <c r="E58" s="10">
        <v>289</v>
      </c>
      <c r="F58" s="10" t="s">
        <v>14</v>
      </c>
      <c r="K58" s="19"/>
    </row>
    <row r="59" spans="1:14" s="2" customFormat="1" ht="16.5" customHeight="1" thickBot="1">
      <c r="A59" s="22" t="s">
        <v>587</v>
      </c>
      <c r="B59" s="25" t="s">
        <v>9</v>
      </c>
      <c r="C59" s="10">
        <v>183</v>
      </c>
      <c r="D59" s="10">
        <v>301</v>
      </c>
      <c r="E59" s="10">
        <v>319</v>
      </c>
      <c r="F59" s="10">
        <v>325</v>
      </c>
      <c r="G59" s="10">
        <v>327</v>
      </c>
      <c r="H59" s="10" t="s">
        <v>14</v>
      </c>
      <c r="J59" s="19"/>
      <c r="K59" s="19"/>
      <c r="L59" s="14"/>
      <c r="M59" s="5"/>
    </row>
    <row r="60" spans="1:14" s="2" customFormat="1" ht="15">
      <c r="A60" s="31"/>
    </row>
    <row r="61" spans="1:14" s="2" customFormat="1" ht="16.5" customHeight="1">
      <c r="A61" s="1" t="s">
        <v>593</v>
      </c>
    </row>
    <row r="62" spans="1:14" s="2" customFormat="1" ht="9.75" customHeight="1" thickBot="1">
      <c r="A62" s="1"/>
    </row>
    <row r="63" spans="1:14" s="2" customFormat="1" ht="16.5" customHeight="1" thickBot="1">
      <c r="A63" s="3" t="s">
        <v>0</v>
      </c>
      <c r="B63" s="4" t="s">
        <v>1</v>
      </c>
      <c r="C63" s="4" t="s">
        <v>2</v>
      </c>
      <c r="D63" s="4">
        <v>2</v>
      </c>
      <c r="E63" s="4">
        <v>3</v>
      </c>
      <c r="F63" s="4">
        <v>4</v>
      </c>
      <c r="G63" s="4">
        <v>5</v>
      </c>
      <c r="H63" s="4"/>
      <c r="I63" s="6" t="s">
        <v>161</v>
      </c>
      <c r="J63" s="14">
        <f>(4386/7806)</f>
        <v>0.5618754803996926</v>
      </c>
    </row>
    <row r="64" spans="1:14" s="2" customFormat="1" ht="16.5" customHeight="1" thickBot="1">
      <c r="A64" s="7" t="s">
        <v>508</v>
      </c>
      <c r="B64" s="45" t="s">
        <v>21</v>
      </c>
      <c r="C64" s="9">
        <v>1212</v>
      </c>
      <c r="D64" s="10"/>
      <c r="E64" s="10"/>
      <c r="F64" s="10"/>
      <c r="G64" s="10"/>
      <c r="H64" s="15" t="s">
        <v>7</v>
      </c>
      <c r="I64" s="5"/>
      <c r="J64" s="6" t="s">
        <v>3</v>
      </c>
      <c r="K64" s="6" t="s">
        <v>4</v>
      </c>
      <c r="L64" s="6" t="s">
        <v>5</v>
      </c>
    </row>
    <row r="65" spans="1:12" s="2" customFormat="1" ht="16.5" customHeight="1" thickBot="1">
      <c r="A65" s="7" t="s">
        <v>86</v>
      </c>
      <c r="B65" s="8" t="s">
        <v>6</v>
      </c>
      <c r="C65" s="9">
        <v>770</v>
      </c>
      <c r="D65" s="10"/>
      <c r="E65" s="10"/>
      <c r="F65" s="10"/>
      <c r="G65" s="10"/>
      <c r="H65" s="15" t="s">
        <v>8</v>
      </c>
      <c r="I65" s="12" t="s">
        <v>6</v>
      </c>
      <c r="J65" s="13">
        <f>(C65+C66+C67+C68+C69)</f>
        <v>2587</v>
      </c>
      <c r="K65" s="14">
        <f>SUM(J65/J68)</f>
        <v>0.61904761904761907</v>
      </c>
      <c r="L65" s="5">
        <v>3</v>
      </c>
    </row>
    <row r="66" spans="1:12" s="2" customFormat="1" ht="16.5" customHeight="1" thickBot="1">
      <c r="A66" s="7" t="s">
        <v>594</v>
      </c>
      <c r="B66" s="8" t="s">
        <v>6</v>
      </c>
      <c r="C66" s="9">
        <v>700</v>
      </c>
      <c r="D66" s="10"/>
      <c r="E66" s="10"/>
      <c r="F66" s="10"/>
      <c r="G66" s="10"/>
      <c r="H66" s="15" t="s">
        <v>12</v>
      </c>
      <c r="I66" s="30" t="s">
        <v>21</v>
      </c>
      <c r="J66" s="13">
        <f>(C64+C71)</f>
        <v>1350</v>
      </c>
      <c r="K66" s="14">
        <f>SUM(J66/J68)</f>
        <v>0.32304379038047382</v>
      </c>
      <c r="L66" s="5">
        <v>2</v>
      </c>
    </row>
    <row r="67" spans="1:12" s="2" customFormat="1" ht="16.5" customHeight="1" thickBot="1">
      <c r="A67" s="7" t="s">
        <v>595</v>
      </c>
      <c r="B67" s="8" t="s">
        <v>6</v>
      </c>
      <c r="C67" s="10">
        <v>428</v>
      </c>
      <c r="D67" s="10">
        <v>502</v>
      </c>
      <c r="E67" s="10">
        <v>507</v>
      </c>
      <c r="F67" s="10">
        <v>526</v>
      </c>
      <c r="G67" s="9">
        <v>704</v>
      </c>
      <c r="H67" s="15" t="s">
        <v>10</v>
      </c>
      <c r="I67" s="21" t="s">
        <v>13</v>
      </c>
      <c r="J67" s="13">
        <v>242</v>
      </c>
      <c r="K67" s="14">
        <f>SUM(J67/J68)</f>
        <v>5.7908590571907156E-2</v>
      </c>
      <c r="L67" s="5"/>
    </row>
    <row r="68" spans="1:12" s="2" customFormat="1" ht="16.5" customHeight="1" thickBot="1">
      <c r="A68" s="22" t="s">
        <v>566</v>
      </c>
      <c r="B68" s="23" t="s">
        <v>6</v>
      </c>
      <c r="C68" s="29">
        <v>369</v>
      </c>
      <c r="D68" s="10">
        <v>416</v>
      </c>
      <c r="E68" s="10">
        <v>424</v>
      </c>
      <c r="F68" s="10">
        <v>442</v>
      </c>
      <c r="G68" s="10" t="s">
        <v>14</v>
      </c>
      <c r="I68" s="21"/>
      <c r="J68" s="24">
        <v>4179</v>
      </c>
      <c r="K68" s="14"/>
      <c r="L68" s="5"/>
    </row>
    <row r="69" spans="1:12" s="2" customFormat="1" ht="16.5" customHeight="1" thickBot="1">
      <c r="A69" s="22" t="s">
        <v>492</v>
      </c>
      <c r="B69" s="23" t="s">
        <v>6</v>
      </c>
      <c r="C69" s="10">
        <v>320</v>
      </c>
      <c r="D69" s="10">
        <v>356</v>
      </c>
      <c r="E69" s="10">
        <v>407</v>
      </c>
      <c r="F69" s="10">
        <v>457</v>
      </c>
      <c r="G69" s="10">
        <v>528</v>
      </c>
      <c r="H69" s="15"/>
    </row>
    <row r="70" spans="1:12" s="2" customFormat="1" ht="16.5" customHeight="1" thickBot="1">
      <c r="A70" s="22" t="s">
        <v>611</v>
      </c>
      <c r="B70" s="27" t="s">
        <v>551</v>
      </c>
      <c r="C70" s="10">
        <v>242</v>
      </c>
      <c r="D70" s="10">
        <v>340</v>
      </c>
      <c r="E70" s="10">
        <v>344</v>
      </c>
      <c r="F70" s="10" t="s">
        <v>14</v>
      </c>
    </row>
    <row r="71" spans="1:12" s="2" customFormat="1" ht="16.5" customHeight="1" thickBot="1">
      <c r="A71" s="7" t="s">
        <v>660</v>
      </c>
      <c r="B71" s="45" t="s">
        <v>21</v>
      </c>
      <c r="C71" s="10">
        <v>138</v>
      </c>
      <c r="D71" s="10">
        <v>398</v>
      </c>
      <c r="E71" s="10">
        <v>403</v>
      </c>
      <c r="F71" s="10">
        <v>532</v>
      </c>
      <c r="G71" s="9">
        <v>598</v>
      </c>
      <c r="H71" s="15" t="s">
        <v>15</v>
      </c>
      <c r="I71" s="5"/>
    </row>
    <row r="72" spans="1:12" s="2" customFormat="1" ht="15">
      <c r="A72" s="31"/>
      <c r="K72" s="19"/>
    </row>
    <row r="73" spans="1:12" s="67" customFormat="1" ht="15" customHeight="1">
      <c r="A73" s="32"/>
      <c r="B73" s="32" t="s">
        <v>20</v>
      </c>
      <c r="C73" s="33" t="s">
        <v>6</v>
      </c>
      <c r="D73" s="34" t="s">
        <v>9</v>
      </c>
      <c r="E73" s="39" t="s">
        <v>21</v>
      </c>
      <c r="F73" s="41" t="s">
        <v>24</v>
      </c>
      <c r="G73" s="32" t="s">
        <v>13</v>
      </c>
    </row>
    <row r="74" spans="1:12" s="67" customFormat="1" ht="15" customHeight="1">
      <c r="A74" s="56" t="s">
        <v>3</v>
      </c>
      <c r="B74" s="36">
        <f>SUM(L56+I43+S23+L7+J68)</f>
        <v>23916</v>
      </c>
      <c r="C74" s="68">
        <f>SUM(L52+I40+S20+L5+J65)</f>
        <v>11832</v>
      </c>
      <c r="D74" s="68">
        <v>1263</v>
      </c>
      <c r="E74" s="68">
        <f>SUM(J66+I42+S21+L54)</f>
        <v>3159</v>
      </c>
      <c r="F74" s="68">
        <v>1328</v>
      </c>
      <c r="G74" s="68">
        <f>(J67+L55+S22+L6)</f>
        <v>6334</v>
      </c>
    </row>
    <row r="75" spans="1:12" s="67" customFormat="1" ht="15" customHeight="1">
      <c r="A75" s="56" t="s">
        <v>4</v>
      </c>
      <c r="B75" s="37">
        <v>1</v>
      </c>
      <c r="C75" s="69">
        <f>SUM(C74/$B$74)</f>
        <v>0.49473156046161565</v>
      </c>
      <c r="D75" s="69">
        <f>SUM(D74/$B$74)</f>
        <v>5.280983442047165E-2</v>
      </c>
      <c r="E75" s="69">
        <f>SUM(E74/$B$74)</f>
        <v>0.13208730556949322</v>
      </c>
      <c r="F75" s="69">
        <f>SUM(F74/$B$74)</f>
        <v>5.5527680214082623E-2</v>
      </c>
      <c r="G75" s="69">
        <f>SUM(G74/$B$74)</f>
        <v>0.26484361933433687</v>
      </c>
    </row>
    <row r="76" spans="1:12" s="67" customFormat="1" ht="15" customHeight="1">
      <c r="A76" s="56" t="s">
        <v>5</v>
      </c>
      <c r="B76" s="32">
        <v>29</v>
      </c>
      <c r="C76" s="67">
        <v>14</v>
      </c>
      <c r="D76" s="67">
        <v>1</v>
      </c>
      <c r="E76" s="67">
        <v>3</v>
      </c>
      <c r="F76" s="67">
        <v>2</v>
      </c>
      <c r="G76" s="67">
        <v>9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U89"/>
  <sheetViews>
    <sheetView workbookViewId="0">
      <selection activeCell="Q1" sqref="Q1"/>
    </sheetView>
  </sheetViews>
  <sheetFormatPr defaultRowHeight="12.75"/>
  <cols>
    <col min="1" max="1" width="22.140625" customWidth="1"/>
    <col min="6" max="6" width="9" customWidth="1"/>
  </cols>
  <sheetData>
    <row r="1" spans="1:17" s="2" customFormat="1" ht="16.5" customHeight="1">
      <c r="A1" s="1" t="s">
        <v>518</v>
      </c>
    </row>
    <row r="2" spans="1:17" s="2" customFormat="1" ht="9" customHeight="1" thickBot="1">
      <c r="A2" s="1"/>
    </row>
    <row r="3" spans="1:17" s="2" customFormat="1" ht="16.5" customHeight="1" thickBot="1">
      <c r="A3" s="3" t="s">
        <v>0</v>
      </c>
      <c r="B3" s="4" t="s">
        <v>1</v>
      </c>
      <c r="C3" s="4" t="s">
        <v>2</v>
      </c>
      <c r="D3" s="4">
        <v>2</v>
      </c>
      <c r="E3" s="4">
        <v>3</v>
      </c>
      <c r="F3" s="4">
        <v>4</v>
      </c>
      <c r="G3" s="4">
        <v>5</v>
      </c>
      <c r="H3" s="4">
        <v>6</v>
      </c>
      <c r="I3" s="4">
        <v>7</v>
      </c>
      <c r="J3" s="4">
        <v>8</v>
      </c>
      <c r="K3" s="4">
        <v>9</v>
      </c>
      <c r="L3" s="4">
        <v>10</v>
      </c>
      <c r="M3" s="4"/>
      <c r="N3" s="6" t="s">
        <v>161</v>
      </c>
      <c r="O3" s="14">
        <f>(5191/8566)</f>
        <v>0.6060004669624095</v>
      </c>
    </row>
    <row r="4" spans="1:17" s="2" customFormat="1" ht="16.5" customHeight="1" thickBot="1">
      <c r="A4" s="7" t="s">
        <v>519</v>
      </c>
      <c r="B4" s="8" t="s">
        <v>6</v>
      </c>
      <c r="C4" s="10">
        <v>581</v>
      </c>
      <c r="D4" s="10">
        <v>584</v>
      </c>
      <c r="E4" s="10">
        <v>585</v>
      </c>
      <c r="F4" s="10">
        <v>609</v>
      </c>
      <c r="G4" s="10">
        <v>613</v>
      </c>
      <c r="H4" s="10">
        <v>616</v>
      </c>
      <c r="I4" s="9">
        <v>915</v>
      </c>
      <c r="J4" s="10"/>
      <c r="K4" s="10"/>
      <c r="L4" s="10"/>
      <c r="M4" s="11" t="s">
        <v>7</v>
      </c>
      <c r="N4" s="5"/>
      <c r="O4" s="6" t="s">
        <v>3</v>
      </c>
      <c r="P4" s="6" t="s">
        <v>4</v>
      </c>
      <c r="Q4" s="6" t="s">
        <v>5</v>
      </c>
    </row>
    <row r="5" spans="1:17" s="2" customFormat="1" ht="16.5" customHeight="1" thickBot="1">
      <c r="A5" s="7" t="s">
        <v>520</v>
      </c>
      <c r="B5" s="8" t="s">
        <v>6</v>
      </c>
      <c r="C5" s="10">
        <v>576</v>
      </c>
      <c r="D5" s="10">
        <v>588</v>
      </c>
      <c r="E5" s="10">
        <v>593</v>
      </c>
      <c r="F5" s="10">
        <v>595</v>
      </c>
      <c r="G5" s="10">
        <v>602</v>
      </c>
      <c r="H5" s="10">
        <v>618</v>
      </c>
      <c r="I5" s="10">
        <v>629</v>
      </c>
      <c r="J5" s="9">
        <v>705</v>
      </c>
      <c r="K5" s="10"/>
      <c r="L5" s="10"/>
      <c r="M5" s="11" t="s">
        <v>8</v>
      </c>
      <c r="N5" s="12" t="s">
        <v>6</v>
      </c>
      <c r="O5" s="13">
        <f>(C4+C5+C7+C8+C9+C10+C11)</f>
        <v>3306</v>
      </c>
      <c r="P5" s="14">
        <f>SUM(O5/O9)</f>
        <v>0.64874411302982726</v>
      </c>
      <c r="Q5" s="5">
        <v>5</v>
      </c>
    </row>
    <row r="6" spans="1:17" s="2" customFormat="1" ht="16.5" customHeight="1" thickBot="1">
      <c r="A6" s="7" t="s">
        <v>475</v>
      </c>
      <c r="B6" s="28" t="s">
        <v>16</v>
      </c>
      <c r="C6" s="10">
        <v>517</v>
      </c>
      <c r="D6" s="10">
        <v>517</v>
      </c>
      <c r="E6" s="10">
        <v>517</v>
      </c>
      <c r="F6" s="10">
        <v>519</v>
      </c>
      <c r="G6" s="10">
        <v>549</v>
      </c>
      <c r="H6" s="10">
        <v>567</v>
      </c>
      <c r="I6" s="10">
        <v>567</v>
      </c>
      <c r="J6" s="10">
        <v>569</v>
      </c>
      <c r="K6" s="10">
        <v>569</v>
      </c>
      <c r="L6" s="9">
        <v>684</v>
      </c>
      <c r="M6" s="11" t="s">
        <v>12</v>
      </c>
      <c r="N6" s="16" t="s">
        <v>9</v>
      </c>
      <c r="O6" s="13">
        <f>(C12+C13+C14)</f>
        <v>865</v>
      </c>
      <c r="P6" s="14">
        <f>SUM(O6/O9)</f>
        <v>0.16974097331240187</v>
      </c>
      <c r="Q6" s="5">
        <v>1</v>
      </c>
    </row>
    <row r="7" spans="1:17" s="2" customFormat="1" ht="16.5" customHeight="1" thickBot="1">
      <c r="A7" s="7" t="s">
        <v>30</v>
      </c>
      <c r="B7" s="8" t="s">
        <v>6</v>
      </c>
      <c r="C7" s="10">
        <v>500</v>
      </c>
      <c r="D7" s="10">
        <v>500</v>
      </c>
      <c r="E7" s="10">
        <v>506</v>
      </c>
      <c r="F7" s="10">
        <v>510</v>
      </c>
      <c r="G7" s="10">
        <v>544</v>
      </c>
      <c r="H7" s="10">
        <v>557</v>
      </c>
      <c r="I7" s="10">
        <v>564</v>
      </c>
      <c r="J7" s="10">
        <v>584</v>
      </c>
      <c r="K7" s="10">
        <v>595</v>
      </c>
      <c r="L7" s="9">
        <v>617</v>
      </c>
      <c r="M7" s="11" t="s">
        <v>10</v>
      </c>
      <c r="N7" s="30" t="s">
        <v>21</v>
      </c>
      <c r="O7" s="19">
        <f>(C15+C16+C17+C18)</f>
        <v>408</v>
      </c>
      <c r="P7" s="20">
        <f>SUM(O7/O9)</f>
        <v>8.0062794348508631E-2</v>
      </c>
    </row>
    <row r="8" spans="1:17" s="2" customFormat="1" ht="16.5" customHeight="1" thickBot="1">
      <c r="A8" s="7" t="s">
        <v>480</v>
      </c>
      <c r="B8" s="8" t="s">
        <v>6</v>
      </c>
      <c r="C8" s="10">
        <v>484</v>
      </c>
      <c r="D8" s="10">
        <v>488</v>
      </c>
      <c r="E8" s="10">
        <v>491</v>
      </c>
      <c r="F8" s="10">
        <v>492</v>
      </c>
      <c r="G8" s="10">
        <v>512</v>
      </c>
      <c r="H8" s="10">
        <v>532</v>
      </c>
      <c r="I8" s="10">
        <v>540</v>
      </c>
      <c r="J8" s="10">
        <v>561</v>
      </c>
      <c r="K8" s="10">
        <v>564</v>
      </c>
      <c r="L8" s="9">
        <v>580</v>
      </c>
      <c r="M8" s="11" t="s">
        <v>18</v>
      </c>
      <c r="N8" s="21" t="s">
        <v>13</v>
      </c>
      <c r="O8" s="13">
        <v>517</v>
      </c>
      <c r="P8" s="14">
        <f>SUM(O8/O9)</f>
        <v>0.10145211930926216</v>
      </c>
      <c r="Q8" s="5">
        <v>1</v>
      </c>
    </row>
    <row r="9" spans="1:17" s="2" customFormat="1" ht="16.5" customHeight="1" thickBot="1">
      <c r="A9" s="22" t="s">
        <v>523</v>
      </c>
      <c r="B9" s="23" t="s">
        <v>6</v>
      </c>
      <c r="C9" s="10">
        <v>405</v>
      </c>
      <c r="D9" s="10">
        <v>406</v>
      </c>
      <c r="E9" s="10">
        <v>408</v>
      </c>
      <c r="F9" s="10">
        <v>408</v>
      </c>
      <c r="G9" s="10">
        <v>421</v>
      </c>
      <c r="H9" s="10">
        <v>446</v>
      </c>
      <c r="I9" s="10">
        <v>449</v>
      </c>
      <c r="J9" s="10">
        <v>450</v>
      </c>
      <c r="K9" s="10">
        <v>455</v>
      </c>
      <c r="L9" s="10">
        <v>488</v>
      </c>
      <c r="M9" s="11"/>
      <c r="N9" s="18"/>
      <c r="O9" s="24">
        <v>5096</v>
      </c>
      <c r="P9" s="14"/>
      <c r="Q9" s="5"/>
    </row>
    <row r="10" spans="1:17" s="2" customFormat="1" ht="16.5" customHeight="1" thickBot="1">
      <c r="A10" s="22" t="s">
        <v>521</v>
      </c>
      <c r="B10" s="23" t="s">
        <v>6</v>
      </c>
      <c r="C10" s="10">
        <v>384</v>
      </c>
      <c r="D10" s="10">
        <v>384</v>
      </c>
      <c r="E10" s="10">
        <v>385</v>
      </c>
      <c r="F10" s="10">
        <v>403</v>
      </c>
      <c r="G10" s="10">
        <v>405</v>
      </c>
      <c r="H10" s="10">
        <v>407</v>
      </c>
      <c r="I10" s="10" t="s">
        <v>14</v>
      </c>
    </row>
    <row r="11" spans="1:17" s="2" customFormat="1" ht="16.5" customHeight="1" thickBot="1">
      <c r="A11" s="7" t="s">
        <v>95</v>
      </c>
      <c r="B11" s="8" t="s">
        <v>6</v>
      </c>
      <c r="C11" s="10">
        <v>376</v>
      </c>
      <c r="D11" s="10">
        <v>388</v>
      </c>
      <c r="E11" s="10">
        <v>399</v>
      </c>
      <c r="F11" s="10">
        <v>402</v>
      </c>
      <c r="G11" s="10">
        <v>409</v>
      </c>
      <c r="H11" s="10">
        <v>421</v>
      </c>
      <c r="I11" s="10">
        <v>425</v>
      </c>
      <c r="J11" s="10">
        <v>501</v>
      </c>
      <c r="K11" s="10">
        <v>546</v>
      </c>
      <c r="L11" s="9">
        <v>602</v>
      </c>
      <c r="M11" s="9" t="s">
        <v>15</v>
      </c>
      <c r="N11" s="19"/>
      <c r="O11" s="20"/>
    </row>
    <row r="12" spans="1:17" s="2" customFormat="1" ht="16.5" customHeight="1" thickBot="1">
      <c r="A12" s="7" t="s">
        <v>481</v>
      </c>
      <c r="B12" s="17" t="s">
        <v>9</v>
      </c>
      <c r="C12" s="10">
        <v>341</v>
      </c>
      <c r="D12" s="10">
        <v>344</v>
      </c>
      <c r="E12" s="10">
        <v>349</v>
      </c>
      <c r="F12" s="10">
        <v>366</v>
      </c>
      <c r="G12" s="10">
        <v>377</v>
      </c>
      <c r="H12" s="10">
        <v>417</v>
      </c>
      <c r="I12" s="10">
        <v>450</v>
      </c>
      <c r="J12" s="10">
        <v>481</v>
      </c>
      <c r="K12" s="10">
        <v>482</v>
      </c>
      <c r="L12" s="9">
        <v>554</v>
      </c>
      <c r="M12" s="11" t="s">
        <v>19</v>
      </c>
    </row>
    <row r="13" spans="1:17" s="2" customFormat="1" ht="16.5" customHeight="1" thickBot="1">
      <c r="A13" s="22" t="s">
        <v>375</v>
      </c>
      <c r="B13" s="25" t="s">
        <v>9</v>
      </c>
      <c r="C13" s="10">
        <v>328</v>
      </c>
      <c r="D13" s="10">
        <v>336</v>
      </c>
      <c r="E13" s="10">
        <v>344</v>
      </c>
      <c r="F13" s="10">
        <v>359</v>
      </c>
      <c r="G13" s="10">
        <v>367</v>
      </c>
      <c r="H13" s="10">
        <v>411</v>
      </c>
      <c r="I13" s="10">
        <v>422</v>
      </c>
      <c r="J13" s="10">
        <v>436</v>
      </c>
      <c r="K13" s="10">
        <v>438</v>
      </c>
      <c r="L13" s="10" t="s">
        <v>14</v>
      </c>
    </row>
    <row r="14" spans="1:17" s="2" customFormat="1" ht="16.5" customHeight="1" thickBot="1">
      <c r="A14" s="22" t="s">
        <v>522</v>
      </c>
      <c r="B14" s="25" t="s">
        <v>9</v>
      </c>
      <c r="C14" s="10">
        <v>196</v>
      </c>
      <c r="D14" s="10">
        <v>196</v>
      </c>
      <c r="E14" s="10">
        <v>202</v>
      </c>
      <c r="F14" s="10">
        <v>207</v>
      </c>
      <c r="G14" s="10">
        <v>215</v>
      </c>
      <c r="H14" s="10" t="s">
        <v>14</v>
      </c>
    </row>
    <row r="15" spans="1:17" s="2" customFormat="1" ht="16.5" customHeight="1" thickBot="1">
      <c r="A15" s="22" t="s">
        <v>524</v>
      </c>
      <c r="B15" s="38" t="s">
        <v>21</v>
      </c>
      <c r="C15" s="10">
        <v>160</v>
      </c>
      <c r="D15" s="10">
        <v>164</v>
      </c>
      <c r="E15" s="10">
        <v>177</v>
      </c>
      <c r="F15" s="10">
        <v>195</v>
      </c>
      <c r="G15" s="10" t="s">
        <v>14</v>
      </c>
      <c r="K15" s="19"/>
      <c r="L15" s="20"/>
    </row>
    <row r="16" spans="1:17" s="2" customFormat="1" ht="16.5" customHeight="1" thickBot="1">
      <c r="A16" s="22" t="s">
        <v>525</v>
      </c>
      <c r="B16" s="38" t="s">
        <v>21</v>
      </c>
      <c r="C16" s="10">
        <v>120</v>
      </c>
      <c r="D16" s="10">
        <v>124</v>
      </c>
      <c r="E16" s="10">
        <v>132</v>
      </c>
      <c r="F16" s="10" t="s">
        <v>14</v>
      </c>
      <c r="H16" s="19"/>
      <c r="I16" s="19"/>
      <c r="K16" s="19"/>
    </row>
    <row r="17" spans="1:21" s="2" customFormat="1" ht="16.5" customHeight="1" thickBot="1">
      <c r="A17" s="22" t="s">
        <v>526</v>
      </c>
      <c r="B17" s="38" t="s">
        <v>21</v>
      </c>
      <c r="C17" s="10">
        <v>67</v>
      </c>
      <c r="D17" s="10">
        <v>75</v>
      </c>
      <c r="E17" s="10" t="s">
        <v>14</v>
      </c>
      <c r="G17" s="19"/>
      <c r="H17" s="19"/>
      <c r="I17" s="19"/>
      <c r="K17" s="19"/>
    </row>
    <row r="18" spans="1:21" s="2" customFormat="1" ht="16.5" customHeight="1" thickBot="1">
      <c r="A18" s="22" t="s">
        <v>527</v>
      </c>
      <c r="B18" s="38" t="s">
        <v>21</v>
      </c>
      <c r="C18" s="10">
        <v>61</v>
      </c>
      <c r="D18" s="10" t="s">
        <v>14</v>
      </c>
      <c r="F18" s="19"/>
      <c r="G18" s="19"/>
      <c r="H18" s="19"/>
      <c r="I18" s="19"/>
    </row>
    <row r="19" spans="1:21" s="2" customFormat="1" ht="11.25" customHeight="1"/>
    <row r="20" spans="1:21" s="2" customFormat="1" ht="16.5" customHeight="1">
      <c r="A20" s="1" t="s">
        <v>528</v>
      </c>
    </row>
    <row r="21" spans="1:21" s="2" customFormat="1" ht="9.75" customHeight="1" thickBot="1">
      <c r="A21" s="1"/>
    </row>
    <row r="22" spans="1:21" s="2" customFormat="1" ht="16.5" customHeight="1" thickBot="1">
      <c r="A22" s="3" t="s">
        <v>0</v>
      </c>
      <c r="B22" s="4" t="s">
        <v>1</v>
      </c>
      <c r="C22" s="4" t="s">
        <v>2</v>
      </c>
      <c r="D22" s="4">
        <v>2</v>
      </c>
      <c r="E22" s="4">
        <v>3</v>
      </c>
      <c r="F22" s="4">
        <v>4</v>
      </c>
      <c r="G22" s="4">
        <v>5</v>
      </c>
      <c r="H22" s="4">
        <v>6</v>
      </c>
      <c r="I22" s="4">
        <v>7</v>
      </c>
      <c r="J22" s="4">
        <v>8</v>
      </c>
      <c r="K22" s="4">
        <v>9</v>
      </c>
      <c r="L22" s="4">
        <v>10</v>
      </c>
      <c r="M22" s="4">
        <v>11</v>
      </c>
      <c r="N22" s="4">
        <v>12</v>
      </c>
      <c r="O22" s="4">
        <v>13</v>
      </c>
      <c r="P22" s="4">
        <v>14</v>
      </c>
      <c r="Q22" s="4"/>
      <c r="R22" s="6" t="s">
        <v>161</v>
      </c>
      <c r="S22" s="14">
        <f>(6360/10982)</f>
        <v>0.57912948461118197</v>
      </c>
    </row>
    <row r="23" spans="1:21" s="2" customFormat="1" ht="16.5" customHeight="1" thickBot="1">
      <c r="A23" s="7" t="s">
        <v>415</v>
      </c>
      <c r="B23" s="8" t="s">
        <v>6</v>
      </c>
      <c r="C23" s="9">
        <v>974</v>
      </c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1" t="s">
        <v>7</v>
      </c>
      <c r="R23" s="5"/>
      <c r="S23" s="6" t="s">
        <v>3</v>
      </c>
      <c r="T23" s="6" t="s">
        <v>4</v>
      </c>
      <c r="U23" s="6" t="s">
        <v>5</v>
      </c>
    </row>
    <row r="24" spans="1:21" s="2" customFormat="1" ht="16.5" customHeight="1" thickBot="1">
      <c r="A24" s="7" t="s">
        <v>529</v>
      </c>
      <c r="B24" s="28" t="s">
        <v>16</v>
      </c>
      <c r="C24" s="10">
        <v>703</v>
      </c>
      <c r="D24" s="10">
        <v>709</v>
      </c>
      <c r="E24" s="10">
        <v>738</v>
      </c>
      <c r="F24" s="10">
        <v>753</v>
      </c>
      <c r="G24" s="10">
        <v>758</v>
      </c>
      <c r="H24" s="9">
        <v>817</v>
      </c>
      <c r="I24" s="10"/>
      <c r="J24" s="10"/>
      <c r="K24" s="10"/>
      <c r="L24" s="10"/>
      <c r="M24" s="10"/>
      <c r="N24" s="10"/>
      <c r="O24" s="10"/>
      <c r="P24" s="10"/>
      <c r="Q24" s="11" t="s">
        <v>8</v>
      </c>
      <c r="R24" s="12" t="s">
        <v>6</v>
      </c>
      <c r="S24" s="13">
        <f>(C23+C25+C27+C28+C32+C34)</f>
        <v>2829</v>
      </c>
      <c r="T24" s="14">
        <f>SUM(S24/S29)</f>
        <v>0.45155626496408618</v>
      </c>
      <c r="U24" s="5">
        <v>4</v>
      </c>
    </row>
    <row r="25" spans="1:21" s="2" customFormat="1" ht="16.5" customHeight="1" thickBot="1">
      <c r="A25" s="7" t="s">
        <v>532</v>
      </c>
      <c r="B25" s="8" t="s">
        <v>6</v>
      </c>
      <c r="C25" s="10">
        <v>526</v>
      </c>
      <c r="D25" s="10">
        <v>538</v>
      </c>
      <c r="E25" s="10">
        <v>538</v>
      </c>
      <c r="F25" s="10">
        <v>545</v>
      </c>
      <c r="G25" s="10">
        <v>547</v>
      </c>
      <c r="H25" s="10">
        <v>550</v>
      </c>
      <c r="I25" s="10">
        <v>551</v>
      </c>
      <c r="J25" s="10">
        <v>698</v>
      </c>
      <c r="K25" s="10">
        <v>701</v>
      </c>
      <c r="L25" s="10">
        <v>719</v>
      </c>
      <c r="M25" s="10">
        <v>739</v>
      </c>
      <c r="N25" s="10">
        <v>776</v>
      </c>
      <c r="O25" s="9">
        <v>784</v>
      </c>
      <c r="P25" s="10"/>
      <c r="Q25" s="11" t="s">
        <v>10</v>
      </c>
      <c r="R25" s="16" t="s">
        <v>9</v>
      </c>
      <c r="S25" s="13">
        <f>(C30+C31+C33+C36+C37)</f>
        <v>1332</v>
      </c>
      <c r="T25" s="14">
        <f>SUM(S25/S29)</f>
        <v>0.21260973663208299</v>
      </c>
      <c r="U25" s="5">
        <v>1</v>
      </c>
    </row>
    <row r="26" spans="1:21" s="2" customFormat="1" ht="16.5" customHeight="1" thickBot="1">
      <c r="A26" s="22" t="s">
        <v>448</v>
      </c>
      <c r="B26" s="38" t="s">
        <v>21</v>
      </c>
      <c r="C26" s="10">
        <v>411</v>
      </c>
      <c r="D26" s="10">
        <v>416</v>
      </c>
      <c r="E26" s="10">
        <v>416</v>
      </c>
      <c r="F26" s="10">
        <v>425</v>
      </c>
      <c r="G26" s="10">
        <v>439</v>
      </c>
      <c r="H26" s="10">
        <v>441</v>
      </c>
      <c r="I26" s="10">
        <v>441</v>
      </c>
      <c r="J26" s="10">
        <v>444</v>
      </c>
      <c r="K26" s="10">
        <v>450</v>
      </c>
      <c r="L26" s="10">
        <v>455</v>
      </c>
      <c r="M26" s="10">
        <v>502</v>
      </c>
      <c r="N26" s="10">
        <v>513</v>
      </c>
      <c r="O26" s="10">
        <v>517</v>
      </c>
      <c r="P26" s="10">
        <v>530</v>
      </c>
      <c r="Q26" s="11"/>
      <c r="R26" s="30" t="s">
        <v>21</v>
      </c>
      <c r="S26" s="13">
        <v>411</v>
      </c>
      <c r="T26" s="14">
        <f>SUM(S26/S29)</f>
        <v>6.560255387071029E-2</v>
      </c>
      <c r="U26" s="5"/>
    </row>
    <row r="27" spans="1:21" s="2" customFormat="1" ht="16.5" customHeight="1" thickBot="1">
      <c r="A27" s="22" t="s">
        <v>531</v>
      </c>
      <c r="B27" s="23" t="s">
        <v>6</v>
      </c>
      <c r="C27" s="10">
        <v>405</v>
      </c>
      <c r="D27" s="10">
        <v>420</v>
      </c>
      <c r="E27" s="10">
        <v>422</v>
      </c>
      <c r="F27" s="10">
        <v>432</v>
      </c>
      <c r="G27" s="10">
        <v>436</v>
      </c>
      <c r="H27" s="10">
        <v>436</v>
      </c>
      <c r="I27" s="10">
        <v>437</v>
      </c>
      <c r="J27" s="10">
        <v>460</v>
      </c>
      <c r="K27" s="10">
        <v>463</v>
      </c>
      <c r="L27" s="10">
        <v>469</v>
      </c>
      <c r="M27" s="10">
        <v>483</v>
      </c>
      <c r="N27" s="10">
        <v>493</v>
      </c>
      <c r="O27" s="10">
        <v>494</v>
      </c>
      <c r="P27" s="10" t="s">
        <v>14</v>
      </c>
      <c r="R27" s="70" t="s">
        <v>17</v>
      </c>
      <c r="S27" s="13">
        <f>(C35+C40)</f>
        <v>330</v>
      </c>
      <c r="T27" s="14">
        <f>SUM(S27/S29)</f>
        <v>5.2673583399840386E-2</v>
      </c>
      <c r="U27" s="5"/>
    </row>
    <row r="28" spans="1:21" s="2" customFormat="1" ht="16.5" customHeight="1" thickBot="1">
      <c r="A28" s="7" t="s">
        <v>535</v>
      </c>
      <c r="B28" s="8" t="s">
        <v>6</v>
      </c>
      <c r="C28" s="10">
        <v>398</v>
      </c>
      <c r="D28" s="10">
        <v>408</v>
      </c>
      <c r="E28" s="10">
        <v>423</v>
      </c>
      <c r="F28" s="10">
        <v>439</v>
      </c>
      <c r="G28" s="10">
        <v>445</v>
      </c>
      <c r="H28" s="10">
        <v>490</v>
      </c>
      <c r="I28" s="10">
        <v>510</v>
      </c>
      <c r="J28" s="10">
        <v>522</v>
      </c>
      <c r="K28" s="10">
        <v>528</v>
      </c>
      <c r="L28" s="10">
        <v>535</v>
      </c>
      <c r="M28" s="10">
        <v>557</v>
      </c>
      <c r="N28" s="10">
        <v>591</v>
      </c>
      <c r="O28" s="10">
        <v>594</v>
      </c>
      <c r="P28" s="9">
        <v>658</v>
      </c>
      <c r="Q28" s="9" t="s">
        <v>19</v>
      </c>
      <c r="R28" s="21" t="s">
        <v>13</v>
      </c>
      <c r="S28" s="13">
        <f>(C24+C29+C38+C39)</f>
        <v>1363</v>
      </c>
      <c r="T28" s="14">
        <f>SUM(S28/S29)</f>
        <v>0.21755786113328013</v>
      </c>
      <c r="U28" s="5">
        <v>2</v>
      </c>
    </row>
    <row r="29" spans="1:21" s="2" customFormat="1" ht="16.5" customHeight="1" thickBot="1">
      <c r="A29" s="7" t="s">
        <v>447</v>
      </c>
      <c r="B29" s="28" t="s">
        <v>16</v>
      </c>
      <c r="C29" s="10">
        <v>374</v>
      </c>
      <c r="D29" s="10">
        <v>384</v>
      </c>
      <c r="E29" s="10">
        <v>384</v>
      </c>
      <c r="F29" s="10">
        <v>402</v>
      </c>
      <c r="G29" s="10">
        <v>438</v>
      </c>
      <c r="H29" s="10">
        <v>445</v>
      </c>
      <c r="I29" s="10">
        <v>451</v>
      </c>
      <c r="J29" s="10">
        <v>455</v>
      </c>
      <c r="K29" s="10">
        <v>477</v>
      </c>
      <c r="L29" s="10">
        <v>506</v>
      </c>
      <c r="M29" s="10">
        <v>577</v>
      </c>
      <c r="N29" s="10">
        <v>628</v>
      </c>
      <c r="O29" s="10">
        <v>645</v>
      </c>
      <c r="P29" s="9">
        <v>680</v>
      </c>
      <c r="Q29" s="15" t="s">
        <v>18</v>
      </c>
      <c r="S29" s="24">
        <v>6265</v>
      </c>
    </row>
    <row r="30" spans="1:21" s="2" customFormat="1" ht="16.5" customHeight="1" thickBot="1">
      <c r="A30" s="7" t="s">
        <v>418</v>
      </c>
      <c r="B30" s="17" t="s">
        <v>9</v>
      </c>
      <c r="C30" s="10">
        <v>348</v>
      </c>
      <c r="D30" s="10">
        <v>351</v>
      </c>
      <c r="E30" s="10">
        <v>351</v>
      </c>
      <c r="F30" s="10">
        <v>356</v>
      </c>
      <c r="G30" s="10">
        <v>387</v>
      </c>
      <c r="H30" s="10">
        <v>424</v>
      </c>
      <c r="I30" s="10">
        <v>424</v>
      </c>
      <c r="J30" s="10">
        <v>429</v>
      </c>
      <c r="K30" s="10">
        <v>500</v>
      </c>
      <c r="L30" s="10">
        <v>636</v>
      </c>
      <c r="M30" s="10">
        <v>668</v>
      </c>
      <c r="N30" s="9">
        <v>824</v>
      </c>
      <c r="O30" s="10"/>
      <c r="P30" s="10"/>
      <c r="Q30" s="65" t="s">
        <v>12</v>
      </c>
    </row>
    <row r="31" spans="1:21" s="2" customFormat="1" ht="16.5" customHeight="1" thickBot="1">
      <c r="A31" s="22" t="s">
        <v>530</v>
      </c>
      <c r="B31" s="25" t="s">
        <v>9</v>
      </c>
      <c r="C31" s="10">
        <v>303</v>
      </c>
      <c r="D31" s="10">
        <v>303</v>
      </c>
      <c r="E31" s="10">
        <v>304</v>
      </c>
      <c r="F31" s="10">
        <v>304</v>
      </c>
      <c r="G31" s="10">
        <v>306</v>
      </c>
      <c r="H31" s="10">
        <v>309</v>
      </c>
      <c r="I31" s="10">
        <v>311</v>
      </c>
      <c r="J31" s="10">
        <v>312</v>
      </c>
      <c r="K31" s="10">
        <v>365</v>
      </c>
      <c r="L31" s="10">
        <v>428</v>
      </c>
      <c r="M31" s="10">
        <v>452</v>
      </c>
      <c r="N31" s="10" t="s">
        <v>14</v>
      </c>
    </row>
    <row r="32" spans="1:21" s="2" customFormat="1" ht="16.5" customHeight="1" thickBot="1">
      <c r="A32" s="7" t="s">
        <v>534</v>
      </c>
      <c r="B32" s="8" t="s">
        <v>6</v>
      </c>
      <c r="C32" s="10">
        <v>282</v>
      </c>
      <c r="D32" s="10">
        <v>369</v>
      </c>
      <c r="E32" s="10">
        <v>371</v>
      </c>
      <c r="F32" s="10">
        <v>379</v>
      </c>
      <c r="G32" s="10">
        <v>393</v>
      </c>
      <c r="H32" s="10">
        <v>396</v>
      </c>
      <c r="I32" s="10">
        <v>396</v>
      </c>
      <c r="J32" s="10">
        <v>424</v>
      </c>
      <c r="K32" s="10">
        <v>432</v>
      </c>
      <c r="L32" s="10">
        <v>438</v>
      </c>
      <c r="M32" s="10">
        <v>505</v>
      </c>
      <c r="N32" s="10">
        <v>534</v>
      </c>
      <c r="O32" s="10">
        <v>536</v>
      </c>
      <c r="P32" s="9">
        <v>710</v>
      </c>
      <c r="Q32" s="11" t="s">
        <v>15</v>
      </c>
    </row>
    <row r="33" spans="1:17" s="2" customFormat="1" ht="16.5" customHeight="1" thickBot="1">
      <c r="A33" s="22" t="s">
        <v>449</v>
      </c>
      <c r="B33" s="25" t="s">
        <v>9</v>
      </c>
      <c r="C33" s="10">
        <v>275</v>
      </c>
      <c r="D33" s="10">
        <v>276</v>
      </c>
      <c r="E33" s="10">
        <v>277</v>
      </c>
      <c r="F33" s="10">
        <v>279</v>
      </c>
      <c r="G33" s="10">
        <v>285</v>
      </c>
      <c r="H33" s="10">
        <v>295</v>
      </c>
      <c r="I33" s="10">
        <v>295</v>
      </c>
      <c r="J33" s="10">
        <v>309</v>
      </c>
      <c r="K33" s="10">
        <v>330</v>
      </c>
      <c r="L33" s="10" t="s">
        <v>14</v>
      </c>
      <c r="Q33" s="19"/>
    </row>
    <row r="34" spans="1:17" s="2" customFormat="1" ht="16.5" customHeight="1" thickBot="1">
      <c r="A34" s="22" t="s">
        <v>540</v>
      </c>
      <c r="B34" s="23" t="s">
        <v>6</v>
      </c>
      <c r="C34" s="10">
        <v>244</v>
      </c>
      <c r="D34" s="10">
        <v>247</v>
      </c>
      <c r="E34" s="10">
        <v>247</v>
      </c>
      <c r="F34" s="10">
        <v>250</v>
      </c>
      <c r="G34" s="10">
        <v>254</v>
      </c>
      <c r="H34" s="10">
        <v>254</v>
      </c>
      <c r="I34" s="10">
        <v>254</v>
      </c>
      <c r="J34" s="10" t="s">
        <v>14</v>
      </c>
      <c r="L34" s="19"/>
      <c r="M34" s="19"/>
      <c r="N34" s="19"/>
    </row>
    <row r="35" spans="1:17" s="2" customFormat="1" ht="16.5" customHeight="1" thickBot="1">
      <c r="A35" s="22" t="s">
        <v>539</v>
      </c>
      <c r="B35" s="72" t="s">
        <v>17</v>
      </c>
      <c r="C35" s="10">
        <v>224</v>
      </c>
      <c r="D35" s="10">
        <v>249</v>
      </c>
      <c r="E35" s="10">
        <v>282</v>
      </c>
      <c r="F35" s="10">
        <v>298</v>
      </c>
      <c r="G35" s="10">
        <v>316</v>
      </c>
      <c r="H35" s="10">
        <v>331</v>
      </c>
      <c r="I35" s="10">
        <v>333</v>
      </c>
      <c r="J35" s="10">
        <v>343</v>
      </c>
      <c r="K35" s="10">
        <v>385</v>
      </c>
      <c r="L35" s="10">
        <v>405</v>
      </c>
      <c r="M35" s="10" t="s">
        <v>14</v>
      </c>
      <c r="N35" s="19"/>
    </row>
    <row r="36" spans="1:17" s="2" customFormat="1" ht="16.5" customHeight="1" thickBot="1">
      <c r="A36" s="22" t="s">
        <v>536</v>
      </c>
      <c r="B36" s="25" t="s">
        <v>9</v>
      </c>
      <c r="C36" s="10">
        <v>219</v>
      </c>
      <c r="D36" s="10">
        <v>221</v>
      </c>
      <c r="E36" s="10">
        <v>221</v>
      </c>
      <c r="F36" s="10">
        <v>228</v>
      </c>
      <c r="G36" s="10">
        <v>251</v>
      </c>
      <c r="H36" s="10">
        <v>259</v>
      </c>
      <c r="I36" s="10">
        <v>260</v>
      </c>
      <c r="J36" s="10">
        <v>260</v>
      </c>
      <c r="K36" s="10" t="s">
        <v>14</v>
      </c>
    </row>
    <row r="37" spans="1:17" s="2" customFormat="1" ht="16.5" customHeight="1" thickBot="1">
      <c r="A37" s="22" t="s">
        <v>538</v>
      </c>
      <c r="B37" s="25" t="s">
        <v>9</v>
      </c>
      <c r="C37" s="10">
        <v>187</v>
      </c>
      <c r="D37" s="10">
        <v>189</v>
      </c>
      <c r="E37" s="10">
        <v>205</v>
      </c>
      <c r="F37" s="10">
        <v>209</v>
      </c>
      <c r="G37" s="10">
        <v>211</v>
      </c>
      <c r="H37" s="10" t="s">
        <v>14</v>
      </c>
    </row>
    <row r="38" spans="1:17" s="2" customFormat="1" ht="16.5" customHeight="1" thickBot="1">
      <c r="A38" s="22" t="s">
        <v>533</v>
      </c>
      <c r="B38" s="27" t="s">
        <v>16</v>
      </c>
      <c r="C38" s="10">
        <v>159</v>
      </c>
      <c r="D38" s="10">
        <v>163</v>
      </c>
      <c r="E38" s="10">
        <v>163</v>
      </c>
      <c r="F38" s="10">
        <v>172</v>
      </c>
      <c r="G38" s="10" t="s">
        <v>14</v>
      </c>
      <c r="K38" s="19"/>
    </row>
    <row r="39" spans="1:17" s="2" customFormat="1" ht="16.5" customHeight="1" thickBot="1">
      <c r="A39" s="22" t="s">
        <v>537</v>
      </c>
      <c r="B39" s="27" t="s">
        <v>16</v>
      </c>
      <c r="C39" s="10">
        <v>127</v>
      </c>
      <c r="D39" s="10">
        <v>132</v>
      </c>
      <c r="E39" s="10">
        <v>136</v>
      </c>
      <c r="F39" s="10" t="s">
        <v>14</v>
      </c>
      <c r="I39" s="19"/>
      <c r="J39" s="19"/>
      <c r="K39" s="19"/>
    </row>
    <row r="40" spans="1:17" s="2" customFormat="1" ht="16.5" customHeight="1" thickBot="1">
      <c r="A40" s="22" t="s">
        <v>541</v>
      </c>
      <c r="B40" s="72" t="s">
        <v>17</v>
      </c>
      <c r="C40" s="10">
        <v>106</v>
      </c>
      <c r="D40" s="10">
        <v>106</v>
      </c>
      <c r="E40" s="10" t="s">
        <v>14</v>
      </c>
      <c r="I40" s="19"/>
      <c r="J40" s="19"/>
      <c r="K40" s="19"/>
    </row>
    <row r="41" spans="1:17" s="2" customFormat="1" ht="11.25" customHeight="1"/>
    <row r="42" spans="1:17" s="2" customFormat="1" ht="16.5" customHeight="1">
      <c r="A42" s="1" t="s">
        <v>542</v>
      </c>
    </row>
    <row r="43" spans="1:17" s="2" customFormat="1" ht="9" customHeight="1" thickBot="1">
      <c r="A43" s="1"/>
    </row>
    <row r="44" spans="1:17" s="2" customFormat="1" ht="16.5" customHeight="1" thickBot="1">
      <c r="A44" s="3" t="s">
        <v>0</v>
      </c>
      <c r="B44" s="4" t="s">
        <v>1</v>
      </c>
      <c r="C44" s="4" t="s">
        <v>2</v>
      </c>
      <c r="D44" s="4">
        <v>2</v>
      </c>
      <c r="E44" s="4">
        <v>3</v>
      </c>
      <c r="F44" s="4">
        <v>4</v>
      </c>
      <c r="G44" s="4">
        <v>5</v>
      </c>
      <c r="H44" s="4">
        <v>6</v>
      </c>
      <c r="I44" s="4"/>
      <c r="J44" s="6" t="s">
        <v>161</v>
      </c>
      <c r="K44" s="14">
        <f>(3457/6644)</f>
        <v>0.52031908488862133</v>
      </c>
    </row>
    <row r="45" spans="1:17" s="2" customFormat="1" ht="16.5" customHeight="1" thickBot="1">
      <c r="A45" s="7" t="s">
        <v>511</v>
      </c>
      <c r="B45" s="8" t="s">
        <v>6</v>
      </c>
      <c r="C45" s="9">
        <v>747</v>
      </c>
      <c r="D45" s="10"/>
      <c r="E45" s="10"/>
      <c r="F45" s="10"/>
      <c r="G45" s="10"/>
      <c r="H45" s="10"/>
      <c r="I45" s="11" t="s">
        <v>7</v>
      </c>
      <c r="J45" s="5"/>
      <c r="K45" s="6" t="s">
        <v>3</v>
      </c>
      <c r="L45" s="6" t="s">
        <v>4</v>
      </c>
      <c r="M45" s="6" t="s">
        <v>5</v>
      </c>
    </row>
    <row r="46" spans="1:17" s="2" customFormat="1" ht="16.5" customHeight="1" thickBot="1">
      <c r="A46" s="7" t="s">
        <v>434</v>
      </c>
      <c r="B46" s="17" t="s">
        <v>9</v>
      </c>
      <c r="C46" s="10">
        <v>436</v>
      </c>
      <c r="D46" s="10">
        <v>465</v>
      </c>
      <c r="E46" s="10">
        <v>534</v>
      </c>
      <c r="F46" s="9">
        <v>578</v>
      </c>
      <c r="G46" s="10"/>
      <c r="H46" s="10"/>
      <c r="I46" s="11" t="s">
        <v>8</v>
      </c>
      <c r="J46" s="12" t="s">
        <v>6</v>
      </c>
      <c r="K46" s="13">
        <f>(C45++C47+C49+C50)</f>
        <v>1732</v>
      </c>
      <c r="L46" s="14">
        <f>SUM(K46/K50)</f>
        <v>0.51151801535735386</v>
      </c>
      <c r="M46" s="5">
        <v>3</v>
      </c>
    </row>
    <row r="47" spans="1:17" s="2" customFormat="1" ht="16.5" customHeight="1" thickBot="1">
      <c r="A47" s="7" t="s">
        <v>543</v>
      </c>
      <c r="B47" s="8" t="s">
        <v>6</v>
      </c>
      <c r="C47" s="10">
        <v>387</v>
      </c>
      <c r="D47" s="10">
        <v>426</v>
      </c>
      <c r="E47" s="10">
        <v>435</v>
      </c>
      <c r="F47" s="10">
        <v>460</v>
      </c>
      <c r="G47" s="10">
        <v>479</v>
      </c>
      <c r="H47" s="9">
        <v>603</v>
      </c>
      <c r="I47" s="11" t="s">
        <v>12</v>
      </c>
      <c r="J47" s="16" t="s">
        <v>9</v>
      </c>
      <c r="K47" s="13">
        <f>(C46+C48+C51+C53)</f>
        <v>1251</v>
      </c>
      <c r="L47" s="14">
        <f>SUM(K47/K50)</f>
        <v>0.36946249261665681</v>
      </c>
      <c r="M47" s="5">
        <v>2</v>
      </c>
    </row>
    <row r="48" spans="1:17" s="2" customFormat="1" ht="16.5" customHeight="1" thickBot="1">
      <c r="A48" s="7" t="s">
        <v>544</v>
      </c>
      <c r="B48" s="17" t="s">
        <v>9</v>
      </c>
      <c r="C48" s="10">
        <v>357</v>
      </c>
      <c r="D48" s="10">
        <v>374</v>
      </c>
      <c r="E48" s="10">
        <v>409</v>
      </c>
      <c r="F48" s="10">
        <v>435</v>
      </c>
      <c r="G48" s="10">
        <v>553</v>
      </c>
      <c r="H48" s="9">
        <v>568</v>
      </c>
      <c r="I48" s="11" t="s">
        <v>10</v>
      </c>
      <c r="J48" s="70" t="s">
        <v>17</v>
      </c>
      <c r="K48" s="13">
        <v>189</v>
      </c>
      <c r="L48" s="14">
        <f>SUM(K48/K50)</f>
        <v>5.581807442409923E-2</v>
      </c>
      <c r="M48" s="5"/>
    </row>
    <row r="49" spans="1:16" s="2" customFormat="1" ht="16.5" customHeight="1" thickBot="1">
      <c r="A49" s="7" t="s">
        <v>545</v>
      </c>
      <c r="B49" s="8" t="s">
        <v>6</v>
      </c>
      <c r="C49" s="10">
        <v>332</v>
      </c>
      <c r="D49" s="10">
        <v>392</v>
      </c>
      <c r="E49" s="10">
        <v>406</v>
      </c>
      <c r="F49" s="10">
        <v>425</v>
      </c>
      <c r="G49" s="10">
        <v>456</v>
      </c>
      <c r="H49" s="9">
        <v>533</v>
      </c>
      <c r="I49" s="11" t="s">
        <v>15</v>
      </c>
      <c r="J49" s="21" t="s">
        <v>13</v>
      </c>
      <c r="K49" s="13">
        <v>214</v>
      </c>
      <c r="L49" s="14">
        <f>SUM(K49/K50)</f>
        <v>6.3201417601890131E-2</v>
      </c>
      <c r="M49" s="5"/>
    </row>
    <row r="50" spans="1:16" s="2" customFormat="1" ht="16.5" customHeight="1" thickBot="1">
      <c r="A50" s="22" t="s">
        <v>547</v>
      </c>
      <c r="B50" s="23" t="s">
        <v>6</v>
      </c>
      <c r="C50" s="10">
        <v>266</v>
      </c>
      <c r="D50" s="10">
        <v>273</v>
      </c>
      <c r="E50" s="10">
        <v>279</v>
      </c>
      <c r="F50" s="10">
        <v>283</v>
      </c>
      <c r="G50" s="10">
        <v>289</v>
      </c>
      <c r="H50" s="10" t="s">
        <v>14</v>
      </c>
      <c r="J50" s="18"/>
      <c r="K50" s="24">
        <v>3386</v>
      </c>
      <c r="L50" s="20"/>
    </row>
    <row r="51" spans="1:16" s="2" customFormat="1" ht="16.5" customHeight="1" thickBot="1">
      <c r="A51" s="22" t="s">
        <v>514</v>
      </c>
      <c r="B51" s="25" t="s">
        <v>9</v>
      </c>
      <c r="C51" s="29">
        <v>254</v>
      </c>
      <c r="D51" s="10">
        <v>255</v>
      </c>
      <c r="E51" s="10">
        <v>257</v>
      </c>
      <c r="F51" s="10">
        <v>305</v>
      </c>
      <c r="G51" s="10">
        <v>325</v>
      </c>
      <c r="H51" s="10">
        <v>362</v>
      </c>
      <c r="I51" s="11"/>
    </row>
    <row r="52" spans="1:16" s="2" customFormat="1" ht="16.5" customHeight="1" thickBot="1">
      <c r="A52" s="22" t="s">
        <v>549</v>
      </c>
      <c r="B52" s="27" t="s">
        <v>16</v>
      </c>
      <c r="C52" s="10">
        <v>214</v>
      </c>
      <c r="D52" s="10">
        <v>225</v>
      </c>
      <c r="E52" s="10">
        <v>232</v>
      </c>
      <c r="F52" s="10">
        <v>259</v>
      </c>
      <c r="G52" s="10" t="s">
        <v>14</v>
      </c>
    </row>
    <row r="53" spans="1:16" s="2" customFormat="1" ht="16.5" customHeight="1" thickBot="1">
      <c r="A53" s="22" t="s">
        <v>546</v>
      </c>
      <c r="B53" s="25" t="s">
        <v>9</v>
      </c>
      <c r="C53" s="10">
        <v>204</v>
      </c>
      <c r="D53" s="10">
        <v>207</v>
      </c>
      <c r="E53" s="10">
        <v>218</v>
      </c>
      <c r="F53" s="10" t="s">
        <v>14</v>
      </c>
    </row>
    <row r="54" spans="1:16" s="2" customFormat="1" ht="16.5" customHeight="1" thickBot="1">
      <c r="A54" s="22" t="s">
        <v>548</v>
      </c>
      <c r="B54" s="72" t="s">
        <v>17</v>
      </c>
      <c r="C54" s="10">
        <v>189</v>
      </c>
      <c r="D54" s="10">
        <v>204</v>
      </c>
      <c r="E54" s="10" t="s">
        <v>14</v>
      </c>
      <c r="H54" s="19"/>
    </row>
    <row r="55" spans="1:16" s="2" customFormat="1" ht="14.25"/>
    <row r="56" spans="1:16" s="2" customFormat="1" ht="16.5" customHeight="1">
      <c r="A56" s="1" t="s">
        <v>550</v>
      </c>
    </row>
    <row r="57" spans="1:16" s="2" customFormat="1" ht="9.75" customHeight="1" thickBot="1">
      <c r="A57" s="1"/>
    </row>
    <row r="58" spans="1:16" s="2" customFormat="1" ht="16.5" customHeight="1" thickBot="1">
      <c r="A58" s="3" t="s">
        <v>0</v>
      </c>
      <c r="B58" s="4" t="s">
        <v>1</v>
      </c>
      <c r="C58" s="4" t="s">
        <v>2</v>
      </c>
      <c r="D58" s="4">
        <v>2</v>
      </c>
      <c r="E58" s="4">
        <v>3</v>
      </c>
      <c r="F58" s="4">
        <v>4</v>
      </c>
      <c r="G58" s="4">
        <v>5</v>
      </c>
      <c r="H58" s="4">
        <v>6</v>
      </c>
      <c r="I58" s="4">
        <v>7</v>
      </c>
      <c r="J58" s="4">
        <v>8</v>
      </c>
      <c r="K58" s="4">
        <v>9</v>
      </c>
      <c r="L58" s="4"/>
      <c r="M58" s="6" t="s">
        <v>161</v>
      </c>
      <c r="N58" s="14">
        <f>(3842/7393)</f>
        <v>0.51968077911537947</v>
      </c>
    </row>
    <row r="59" spans="1:16" s="2" customFormat="1" ht="16.5" customHeight="1" thickBot="1">
      <c r="A59" s="7" t="s">
        <v>463</v>
      </c>
      <c r="B59" s="8" t="s">
        <v>6</v>
      </c>
      <c r="C59" s="9">
        <v>874</v>
      </c>
      <c r="D59" s="10"/>
      <c r="E59" s="10"/>
      <c r="F59" s="10"/>
      <c r="G59" s="10"/>
      <c r="H59" s="10"/>
      <c r="I59" s="10"/>
      <c r="J59" s="10"/>
      <c r="K59" s="10"/>
      <c r="L59" s="15" t="s">
        <v>7</v>
      </c>
      <c r="M59" s="5"/>
      <c r="N59" s="6" t="s">
        <v>3</v>
      </c>
      <c r="O59" s="6" t="s">
        <v>4</v>
      </c>
      <c r="P59" s="6" t="s">
        <v>5</v>
      </c>
    </row>
    <row r="60" spans="1:16" s="2" customFormat="1" ht="16.5" customHeight="1" thickBot="1">
      <c r="A60" s="7" t="s">
        <v>71</v>
      </c>
      <c r="B60" s="28" t="s">
        <v>551</v>
      </c>
      <c r="C60" s="9">
        <v>663</v>
      </c>
      <c r="D60" s="10"/>
      <c r="E60" s="10"/>
      <c r="F60" s="10"/>
      <c r="G60" s="10"/>
      <c r="H60" s="10"/>
      <c r="I60" s="10"/>
      <c r="J60" s="10"/>
      <c r="K60" s="10"/>
      <c r="L60" s="15" t="s">
        <v>8</v>
      </c>
      <c r="M60" s="12" t="s">
        <v>6</v>
      </c>
      <c r="N60" s="13">
        <f>(C59+C63+C64+C66+C67)</f>
        <v>1690</v>
      </c>
      <c r="O60" s="14">
        <f>SUM(N60/N63)</f>
        <v>0.44461983688503026</v>
      </c>
      <c r="P60" s="5">
        <v>2</v>
      </c>
    </row>
    <row r="61" spans="1:16" s="2" customFormat="1" ht="16.5" customHeight="1" thickBot="1">
      <c r="A61" s="7" t="s">
        <v>554</v>
      </c>
      <c r="B61" s="17" t="s">
        <v>9</v>
      </c>
      <c r="C61" s="10">
        <v>561</v>
      </c>
      <c r="D61" s="10">
        <v>588</v>
      </c>
      <c r="E61" s="10">
        <v>590</v>
      </c>
      <c r="F61" s="10">
        <v>593</v>
      </c>
      <c r="G61" s="10">
        <v>599</v>
      </c>
      <c r="H61" s="10">
        <v>615</v>
      </c>
      <c r="I61" s="9">
        <v>720</v>
      </c>
      <c r="J61" s="10"/>
      <c r="K61" s="10"/>
      <c r="L61" s="15" t="s">
        <v>10</v>
      </c>
      <c r="M61" s="16" t="s">
        <v>9</v>
      </c>
      <c r="N61" s="13">
        <f>(C61+C62+C65+C69)</f>
        <v>1369</v>
      </c>
      <c r="O61" s="14">
        <f>SUM(N61/N63)</f>
        <v>0.36016837674296237</v>
      </c>
      <c r="P61" s="5">
        <v>2</v>
      </c>
    </row>
    <row r="62" spans="1:16" s="2" customFormat="1" ht="16.5" customHeight="1" thickBot="1">
      <c r="A62" s="7" t="s">
        <v>465</v>
      </c>
      <c r="B62" s="17" t="s">
        <v>9</v>
      </c>
      <c r="C62" s="10">
        <v>552</v>
      </c>
      <c r="D62" s="10">
        <v>573</v>
      </c>
      <c r="E62" s="10">
        <v>581</v>
      </c>
      <c r="F62" s="10">
        <v>617</v>
      </c>
      <c r="G62" s="9">
        <v>640</v>
      </c>
      <c r="H62" s="10"/>
      <c r="I62" s="10"/>
      <c r="J62" s="10"/>
      <c r="K62" s="10"/>
      <c r="L62" s="15" t="s">
        <v>12</v>
      </c>
      <c r="M62" s="21" t="s">
        <v>13</v>
      </c>
      <c r="N62" s="13">
        <f>(C60+C68)</f>
        <v>742</v>
      </c>
      <c r="O62" s="14">
        <f>SUM(N62/N63)</f>
        <v>0.19521178637200737</v>
      </c>
      <c r="P62" s="5">
        <v>1</v>
      </c>
    </row>
    <row r="63" spans="1:16" s="2" customFormat="1" ht="16.5" customHeight="1" thickBot="1">
      <c r="A63" s="7" t="s">
        <v>499</v>
      </c>
      <c r="B63" s="8" t="s">
        <v>6</v>
      </c>
      <c r="C63" s="10">
        <v>288</v>
      </c>
      <c r="D63" s="10">
        <v>336</v>
      </c>
      <c r="E63" s="10">
        <v>340</v>
      </c>
      <c r="F63" s="10">
        <v>341</v>
      </c>
      <c r="G63" s="10">
        <v>355</v>
      </c>
      <c r="H63" s="10">
        <v>410</v>
      </c>
      <c r="I63" s="10">
        <v>454</v>
      </c>
      <c r="J63" s="10">
        <v>465</v>
      </c>
      <c r="K63" s="9">
        <v>522</v>
      </c>
      <c r="L63" s="15" t="s">
        <v>15</v>
      </c>
      <c r="N63" s="24">
        <v>3801</v>
      </c>
    </row>
    <row r="64" spans="1:16" s="2" customFormat="1" ht="16.5" customHeight="1" thickBot="1">
      <c r="A64" s="22" t="s">
        <v>552</v>
      </c>
      <c r="B64" s="23" t="s">
        <v>6</v>
      </c>
      <c r="C64" s="10">
        <v>219</v>
      </c>
      <c r="D64" s="10">
        <v>249</v>
      </c>
      <c r="E64" s="10">
        <v>250</v>
      </c>
      <c r="F64" s="10">
        <v>250</v>
      </c>
      <c r="G64" s="10">
        <v>253</v>
      </c>
      <c r="H64" s="10">
        <v>296</v>
      </c>
      <c r="I64" s="10">
        <v>302</v>
      </c>
      <c r="J64" s="10">
        <v>308</v>
      </c>
      <c r="K64" s="10">
        <v>483</v>
      </c>
      <c r="L64" s="15"/>
    </row>
    <row r="65" spans="1:16" s="2" customFormat="1" ht="16.5" customHeight="1" thickBot="1">
      <c r="A65" s="22" t="s">
        <v>557</v>
      </c>
      <c r="B65" s="25" t="s">
        <v>9</v>
      </c>
      <c r="C65" s="29">
        <v>195</v>
      </c>
      <c r="D65" s="10">
        <v>211</v>
      </c>
      <c r="E65" s="10">
        <v>213</v>
      </c>
      <c r="F65" s="10">
        <v>224</v>
      </c>
      <c r="G65" s="10">
        <v>235</v>
      </c>
      <c r="H65" s="10">
        <v>240</v>
      </c>
      <c r="I65" s="10" t="s">
        <v>14</v>
      </c>
    </row>
    <row r="66" spans="1:16" s="2" customFormat="1" ht="16.5" customHeight="1" thickBot="1">
      <c r="A66" s="22" t="s">
        <v>555</v>
      </c>
      <c r="B66" s="23" t="s">
        <v>6</v>
      </c>
      <c r="C66" s="10">
        <v>155</v>
      </c>
      <c r="D66" s="10">
        <v>219</v>
      </c>
      <c r="E66" s="10">
        <v>221</v>
      </c>
      <c r="F66" s="10">
        <v>222</v>
      </c>
      <c r="G66" s="10">
        <v>223</v>
      </c>
      <c r="H66" s="10">
        <v>274</v>
      </c>
      <c r="I66" s="10">
        <v>282</v>
      </c>
      <c r="J66" s="10">
        <v>298</v>
      </c>
      <c r="K66" s="10" t="s">
        <v>14</v>
      </c>
    </row>
    <row r="67" spans="1:16" s="2" customFormat="1" ht="16.5" customHeight="1" thickBot="1">
      <c r="A67" s="22" t="s">
        <v>556</v>
      </c>
      <c r="B67" s="23" t="s">
        <v>6</v>
      </c>
      <c r="C67" s="10">
        <v>154</v>
      </c>
      <c r="D67" s="10">
        <v>184</v>
      </c>
      <c r="E67" s="10">
        <v>187</v>
      </c>
      <c r="F67" s="10">
        <v>192</v>
      </c>
      <c r="G67" s="10">
        <v>201</v>
      </c>
      <c r="H67" s="10" t="s">
        <v>14</v>
      </c>
      <c r="L67" s="14"/>
      <c r="M67" s="5"/>
    </row>
    <row r="68" spans="1:16" s="2" customFormat="1" ht="16.5" customHeight="1" thickBot="1">
      <c r="A68" s="22" t="s">
        <v>553</v>
      </c>
      <c r="B68" s="27" t="s">
        <v>16</v>
      </c>
      <c r="C68" s="10">
        <v>79</v>
      </c>
      <c r="D68" s="10">
        <v>82</v>
      </c>
      <c r="E68" s="10">
        <v>87</v>
      </c>
      <c r="F68" s="10">
        <v>88</v>
      </c>
      <c r="G68" s="10" t="s">
        <v>14</v>
      </c>
    </row>
    <row r="69" spans="1:16" s="2" customFormat="1" ht="16.5" customHeight="1" thickBot="1">
      <c r="A69" s="22" t="s">
        <v>558</v>
      </c>
      <c r="B69" s="25" t="s">
        <v>9</v>
      </c>
      <c r="C69" s="10">
        <v>61</v>
      </c>
      <c r="D69" s="10">
        <v>62</v>
      </c>
      <c r="E69" s="10">
        <v>64</v>
      </c>
      <c r="F69" s="10" t="s">
        <v>14</v>
      </c>
      <c r="J69" s="19"/>
      <c r="K69" s="19"/>
      <c r="L69" s="14"/>
      <c r="M69" s="5"/>
    </row>
    <row r="70" spans="1:16" s="2" customFormat="1" ht="15">
      <c r="A70" s="31"/>
    </row>
    <row r="71" spans="1:16" s="2" customFormat="1" ht="16.5" customHeight="1">
      <c r="A71" s="1" t="s">
        <v>559</v>
      </c>
    </row>
    <row r="72" spans="1:16" s="2" customFormat="1" ht="9.75" customHeight="1" thickBot="1">
      <c r="A72" s="1"/>
    </row>
    <row r="73" spans="1:16" s="2" customFormat="1" ht="16.5" customHeight="1" thickBot="1">
      <c r="A73" s="3" t="s">
        <v>0</v>
      </c>
      <c r="B73" s="4" t="s">
        <v>1</v>
      </c>
      <c r="C73" s="4" t="s">
        <v>2</v>
      </c>
      <c r="D73" s="4">
        <v>2</v>
      </c>
      <c r="E73" s="4">
        <v>3</v>
      </c>
      <c r="F73" s="4">
        <v>4</v>
      </c>
      <c r="G73" s="4">
        <v>5</v>
      </c>
      <c r="H73" s="4">
        <v>6</v>
      </c>
      <c r="I73" s="4">
        <v>7</v>
      </c>
      <c r="J73" s="4">
        <v>8</v>
      </c>
      <c r="K73" s="4">
        <v>9</v>
      </c>
      <c r="L73" s="4"/>
      <c r="M73" s="6" t="s">
        <v>161</v>
      </c>
      <c r="N73" s="14">
        <f>(3912/8281)</f>
        <v>0.47240671416495594</v>
      </c>
    </row>
    <row r="74" spans="1:16" s="2" customFormat="1" ht="16.5" customHeight="1" thickBot="1">
      <c r="A74" s="7" t="s">
        <v>395</v>
      </c>
      <c r="B74" s="8" t="s">
        <v>6</v>
      </c>
      <c r="C74" s="9">
        <v>675</v>
      </c>
      <c r="D74" s="10"/>
      <c r="E74" s="10"/>
      <c r="F74" s="10"/>
      <c r="G74" s="10"/>
      <c r="H74" s="10"/>
      <c r="I74" s="10"/>
      <c r="J74" s="10"/>
      <c r="K74" s="10"/>
      <c r="L74" s="15" t="s">
        <v>7</v>
      </c>
      <c r="M74" s="5"/>
      <c r="N74" s="6" t="s">
        <v>3</v>
      </c>
      <c r="O74" s="6" t="s">
        <v>4</v>
      </c>
      <c r="P74" s="6" t="s">
        <v>5</v>
      </c>
    </row>
    <row r="75" spans="1:16" s="2" customFormat="1" ht="16.5" customHeight="1" thickBot="1">
      <c r="A75" s="7" t="s">
        <v>134</v>
      </c>
      <c r="B75" s="8" t="s">
        <v>6</v>
      </c>
      <c r="C75" s="10">
        <v>569</v>
      </c>
      <c r="D75" s="10">
        <v>587</v>
      </c>
      <c r="E75" s="10">
        <v>588</v>
      </c>
      <c r="F75" s="10">
        <v>601</v>
      </c>
      <c r="G75" s="9">
        <v>715</v>
      </c>
      <c r="H75" s="10"/>
      <c r="I75" s="10"/>
      <c r="J75" s="10"/>
      <c r="K75" s="10"/>
      <c r="L75" s="15" t="s">
        <v>8</v>
      </c>
      <c r="M75" s="12" t="s">
        <v>6</v>
      </c>
      <c r="N75" s="13">
        <f>(C74+C75+C80+C81+C82)</f>
        <v>1983</v>
      </c>
      <c r="O75" s="14">
        <f>SUM(N75/N80)</f>
        <v>0.51108247422680408</v>
      </c>
      <c r="P75" s="5">
        <v>3</v>
      </c>
    </row>
    <row r="76" spans="1:16" s="2" customFormat="1" ht="16.5" customHeight="1" thickBot="1">
      <c r="A76" s="7" t="s">
        <v>508</v>
      </c>
      <c r="B76" s="45" t="s">
        <v>21</v>
      </c>
      <c r="C76" s="10">
        <v>480</v>
      </c>
      <c r="D76" s="10">
        <v>482</v>
      </c>
      <c r="E76" s="10">
        <v>515</v>
      </c>
      <c r="F76" s="10">
        <v>528</v>
      </c>
      <c r="G76" s="10">
        <v>537</v>
      </c>
      <c r="H76" s="10">
        <v>586</v>
      </c>
      <c r="I76" s="10">
        <v>594</v>
      </c>
      <c r="J76" s="9">
        <v>687</v>
      </c>
      <c r="K76" s="10"/>
      <c r="L76" s="15" t="s">
        <v>10</v>
      </c>
      <c r="M76" s="16" t="s">
        <v>9</v>
      </c>
      <c r="N76" s="13">
        <f>(C77+C79+C83)</f>
        <v>904</v>
      </c>
      <c r="O76" s="14">
        <f>SUM(N76/N80)</f>
        <v>0.23298969072164949</v>
      </c>
      <c r="P76" s="5">
        <v>1</v>
      </c>
    </row>
    <row r="77" spans="1:16" s="2" customFormat="1" ht="16.5" customHeight="1" thickBot="1">
      <c r="A77" s="7" t="s">
        <v>560</v>
      </c>
      <c r="B77" s="17" t="s">
        <v>9</v>
      </c>
      <c r="C77" s="29">
        <v>436</v>
      </c>
      <c r="D77" s="10">
        <v>440</v>
      </c>
      <c r="E77" s="10">
        <v>456</v>
      </c>
      <c r="F77" s="10">
        <v>534</v>
      </c>
      <c r="G77" s="10">
        <v>539</v>
      </c>
      <c r="H77" s="10">
        <v>551</v>
      </c>
      <c r="I77" s="10">
        <v>554</v>
      </c>
      <c r="J77" s="9">
        <v>813</v>
      </c>
      <c r="K77" s="10"/>
      <c r="L77" s="15" t="s">
        <v>12</v>
      </c>
      <c r="M77" s="30" t="s">
        <v>21</v>
      </c>
      <c r="N77" s="13">
        <v>480</v>
      </c>
      <c r="O77" s="14">
        <f>SUM(N77/N80)</f>
        <v>0.12371134020618557</v>
      </c>
      <c r="P77" s="5">
        <v>1</v>
      </c>
    </row>
    <row r="78" spans="1:16" s="2" customFormat="1" ht="16.5" customHeight="1" thickBot="1">
      <c r="A78" s="22" t="s">
        <v>500</v>
      </c>
      <c r="B78" s="27" t="s">
        <v>551</v>
      </c>
      <c r="C78" s="10">
        <v>364</v>
      </c>
      <c r="D78" s="10">
        <v>365</v>
      </c>
      <c r="E78" s="10">
        <v>378</v>
      </c>
      <c r="F78" s="10">
        <v>382</v>
      </c>
      <c r="G78" s="10">
        <v>395</v>
      </c>
      <c r="H78" s="10">
        <v>414</v>
      </c>
      <c r="I78" s="10">
        <v>422</v>
      </c>
      <c r="J78" s="10">
        <v>430</v>
      </c>
      <c r="K78" s="10">
        <v>446</v>
      </c>
      <c r="L78" s="15"/>
      <c r="M78" s="70" t="s">
        <v>17</v>
      </c>
      <c r="N78" s="13">
        <v>149</v>
      </c>
      <c r="O78" s="14">
        <f>SUM(N78/N80)</f>
        <v>3.8402061855670105E-2</v>
      </c>
      <c r="P78" s="5"/>
    </row>
    <row r="79" spans="1:16" s="2" customFormat="1" ht="16.5" customHeight="1" thickBot="1">
      <c r="A79" s="22" t="s">
        <v>562</v>
      </c>
      <c r="B79" s="25" t="s">
        <v>9</v>
      </c>
      <c r="C79" s="10">
        <v>317</v>
      </c>
      <c r="D79" s="10">
        <v>319</v>
      </c>
      <c r="E79" s="10">
        <v>353</v>
      </c>
      <c r="F79" s="10">
        <v>388</v>
      </c>
      <c r="G79" s="10">
        <v>389</v>
      </c>
      <c r="H79" s="10">
        <v>399</v>
      </c>
      <c r="I79" s="10">
        <v>400</v>
      </c>
      <c r="J79" s="10" t="s">
        <v>14</v>
      </c>
      <c r="M79" s="21" t="s">
        <v>13</v>
      </c>
      <c r="N79" s="13">
        <v>364</v>
      </c>
      <c r="O79" s="14">
        <f>SUM(N79/N80)</f>
        <v>9.3814432989690721E-2</v>
      </c>
      <c r="P79" s="5"/>
    </row>
    <row r="80" spans="1:16" s="2" customFormat="1" ht="16.5" customHeight="1" thickBot="1">
      <c r="A80" s="7" t="s">
        <v>561</v>
      </c>
      <c r="B80" s="8" t="s">
        <v>6</v>
      </c>
      <c r="C80" s="10">
        <v>287</v>
      </c>
      <c r="D80" s="10">
        <v>288</v>
      </c>
      <c r="E80" s="10">
        <v>307</v>
      </c>
      <c r="F80" s="10">
        <v>309</v>
      </c>
      <c r="G80" s="10">
        <v>357</v>
      </c>
      <c r="H80" s="10">
        <v>505</v>
      </c>
      <c r="I80" s="10">
        <v>553</v>
      </c>
      <c r="J80" s="10">
        <v>562</v>
      </c>
      <c r="K80" s="9">
        <v>603</v>
      </c>
      <c r="L80" s="15" t="s">
        <v>15</v>
      </c>
      <c r="M80" s="21"/>
      <c r="N80" s="24">
        <v>3880</v>
      </c>
      <c r="O80" s="14"/>
      <c r="P80" s="5"/>
    </row>
    <row r="81" spans="1:13" s="2" customFormat="1" ht="16.5" customHeight="1" thickBot="1">
      <c r="A81" s="22" t="s">
        <v>563</v>
      </c>
      <c r="B81" s="23" t="s">
        <v>6</v>
      </c>
      <c r="C81" s="10">
        <v>250</v>
      </c>
      <c r="D81" s="10">
        <v>250</v>
      </c>
      <c r="E81" s="10">
        <v>256</v>
      </c>
      <c r="F81" s="10">
        <v>259</v>
      </c>
      <c r="G81" s="10">
        <v>270</v>
      </c>
      <c r="H81" s="10" t="s">
        <v>14</v>
      </c>
      <c r="J81" s="63"/>
      <c r="K81" s="13"/>
      <c r="L81" s="14"/>
      <c r="M81" s="5"/>
    </row>
    <row r="82" spans="1:13" s="2" customFormat="1" ht="16.5" customHeight="1" thickBot="1">
      <c r="A82" s="22" t="s">
        <v>566</v>
      </c>
      <c r="B82" s="23" t="s">
        <v>6</v>
      </c>
      <c r="C82" s="10">
        <v>202</v>
      </c>
      <c r="D82" s="10">
        <v>202</v>
      </c>
      <c r="E82" s="10">
        <v>208</v>
      </c>
      <c r="F82" s="10">
        <v>210</v>
      </c>
      <c r="G82" s="10" t="s">
        <v>14</v>
      </c>
      <c r="J82" s="73"/>
      <c r="K82" s="13"/>
      <c r="L82" s="14"/>
      <c r="M82" s="5"/>
    </row>
    <row r="83" spans="1:13" s="2" customFormat="1" ht="16.5" customHeight="1" thickBot="1">
      <c r="A83" s="22" t="s">
        <v>565</v>
      </c>
      <c r="B83" s="71" t="s">
        <v>9</v>
      </c>
      <c r="C83" s="10">
        <v>151</v>
      </c>
      <c r="D83" s="10">
        <v>151</v>
      </c>
      <c r="E83" s="10">
        <v>156</v>
      </c>
      <c r="F83" s="10" t="s">
        <v>14</v>
      </c>
      <c r="H83" s="19"/>
      <c r="I83" s="19"/>
    </row>
    <row r="84" spans="1:13" s="2" customFormat="1" ht="16.5" customHeight="1" thickBot="1">
      <c r="A84" s="22" t="s">
        <v>564</v>
      </c>
      <c r="B84" s="72" t="s">
        <v>17</v>
      </c>
      <c r="C84" s="10">
        <v>149</v>
      </c>
      <c r="D84" s="10">
        <v>149</v>
      </c>
      <c r="E84" s="10" t="s">
        <v>14</v>
      </c>
      <c r="F84" s="19"/>
      <c r="H84" s="19"/>
      <c r="I84" s="19"/>
    </row>
    <row r="85" spans="1:13" s="2" customFormat="1" ht="15">
      <c r="A85" s="31"/>
    </row>
    <row r="86" spans="1:13" s="67" customFormat="1" ht="15" customHeight="1">
      <c r="A86" s="32"/>
      <c r="B86" s="32" t="s">
        <v>20</v>
      </c>
      <c r="C86" s="33" t="s">
        <v>6</v>
      </c>
      <c r="D86" s="34" t="s">
        <v>9</v>
      </c>
      <c r="E86" s="39" t="s">
        <v>21</v>
      </c>
      <c r="F86" s="42" t="s">
        <v>17</v>
      </c>
      <c r="G86" s="32" t="s">
        <v>13</v>
      </c>
    </row>
    <row r="87" spans="1:13" s="67" customFormat="1" ht="15" customHeight="1">
      <c r="A87" s="56" t="s">
        <v>3</v>
      </c>
      <c r="B87" s="36">
        <f>SUM(N63+K50+S29+O9+N80)</f>
        <v>22428</v>
      </c>
      <c r="C87" s="68">
        <f>SUM(N60+K46+S24+O5+N75)</f>
        <v>11540</v>
      </c>
      <c r="D87" s="68">
        <f>SUM(N61+K47+S25+O6+N76)</f>
        <v>5721</v>
      </c>
      <c r="E87" s="68">
        <f>SUM(N77+K48+S26+O7)</f>
        <v>1488</v>
      </c>
      <c r="F87" s="68">
        <f>(N78+K48+S27)</f>
        <v>668</v>
      </c>
      <c r="G87" s="68">
        <f>(N79+N62+S28+K49+O8)</f>
        <v>3200</v>
      </c>
    </row>
    <row r="88" spans="1:13" s="67" customFormat="1" ht="15" customHeight="1">
      <c r="A88" s="56" t="s">
        <v>4</v>
      </c>
      <c r="B88" s="37">
        <v>1</v>
      </c>
      <c r="C88" s="69">
        <f>SUM(C87/$B$87)</f>
        <v>0.51453540217585159</v>
      </c>
      <c r="D88" s="69">
        <f>SUM(D87/$B$87)</f>
        <v>0.25508293204922416</v>
      </c>
      <c r="E88" s="69">
        <f>SUM(E87/$B$87)</f>
        <v>6.6345639379347246E-2</v>
      </c>
      <c r="F88" s="69">
        <f>SUM(F87/$B$87)</f>
        <v>2.9784198323524167E-2</v>
      </c>
      <c r="G88" s="69">
        <f>SUM(G87/$B$87)</f>
        <v>0.14267879436418762</v>
      </c>
    </row>
    <row r="89" spans="1:13" s="67" customFormat="1" ht="15" customHeight="1">
      <c r="A89" s="56" t="s">
        <v>5</v>
      </c>
      <c r="B89" s="32">
        <v>29</v>
      </c>
      <c r="C89" s="67">
        <v>17</v>
      </c>
      <c r="D89" s="67">
        <v>7</v>
      </c>
      <c r="E89" s="67">
        <v>1</v>
      </c>
      <c r="F89" s="67">
        <v>0</v>
      </c>
      <c r="G89" s="67">
        <v>4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S92"/>
  <sheetViews>
    <sheetView workbookViewId="0">
      <selection activeCell="O1" sqref="O1"/>
    </sheetView>
  </sheetViews>
  <sheetFormatPr defaultRowHeight="12.75"/>
  <cols>
    <col min="1" max="1" width="22.140625" customWidth="1"/>
    <col min="6" max="6" width="9" customWidth="1"/>
  </cols>
  <sheetData>
    <row r="1" spans="1:17" s="2" customFormat="1" ht="16.5" customHeight="1">
      <c r="A1" s="1" t="s">
        <v>474</v>
      </c>
    </row>
    <row r="2" spans="1:17" s="2" customFormat="1" ht="9" customHeight="1" thickBot="1">
      <c r="A2" s="1"/>
    </row>
    <row r="3" spans="1:17" s="2" customFormat="1" ht="16.5" customHeight="1" thickBot="1">
      <c r="A3" s="3" t="s">
        <v>0</v>
      </c>
      <c r="B3" s="4" t="s">
        <v>1</v>
      </c>
      <c r="C3" s="4" t="s">
        <v>2</v>
      </c>
      <c r="D3" s="4">
        <v>2</v>
      </c>
      <c r="E3" s="4">
        <v>3</v>
      </c>
      <c r="F3" s="4">
        <v>4</v>
      </c>
      <c r="G3" s="4">
        <v>5</v>
      </c>
      <c r="H3" s="4">
        <v>6</v>
      </c>
      <c r="I3" s="4">
        <v>7</v>
      </c>
      <c r="J3" s="4">
        <v>8</v>
      </c>
      <c r="K3" s="4">
        <v>9</v>
      </c>
      <c r="L3" s="4">
        <v>10</v>
      </c>
      <c r="M3" s="4"/>
      <c r="N3" s="6" t="s">
        <v>161</v>
      </c>
      <c r="O3" s="14">
        <f>(5550/7951)</f>
        <v>0.69802540560935733</v>
      </c>
    </row>
    <row r="4" spans="1:17" s="2" customFormat="1" ht="16.5" customHeight="1" thickBot="1">
      <c r="A4" s="7" t="s">
        <v>444</v>
      </c>
      <c r="B4" s="8" t="s">
        <v>6</v>
      </c>
      <c r="C4" s="9">
        <v>717</v>
      </c>
      <c r="D4" s="10"/>
      <c r="E4" s="10"/>
      <c r="F4" s="10"/>
      <c r="G4" s="10"/>
      <c r="H4" s="10"/>
      <c r="I4" s="10"/>
      <c r="J4" s="10"/>
      <c r="K4" s="10"/>
      <c r="L4" s="10"/>
      <c r="M4" s="11" t="s">
        <v>7</v>
      </c>
      <c r="N4" s="5"/>
      <c r="O4" s="6" t="s">
        <v>3</v>
      </c>
      <c r="P4" s="6" t="s">
        <v>4</v>
      </c>
      <c r="Q4" s="6" t="s">
        <v>5</v>
      </c>
    </row>
    <row r="5" spans="1:17" s="2" customFormat="1" ht="16.5" customHeight="1" thickBot="1">
      <c r="A5" s="7" t="s">
        <v>373</v>
      </c>
      <c r="B5" s="8" t="s">
        <v>6</v>
      </c>
      <c r="C5" s="10">
        <v>573</v>
      </c>
      <c r="D5" s="10">
        <v>579</v>
      </c>
      <c r="E5" s="10">
        <v>583</v>
      </c>
      <c r="F5" s="10">
        <v>586</v>
      </c>
      <c r="G5" s="10">
        <v>612</v>
      </c>
      <c r="H5" s="10">
        <v>644</v>
      </c>
      <c r="I5" s="10">
        <v>646</v>
      </c>
      <c r="J5" s="10">
        <v>666</v>
      </c>
      <c r="K5" s="9">
        <v>782</v>
      </c>
      <c r="L5" s="10"/>
      <c r="M5" s="11" t="s">
        <v>12</v>
      </c>
      <c r="N5" s="12" t="s">
        <v>6</v>
      </c>
      <c r="O5" s="13">
        <f>(C4+C5+C6+C9+C10+C11+C14)</f>
        <v>3256</v>
      </c>
      <c r="P5" s="14">
        <f>SUM(O5/O8)</f>
        <v>0.59732159236837279</v>
      </c>
      <c r="Q5" s="5">
        <v>4</v>
      </c>
    </row>
    <row r="6" spans="1:17" s="2" customFormat="1" ht="16.5" customHeight="1" thickBot="1">
      <c r="A6" s="7" t="s">
        <v>30</v>
      </c>
      <c r="B6" s="8" t="s">
        <v>6</v>
      </c>
      <c r="C6" s="10">
        <v>558</v>
      </c>
      <c r="D6" s="10">
        <v>559</v>
      </c>
      <c r="E6" s="10">
        <v>560</v>
      </c>
      <c r="F6" s="10">
        <v>585</v>
      </c>
      <c r="G6" s="10">
        <v>588</v>
      </c>
      <c r="H6" s="10">
        <v>665</v>
      </c>
      <c r="I6" s="10">
        <v>669</v>
      </c>
      <c r="J6" s="9">
        <v>687</v>
      </c>
      <c r="K6" s="10"/>
      <c r="L6" s="10"/>
      <c r="M6" s="11" t="s">
        <v>8</v>
      </c>
      <c r="N6" s="16" t="s">
        <v>9</v>
      </c>
      <c r="O6" s="13">
        <f>(C7+C8+C12+C13)</f>
        <v>1644</v>
      </c>
      <c r="P6" s="14">
        <f>SUM(O6/O8)</f>
        <v>0.30159603742432584</v>
      </c>
      <c r="Q6" s="5">
        <v>3</v>
      </c>
    </row>
    <row r="7" spans="1:17" s="2" customFormat="1" ht="16.5" customHeight="1" thickBot="1">
      <c r="A7" s="7" t="s">
        <v>475</v>
      </c>
      <c r="B7" s="17" t="s">
        <v>9</v>
      </c>
      <c r="C7" s="10">
        <v>548</v>
      </c>
      <c r="D7" s="10">
        <v>548</v>
      </c>
      <c r="E7" s="10">
        <v>548</v>
      </c>
      <c r="F7" s="10">
        <v>584</v>
      </c>
      <c r="G7" s="10">
        <v>589</v>
      </c>
      <c r="H7" s="10">
        <v>596</v>
      </c>
      <c r="I7" s="10">
        <v>609</v>
      </c>
      <c r="J7" s="10">
        <v>625</v>
      </c>
      <c r="K7" s="10">
        <v>633</v>
      </c>
      <c r="L7" s="9">
        <v>633</v>
      </c>
      <c r="M7" s="11" t="s">
        <v>18</v>
      </c>
      <c r="N7" s="30" t="s">
        <v>21</v>
      </c>
      <c r="O7" s="19">
        <f>(C15+C16+C17+C18)</f>
        <v>551</v>
      </c>
      <c r="P7" s="20">
        <f>SUM(O7/O8)</f>
        <v>0.10108237020730142</v>
      </c>
    </row>
    <row r="8" spans="1:17" s="2" customFormat="1" ht="16.5" customHeight="1" thickBot="1">
      <c r="A8" s="7" t="s">
        <v>478</v>
      </c>
      <c r="B8" s="17" t="s">
        <v>9</v>
      </c>
      <c r="C8" s="10">
        <v>527</v>
      </c>
      <c r="D8" s="10">
        <v>534</v>
      </c>
      <c r="E8" s="10">
        <v>534</v>
      </c>
      <c r="F8" s="10">
        <v>536</v>
      </c>
      <c r="G8" s="10">
        <v>556</v>
      </c>
      <c r="H8" s="10">
        <v>571</v>
      </c>
      <c r="I8" s="10">
        <v>614</v>
      </c>
      <c r="J8" s="10">
        <v>665</v>
      </c>
      <c r="K8" s="9">
        <v>694</v>
      </c>
      <c r="L8" s="10"/>
      <c r="M8" s="11" t="s">
        <v>10</v>
      </c>
      <c r="N8" s="18"/>
      <c r="O8" s="24">
        <v>5451</v>
      </c>
      <c r="P8" s="14"/>
      <c r="Q8" s="5"/>
    </row>
    <row r="9" spans="1:17" s="2" customFormat="1" ht="16.5" customHeight="1" thickBot="1">
      <c r="A9" s="22" t="s">
        <v>480</v>
      </c>
      <c r="B9" s="23" t="s">
        <v>6</v>
      </c>
      <c r="C9" s="10">
        <v>429</v>
      </c>
      <c r="D9" s="10">
        <v>433</v>
      </c>
      <c r="E9" s="10">
        <v>434</v>
      </c>
      <c r="F9" s="10">
        <v>439</v>
      </c>
      <c r="G9" s="10">
        <v>447</v>
      </c>
      <c r="H9" s="10">
        <v>489</v>
      </c>
      <c r="I9" s="10">
        <v>490</v>
      </c>
      <c r="J9" s="10">
        <v>510</v>
      </c>
      <c r="K9" s="10">
        <v>528</v>
      </c>
      <c r="L9" s="10">
        <v>542</v>
      </c>
      <c r="M9" s="11"/>
      <c r="N9" s="44"/>
      <c r="P9" s="20"/>
    </row>
    <row r="10" spans="1:17" s="2" customFormat="1" ht="16.5" customHeight="1" thickBot="1">
      <c r="A10" s="7" t="s">
        <v>95</v>
      </c>
      <c r="B10" s="8" t="s">
        <v>6</v>
      </c>
      <c r="C10" s="10">
        <v>387</v>
      </c>
      <c r="D10" s="10">
        <v>392</v>
      </c>
      <c r="E10" s="10">
        <v>393</v>
      </c>
      <c r="F10" s="10">
        <v>395</v>
      </c>
      <c r="G10" s="10">
        <v>397</v>
      </c>
      <c r="H10" s="10">
        <v>445</v>
      </c>
      <c r="I10" s="10">
        <v>449</v>
      </c>
      <c r="J10" s="10">
        <v>485</v>
      </c>
      <c r="K10" s="10">
        <v>578</v>
      </c>
      <c r="L10" s="9">
        <v>634</v>
      </c>
      <c r="M10" s="9" t="s">
        <v>15</v>
      </c>
    </row>
    <row r="11" spans="1:17" s="2" customFormat="1" ht="16.5" customHeight="1" thickBot="1">
      <c r="A11" s="22" t="s">
        <v>479</v>
      </c>
      <c r="B11" s="23" t="s">
        <v>6</v>
      </c>
      <c r="C11" s="10">
        <v>368</v>
      </c>
      <c r="D11" s="10">
        <v>368</v>
      </c>
      <c r="E11" s="10">
        <v>392</v>
      </c>
      <c r="F11" s="10">
        <v>392</v>
      </c>
      <c r="G11" s="10">
        <v>397</v>
      </c>
      <c r="H11" s="10">
        <v>399</v>
      </c>
      <c r="I11" s="10">
        <v>413</v>
      </c>
      <c r="J11" s="10">
        <v>418</v>
      </c>
      <c r="K11" s="10" t="s">
        <v>14</v>
      </c>
      <c r="N11" s="19"/>
      <c r="O11" s="20"/>
    </row>
    <row r="12" spans="1:17" s="2" customFormat="1" ht="16.5" customHeight="1" thickBot="1">
      <c r="A12" s="7" t="s">
        <v>481</v>
      </c>
      <c r="B12" s="17" t="s">
        <v>9</v>
      </c>
      <c r="C12" s="10">
        <v>320</v>
      </c>
      <c r="D12" s="10">
        <v>321</v>
      </c>
      <c r="E12" s="10">
        <v>324</v>
      </c>
      <c r="F12" s="10">
        <v>329</v>
      </c>
      <c r="G12" s="10">
        <v>333</v>
      </c>
      <c r="H12" s="10">
        <v>334</v>
      </c>
      <c r="I12" s="10">
        <v>494</v>
      </c>
      <c r="J12" s="10">
        <v>509</v>
      </c>
      <c r="K12" s="10">
        <v>567</v>
      </c>
      <c r="L12" s="9">
        <v>573</v>
      </c>
      <c r="M12" s="11" t="s">
        <v>19</v>
      </c>
    </row>
    <row r="13" spans="1:17" s="2" customFormat="1" ht="16.5" customHeight="1" thickBot="1">
      <c r="A13" s="22" t="s">
        <v>477</v>
      </c>
      <c r="B13" s="25" t="s">
        <v>9</v>
      </c>
      <c r="C13" s="10">
        <v>249</v>
      </c>
      <c r="D13" s="10">
        <v>252</v>
      </c>
      <c r="E13" s="10">
        <v>253</v>
      </c>
      <c r="F13" s="10">
        <v>260</v>
      </c>
      <c r="G13" s="10">
        <v>261</v>
      </c>
      <c r="H13" s="10">
        <v>262</v>
      </c>
      <c r="I13" s="10" t="s">
        <v>14</v>
      </c>
    </row>
    <row r="14" spans="1:17" s="2" customFormat="1" ht="16.5" customHeight="1" thickBot="1">
      <c r="A14" s="22" t="s">
        <v>476</v>
      </c>
      <c r="B14" s="23" t="s">
        <v>6</v>
      </c>
      <c r="C14" s="10">
        <v>224</v>
      </c>
      <c r="D14" s="10">
        <v>233</v>
      </c>
      <c r="E14" s="10">
        <v>233</v>
      </c>
      <c r="F14" s="10">
        <v>237</v>
      </c>
      <c r="G14" s="10">
        <v>248</v>
      </c>
      <c r="H14" s="10" t="s">
        <v>14</v>
      </c>
    </row>
    <row r="15" spans="1:17" s="2" customFormat="1" ht="16.5" customHeight="1" thickBot="1">
      <c r="A15" s="22" t="s">
        <v>380</v>
      </c>
      <c r="B15" s="38" t="s">
        <v>21</v>
      </c>
      <c r="C15" s="10">
        <v>207</v>
      </c>
      <c r="D15" s="10">
        <v>227</v>
      </c>
      <c r="E15" s="10">
        <v>227</v>
      </c>
      <c r="F15" s="10">
        <v>255</v>
      </c>
      <c r="G15" s="10">
        <v>305</v>
      </c>
      <c r="H15" s="10">
        <v>310</v>
      </c>
      <c r="I15" s="10">
        <v>316</v>
      </c>
      <c r="J15" s="10" t="s">
        <v>14</v>
      </c>
      <c r="K15" s="19"/>
      <c r="L15" s="20"/>
    </row>
    <row r="16" spans="1:17" s="2" customFormat="1" ht="16.5" customHeight="1" thickBot="1">
      <c r="A16" s="22" t="s">
        <v>39</v>
      </c>
      <c r="B16" s="38" t="s">
        <v>21</v>
      </c>
      <c r="C16" s="10">
        <v>147</v>
      </c>
      <c r="D16" s="10">
        <v>152</v>
      </c>
      <c r="E16" s="10">
        <v>152</v>
      </c>
      <c r="F16" s="10">
        <v>157</v>
      </c>
      <c r="G16" s="10" t="s">
        <v>14</v>
      </c>
      <c r="H16" s="19"/>
      <c r="I16" s="19"/>
      <c r="K16" s="19"/>
    </row>
    <row r="17" spans="1:19" s="2" customFormat="1" ht="16.5" customHeight="1" thickBot="1">
      <c r="A17" s="22" t="s">
        <v>482</v>
      </c>
      <c r="B17" s="38" t="s">
        <v>21</v>
      </c>
      <c r="C17" s="10">
        <v>126</v>
      </c>
      <c r="D17" s="10">
        <v>132</v>
      </c>
      <c r="E17" s="10">
        <v>132</v>
      </c>
      <c r="F17" s="10" t="s">
        <v>14</v>
      </c>
      <c r="G17" s="19"/>
      <c r="H17" s="19"/>
      <c r="I17" s="19"/>
      <c r="K17" s="19"/>
    </row>
    <row r="18" spans="1:19" s="2" customFormat="1" ht="16.5" customHeight="1" thickBot="1">
      <c r="A18" s="22" t="s">
        <v>483</v>
      </c>
      <c r="B18" s="38" t="s">
        <v>21</v>
      </c>
      <c r="C18" s="10">
        <v>71</v>
      </c>
      <c r="D18" s="10" t="s">
        <v>14</v>
      </c>
      <c r="F18" s="19"/>
      <c r="G18" s="19"/>
      <c r="H18" s="19"/>
      <c r="I18" s="19"/>
    </row>
    <row r="19" spans="1:19" s="2" customFormat="1" ht="11.25" customHeight="1"/>
    <row r="20" spans="1:19" s="2" customFormat="1" ht="16.5" customHeight="1">
      <c r="A20" s="1" t="s">
        <v>484</v>
      </c>
    </row>
    <row r="21" spans="1:19" s="2" customFormat="1" ht="9.75" customHeight="1" thickBot="1">
      <c r="A21" s="1"/>
    </row>
    <row r="22" spans="1:19" s="2" customFormat="1" ht="16.5" customHeight="1" thickBot="1">
      <c r="A22" s="3" t="s">
        <v>0</v>
      </c>
      <c r="B22" s="4" t="s">
        <v>1</v>
      </c>
      <c r="C22" s="4" t="s">
        <v>2</v>
      </c>
      <c r="D22" s="4">
        <v>2</v>
      </c>
      <c r="E22" s="4">
        <v>3</v>
      </c>
      <c r="F22" s="4">
        <v>4</v>
      </c>
      <c r="G22" s="4">
        <v>5</v>
      </c>
      <c r="H22" s="4">
        <v>6</v>
      </c>
      <c r="I22" s="4">
        <v>7</v>
      </c>
      <c r="J22" s="4">
        <v>8</v>
      </c>
      <c r="K22" s="4">
        <v>9</v>
      </c>
      <c r="L22" s="4">
        <v>10</v>
      </c>
      <c r="M22" s="4">
        <v>11</v>
      </c>
      <c r="N22" s="4">
        <v>12</v>
      </c>
      <c r="O22" s="4"/>
      <c r="P22" s="6" t="s">
        <v>161</v>
      </c>
      <c r="Q22" s="14">
        <f>(7160/10481)</f>
        <v>0.68314092166777984</v>
      </c>
    </row>
    <row r="23" spans="1:19" s="2" customFormat="1" ht="16.5" customHeight="1" thickBot="1">
      <c r="A23" s="7" t="s">
        <v>415</v>
      </c>
      <c r="B23" s="8" t="s">
        <v>6</v>
      </c>
      <c r="C23" s="9">
        <v>1076</v>
      </c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1" t="s">
        <v>7</v>
      </c>
      <c r="P23" s="5"/>
      <c r="Q23" s="6" t="s">
        <v>3</v>
      </c>
      <c r="R23" s="6" t="s">
        <v>4</v>
      </c>
      <c r="S23" s="6" t="s">
        <v>5</v>
      </c>
    </row>
    <row r="24" spans="1:19" s="2" customFormat="1" ht="16.5" customHeight="1" thickBot="1">
      <c r="A24" s="7" t="s">
        <v>485</v>
      </c>
      <c r="B24" s="28" t="s">
        <v>16</v>
      </c>
      <c r="C24" s="10">
        <v>742</v>
      </c>
      <c r="D24" s="10">
        <v>744</v>
      </c>
      <c r="E24" s="10">
        <v>746</v>
      </c>
      <c r="F24" s="10">
        <v>747</v>
      </c>
      <c r="G24" s="10">
        <v>748</v>
      </c>
      <c r="H24" s="10">
        <v>764</v>
      </c>
      <c r="I24" s="10">
        <v>766</v>
      </c>
      <c r="J24" s="10">
        <v>773</v>
      </c>
      <c r="K24" s="10">
        <v>866</v>
      </c>
      <c r="L24" s="10">
        <v>874</v>
      </c>
      <c r="M24" s="10">
        <v>879</v>
      </c>
      <c r="N24" s="9">
        <v>925</v>
      </c>
      <c r="O24" s="11" t="s">
        <v>12</v>
      </c>
      <c r="P24" s="12" t="s">
        <v>6</v>
      </c>
      <c r="Q24" s="13">
        <f>(C23+C26+C27+C30+C33+C37+C39)</f>
        <v>3214</v>
      </c>
      <c r="R24" s="14">
        <f>SUM(Q24/Q28)</f>
        <v>0.45504743027042333</v>
      </c>
      <c r="S24" s="5">
        <v>3</v>
      </c>
    </row>
    <row r="25" spans="1:19" s="2" customFormat="1" ht="16.5" customHeight="1" thickBot="1">
      <c r="A25" s="7" t="s">
        <v>488</v>
      </c>
      <c r="B25" s="17" t="s">
        <v>9</v>
      </c>
      <c r="C25" s="10">
        <v>706</v>
      </c>
      <c r="D25" s="10">
        <v>711</v>
      </c>
      <c r="E25" s="10">
        <v>712</v>
      </c>
      <c r="F25" s="10">
        <v>715</v>
      </c>
      <c r="G25" s="10">
        <v>735</v>
      </c>
      <c r="H25" s="10">
        <v>759</v>
      </c>
      <c r="I25" s="10">
        <v>820</v>
      </c>
      <c r="J25" s="10">
        <v>837</v>
      </c>
      <c r="K25" s="10">
        <v>851</v>
      </c>
      <c r="L25" s="9">
        <v>1039</v>
      </c>
      <c r="M25" s="10"/>
      <c r="N25" s="10"/>
      <c r="O25" s="11" t="s">
        <v>8</v>
      </c>
      <c r="P25" s="16" t="s">
        <v>9</v>
      </c>
      <c r="Q25" s="13">
        <f>(C25+C31+C32+C34)</f>
        <v>1593</v>
      </c>
      <c r="R25" s="14">
        <f>SUM(Q25/Q28)</f>
        <v>0.22554155458020672</v>
      </c>
      <c r="S25" s="5">
        <v>1</v>
      </c>
    </row>
    <row r="26" spans="1:19" s="2" customFormat="1" ht="16.5" customHeight="1" thickBot="1">
      <c r="A26" s="7" t="s">
        <v>486</v>
      </c>
      <c r="B26" s="8" t="s">
        <v>6</v>
      </c>
      <c r="C26" s="10">
        <v>622</v>
      </c>
      <c r="D26" s="10">
        <v>637</v>
      </c>
      <c r="E26" s="10">
        <v>655</v>
      </c>
      <c r="F26" s="10">
        <v>658</v>
      </c>
      <c r="G26" s="10">
        <v>669</v>
      </c>
      <c r="H26" s="10">
        <v>698</v>
      </c>
      <c r="I26" s="10">
        <v>698</v>
      </c>
      <c r="J26" s="10">
        <v>699</v>
      </c>
      <c r="K26" s="10">
        <v>812</v>
      </c>
      <c r="L26" s="10">
        <v>824</v>
      </c>
      <c r="M26" s="10">
        <v>825</v>
      </c>
      <c r="N26" s="9">
        <v>852</v>
      </c>
      <c r="O26" s="11" t="s">
        <v>10</v>
      </c>
      <c r="P26" s="30" t="s">
        <v>21</v>
      </c>
      <c r="Q26" s="13">
        <f>(C28+C36+C38)</f>
        <v>811</v>
      </c>
      <c r="R26" s="14">
        <f>SUM(Q26/Q28)</f>
        <v>0.11482372929350135</v>
      </c>
      <c r="S26" s="5">
        <v>1</v>
      </c>
    </row>
    <row r="27" spans="1:19" s="2" customFormat="1" ht="16.5" customHeight="1" thickBot="1">
      <c r="A27" s="7" t="s">
        <v>489</v>
      </c>
      <c r="B27" s="8" t="s">
        <v>6</v>
      </c>
      <c r="C27" s="10">
        <v>570</v>
      </c>
      <c r="D27" s="10">
        <v>604</v>
      </c>
      <c r="E27" s="10">
        <v>626</v>
      </c>
      <c r="F27" s="10">
        <v>627</v>
      </c>
      <c r="G27" s="10">
        <v>693</v>
      </c>
      <c r="H27" s="10">
        <v>703</v>
      </c>
      <c r="I27" s="10">
        <v>704</v>
      </c>
      <c r="J27" s="10">
        <v>706</v>
      </c>
      <c r="K27" s="10">
        <v>717</v>
      </c>
      <c r="L27" s="10">
        <v>725</v>
      </c>
      <c r="M27" s="10">
        <v>728</v>
      </c>
      <c r="N27" s="9">
        <v>744</v>
      </c>
      <c r="O27" s="11" t="s">
        <v>19</v>
      </c>
      <c r="P27" s="21" t="s">
        <v>13</v>
      </c>
      <c r="Q27" s="13">
        <f>(C24+C29+C35)</f>
        <v>1445</v>
      </c>
      <c r="R27" s="14">
        <f>SUM(Q27/Q28)</f>
        <v>0.20458728585586861</v>
      </c>
      <c r="S27" s="5">
        <v>2</v>
      </c>
    </row>
    <row r="28" spans="1:19" s="2" customFormat="1" ht="16.5" customHeight="1" thickBot="1">
      <c r="A28" s="7" t="s">
        <v>487</v>
      </c>
      <c r="B28" s="45" t="s">
        <v>21</v>
      </c>
      <c r="C28" s="10">
        <v>487</v>
      </c>
      <c r="D28" s="10">
        <v>493</v>
      </c>
      <c r="E28" s="10">
        <v>496</v>
      </c>
      <c r="F28" s="10">
        <v>560</v>
      </c>
      <c r="G28" s="10">
        <v>562</v>
      </c>
      <c r="H28" s="10">
        <v>654</v>
      </c>
      <c r="I28" s="10">
        <v>662</v>
      </c>
      <c r="J28" s="10">
        <v>767</v>
      </c>
      <c r="K28" s="10">
        <v>774</v>
      </c>
      <c r="L28" s="10">
        <v>778</v>
      </c>
      <c r="M28" s="10">
        <v>782</v>
      </c>
      <c r="N28" s="9">
        <v>843</v>
      </c>
      <c r="O28" s="9" t="s">
        <v>15</v>
      </c>
      <c r="Q28" s="24">
        <v>7063</v>
      </c>
    </row>
    <row r="29" spans="1:19" s="2" customFormat="1" ht="16.5" customHeight="1" thickBot="1">
      <c r="A29" s="7" t="s">
        <v>447</v>
      </c>
      <c r="B29" s="28" t="s">
        <v>16</v>
      </c>
      <c r="C29" s="10">
        <v>487</v>
      </c>
      <c r="D29" s="10">
        <v>498</v>
      </c>
      <c r="E29" s="10">
        <v>515</v>
      </c>
      <c r="F29" s="10">
        <v>517</v>
      </c>
      <c r="G29" s="10">
        <v>520</v>
      </c>
      <c r="H29" s="10">
        <v>527</v>
      </c>
      <c r="I29" s="10">
        <v>556</v>
      </c>
      <c r="J29" s="10">
        <v>602</v>
      </c>
      <c r="K29" s="10">
        <v>615</v>
      </c>
      <c r="L29" s="10">
        <v>660</v>
      </c>
      <c r="M29" s="10">
        <v>671</v>
      </c>
      <c r="N29" s="9">
        <v>801</v>
      </c>
      <c r="O29" s="15" t="s">
        <v>18</v>
      </c>
    </row>
    <row r="30" spans="1:19" s="2" customFormat="1" ht="16.5" customHeight="1" thickBot="1">
      <c r="A30" s="22" t="s">
        <v>114</v>
      </c>
      <c r="B30" s="23" t="s">
        <v>6</v>
      </c>
      <c r="C30" s="10">
        <v>432</v>
      </c>
      <c r="D30" s="10">
        <v>508</v>
      </c>
      <c r="E30" s="10">
        <v>525</v>
      </c>
      <c r="F30" s="10">
        <v>535</v>
      </c>
      <c r="G30" s="10">
        <v>543</v>
      </c>
      <c r="H30" s="10">
        <v>552</v>
      </c>
      <c r="I30" s="10">
        <v>570</v>
      </c>
      <c r="J30" s="10">
        <v>593</v>
      </c>
      <c r="K30" s="10">
        <v>619</v>
      </c>
      <c r="L30" s="10">
        <v>636</v>
      </c>
      <c r="M30" s="10">
        <v>640</v>
      </c>
      <c r="N30" s="10">
        <v>694</v>
      </c>
      <c r="O30" s="65"/>
    </row>
    <row r="31" spans="1:19" s="2" customFormat="1" ht="16.5" customHeight="1" thickBot="1">
      <c r="A31" s="22" t="s">
        <v>451</v>
      </c>
      <c r="B31" s="25" t="s">
        <v>9</v>
      </c>
      <c r="C31" s="10">
        <v>352</v>
      </c>
      <c r="D31" s="10">
        <v>356</v>
      </c>
      <c r="E31" s="10">
        <v>358</v>
      </c>
      <c r="F31" s="10">
        <v>362</v>
      </c>
      <c r="G31" s="10">
        <v>363</v>
      </c>
      <c r="H31" s="10">
        <v>365</v>
      </c>
      <c r="I31" s="10">
        <v>438</v>
      </c>
      <c r="J31" s="10">
        <v>447</v>
      </c>
      <c r="K31" s="10">
        <v>453</v>
      </c>
      <c r="L31" s="10">
        <v>501</v>
      </c>
      <c r="M31" s="10">
        <v>616</v>
      </c>
      <c r="N31" s="10" t="s">
        <v>14</v>
      </c>
    </row>
    <row r="32" spans="1:19" s="2" customFormat="1" ht="16.5" customHeight="1" thickBot="1">
      <c r="A32" s="22" t="s">
        <v>491</v>
      </c>
      <c r="B32" s="25" t="s">
        <v>9</v>
      </c>
      <c r="C32" s="10">
        <v>307</v>
      </c>
      <c r="D32" s="10">
        <v>309</v>
      </c>
      <c r="E32" s="10">
        <v>310</v>
      </c>
      <c r="F32" s="10">
        <v>310</v>
      </c>
      <c r="G32" s="10">
        <v>313</v>
      </c>
      <c r="H32" s="10">
        <v>316</v>
      </c>
      <c r="I32" s="10">
        <v>349</v>
      </c>
      <c r="J32" s="10">
        <v>356</v>
      </c>
      <c r="K32" s="10">
        <v>356</v>
      </c>
      <c r="L32" s="10" t="s">
        <v>14</v>
      </c>
    </row>
    <row r="33" spans="1:17" s="2" customFormat="1" ht="16.5" customHeight="1" thickBot="1">
      <c r="A33" s="22" t="s">
        <v>490</v>
      </c>
      <c r="B33" s="23" t="s">
        <v>6</v>
      </c>
      <c r="C33" s="10">
        <v>279</v>
      </c>
      <c r="D33" s="10">
        <v>286</v>
      </c>
      <c r="E33" s="10">
        <v>306</v>
      </c>
      <c r="F33" s="10">
        <v>311</v>
      </c>
      <c r="G33" s="10">
        <v>317</v>
      </c>
      <c r="H33" s="10">
        <v>322</v>
      </c>
      <c r="I33" s="10">
        <v>324</v>
      </c>
      <c r="J33" s="10">
        <v>326</v>
      </c>
      <c r="K33" s="10" t="s">
        <v>14</v>
      </c>
      <c r="Q33" s="19"/>
    </row>
    <row r="34" spans="1:17" s="2" customFormat="1" ht="16.5" customHeight="1" thickBot="1">
      <c r="A34" s="22" t="s">
        <v>453</v>
      </c>
      <c r="B34" s="25" t="s">
        <v>9</v>
      </c>
      <c r="C34" s="10">
        <v>228</v>
      </c>
      <c r="D34" s="10">
        <v>230</v>
      </c>
      <c r="E34" s="10">
        <v>234</v>
      </c>
      <c r="F34" s="10">
        <v>235</v>
      </c>
      <c r="G34" s="10">
        <v>235</v>
      </c>
      <c r="H34" s="10">
        <v>236</v>
      </c>
      <c r="I34" s="10" t="s">
        <v>14</v>
      </c>
      <c r="L34" s="19"/>
      <c r="M34" s="19"/>
      <c r="N34" s="19"/>
    </row>
    <row r="35" spans="1:17" s="2" customFormat="1" ht="16.5" customHeight="1" thickBot="1">
      <c r="A35" s="22" t="s">
        <v>448</v>
      </c>
      <c r="B35" s="27" t="s">
        <v>16</v>
      </c>
      <c r="C35" s="10">
        <v>216</v>
      </c>
      <c r="D35" s="10">
        <v>219</v>
      </c>
      <c r="E35" s="10">
        <v>224</v>
      </c>
      <c r="F35" s="10">
        <v>228</v>
      </c>
      <c r="G35" s="10">
        <v>230</v>
      </c>
      <c r="H35" s="10">
        <v>239</v>
      </c>
      <c r="I35" s="10">
        <v>243</v>
      </c>
      <c r="J35" s="10" t="s">
        <v>14</v>
      </c>
      <c r="L35" s="19"/>
      <c r="M35" s="19"/>
      <c r="N35" s="19"/>
    </row>
    <row r="36" spans="1:17" s="2" customFormat="1" ht="16.5" customHeight="1" thickBot="1">
      <c r="A36" s="22" t="s">
        <v>493</v>
      </c>
      <c r="B36" s="38" t="s">
        <v>21</v>
      </c>
      <c r="C36" s="10">
        <v>203</v>
      </c>
      <c r="D36" s="10">
        <v>204</v>
      </c>
      <c r="E36" s="10">
        <v>205</v>
      </c>
      <c r="F36" s="10">
        <v>221</v>
      </c>
      <c r="G36" s="10">
        <v>221</v>
      </c>
      <c r="H36" s="10" t="s">
        <v>14</v>
      </c>
    </row>
    <row r="37" spans="1:17" s="2" customFormat="1" ht="16.5" customHeight="1" thickBot="1">
      <c r="A37" s="22" t="s">
        <v>492</v>
      </c>
      <c r="B37" s="23" t="s">
        <v>6</v>
      </c>
      <c r="C37" s="10">
        <v>131</v>
      </c>
      <c r="D37" s="10">
        <v>138</v>
      </c>
      <c r="E37" s="10">
        <v>138</v>
      </c>
      <c r="F37" s="10">
        <v>140</v>
      </c>
      <c r="G37" s="10" t="s">
        <v>14</v>
      </c>
    </row>
    <row r="38" spans="1:17" s="2" customFormat="1" ht="16.5" customHeight="1" thickBot="1">
      <c r="A38" s="22" t="s">
        <v>426</v>
      </c>
      <c r="B38" s="38" t="s">
        <v>21</v>
      </c>
      <c r="C38" s="10">
        <v>121</v>
      </c>
      <c r="D38" s="10">
        <v>124</v>
      </c>
      <c r="E38" s="10">
        <v>125</v>
      </c>
      <c r="F38" s="10" t="s">
        <v>14</v>
      </c>
      <c r="K38" s="19"/>
    </row>
    <row r="39" spans="1:17" s="2" customFormat="1" ht="16.5" customHeight="1" thickBot="1">
      <c r="A39" s="22" t="s">
        <v>494</v>
      </c>
      <c r="B39" s="23" t="s">
        <v>6</v>
      </c>
      <c r="C39" s="10">
        <v>104</v>
      </c>
      <c r="D39" s="10">
        <v>119</v>
      </c>
      <c r="E39" s="10" t="s">
        <v>14</v>
      </c>
      <c r="I39" s="19"/>
      <c r="J39" s="19"/>
      <c r="K39" s="19"/>
    </row>
    <row r="40" spans="1:17" s="2" customFormat="1" ht="11.25" customHeight="1"/>
    <row r="41" spans="1:17" s="2" customFormat="1" ht="16.5" customHeight="1">
      <c r="A41" s="1" t="s">
        <v>510</v>
      </c>
    </row>
    <row r="42" spans="1:17" s="2" customFormat="1" ht="9" customHeight="1" thickBot="1">
      <c r="A42" s="1"/>
    </row>
    <row r="43" spans="1:17" s="2" customFormat="1" ht="16.5" customHeight="1" thickBot="1">
      <c r="A43" s="3" t="s">
        <v>0</v>
      </c>
      <c r="B43" s="4" t="s">
        <v>1</v>
      </c>
      <c r="C43" s="4" t="s">
        <v>2</v>
      </c>
      <c r="D43" s="4">
        <v>2</v>
      </c>
      <c r="E43" s="4">
        <v>3</v>
      </c>
      <c r="F43" s="4">
        <v>4</v>
      </c>
      <c r="G43" s="4">
        <v>5</v>
      </c>
      <c r="H43" s="4">
        <v>6</v>
      </c>
      <c r="I43" s="4">
        <v>7</v>
      </c>
      <c r="J43" s="4">
        <v>8</v>
      </c>
      <c r="K43" s="4">
        <v>9</v>
      </c>
      <c r="L43" s="4"/>
      <c r="M43" s="6" t="s">
        <v>161</v>
      </c>
      <c r="N43" s="14">
        <f>(4375/6401)</f>
        <v>0.68348695516325575</v>
      </c>
    </row>
    <row r="44" spans="1:17" s="2" customFormat="1" ht="16.5" customHeight="1" thickBot="1">
      <c r="A44" s="7" t="s">
        <v>511</v>
      </c>
      <c r="B44" s="8" t="s">
        <v>6</v>
      </c>
      <c r="C44" s="10">
        <v>694</v>
      </c>
      <c r="D44" s="10">
        <v>704</v>
      </c>
      <c r="E44" s="9">
        <v>726</v>
      </c>
      <c r="F44" s="10"/>
      <c r="G44" s="10"/>
      <c r="H44" s="10"/>
      <c r="I44" s="10"/>
      <c r="J44" s="10"/>
      <c r="K44" s="10"/>
      <c r="L44" s="11" t="s">
        <v>7</v>
      </c>
      <c r="M44" s="5"/>
      <c r="N44" s="6" t="s">
        <v>3</v>
      </c>
      <c r="O44" s="6" t="s">
        <v>4</v>
      </c>
      <c r="P44" s="6" t="s">
        <v>5</v>
      </c>
    </row>
    <row r="45" spans="1:17" s="2" customFormat="1" ht="16.5" customHeight="1" thickBot="1">
      <c r="A45" s="7" t="s">
        <v>433</v>
      </c>
      <c r="B45" s="8" t="s">
        <v>6</v>
      </c>
      <c r="C45" s="10">
        <v>633</v>
      </c>
      <c r="D45" s="10">
        <v>634</v>
      </c>
      <c r="E45" s="10">
        <v>638</v>
      </c>
      <c r="F45" s="10">
        <v>641</v>
      </c>
      <c r="G45" s="10">
        <v>673</v>
      </c>
      <c r="H45" s="9">
        <v>771</v>
      </c>
      <c r="I45" s="10"/>
      <c r="J45" s="10"/>
      <c r="K45" s="10"/>
      <c r="L45" s="11" t="s">
        <v>8</v>
      </c>
      <c r="M45" s="12" t="s">
        <v>6</v>
      </c>
      <c r="N45" s="13">
        <f>(C44+C45+C49+C51)</f>
        <v>1966</v>
      </c>
      <c r="O45" s="14">
        <f>SUM(N45/N48)</f>
        <v>0.45488199907450255</v>
      </c>
      <c r="P45" s="5">
        <v>2</v>
      </c>
    </row>
    <row r="46" spans="1:17" s="2" customFormat="1" ht="16.5" customHeight="1" thickBot="1">
      <c r="A46" s="7" t="s">
        <v>434</v>
      </c>
      <c r="B46" s="17" t="s">
        <v>9</v>
      </c>
      <c r="C46" s="10">
        <v>596</v>
      </c>
      <c r="D46" s="10">
        <v>610</v>
      </c>
      <c r="E46" s="10">
        <v>622</v>
      </c>
      <c r="F46" s="10">
        <v>628</v>
      </c>
      <c r="G46" s="10">
        <v>639</v>
      </c>
      <c r="H46" s="10">
        <v>654</v>
      </c>
      <c r="I46" s="10">
        <v>656</v>
      </c>
      <c r="J46" s="9">
        <v>829</v>
      </c>
      <c r="K46" s="10"/>
      <c r="L46" s="11" t="s">
        <v>12</v>
      </c>
      <c r="M46" s="16" t="s">
        <v>9</v>
      </c>
      <c r="N46" s="13">
        <f>(C46+C47+C48+C50)</f>
        <v>1847</v>
      </c>
      <c r="O46" s="14">
        <f>SUM(N46/N48)</f>
        <v>0.42734844979176306</v>
      </c>
      <c r="P46" s="5">
        <v>3</v>
      </c>
    </row>
    <row r="47" spans="1:17" s="2" customFormat="1" ht="16.5" customHeight="1" thickBot="1">
      <c r="A47" s="7" t="s">
        <v>514</v>
      </c>
      <c r="B47" s="17" t="s">
        <v>9</v>
      </c>
      <c r="C47" s="29">
        <v>512</v>
      </c>
      <c r="D47" s="10">
        <v>517</v>
      </c>
      <c r="E47" s="10">
        <v>525</v>
      </c>
      <c r="F47" s="10">
        <v>527</v>
      </c>
      <c r="G47" s="10">
        <v>579</v>
      </c>
      <c r="H47" s="10">
        <v>581</v>
      </c>
      <c r="I47" s="10">
        <v>581</v>
      </c>
      <c r="J47" s="10">
        <v>606</v>
      </c>
      <c r="K47" s="9">
        <v>634</v>
      </c>
      <c r="L47" s="11" t="s">
        <v>10</v>
      </c>
      <c r="M47" s="30" t="s">
        <v>21</v>
      </c>
      <c r="N47" s="13">
        <f>(C52+C53+C54+C55)</f>
        <v>509</v>
      </c>
      <c r="O47" s="14">
        <f>SUM(N47/N48)</f>
        <v>0.11776955113373438</v>
      </c>
      <c r="P47" s="5"/>
    </row>
    <row r="48" spans="1:17" s="2" customFormat="1" ht="16.5" customHeight="1" thickBot="1">
      <c r="A48" s="7" t="s">
        <v>441</v>
      </c>
      <c r="B48" s="17" t="s">
        <v>9</v>
      </c>
      <c r="C48" s="10">
        <v>415</v>
      </c>
      <c r="D48" s="10">
        <v>417</v>
      </c>
      <c r="E48" s="10">
        <v>427</v>
      </c>
      <c r="F48" s="10">
        <v>433</v>
      </c>
      <c r="G48" s="10">
        <v>453</v>
      </c>
      <c r="H48" s="10">
        <v>489</v>
      </c>
      <c r="I48" s="10">
        <v>494</v>
      </c>
      <c r="J48" s="10">
        <v>559</v>
      </c>
      <c r="K48" s="9">
        <v>627</v>
      </c>
      <c r="L48" s="11" t="s">
        <v>15</v>
      </c>
      <c r="M48" s="18"/>
      <c r="N48" s="24">
        <v>4322</v>
      </c>
      <c r="O48" s="20"/>
    </row>
    <row r="49" spans="1:16" s="2" customFormat="1" ht="16.5" customHeight="1" thickBot="1">
      <c r="A49" s="22" t="s">
        <v>512</v>
      </c>
      <c r="B49" s="23" t="s">
        <v>6</v>
      </c>
      <c r="C49" s="10">
        <v>330</v>
      </c>
      <c r="D49" s="10">
        <v>331</v>
      </c>
      <c r="E49" s="10">
        <v>335</v>
      </c>
      <c r="F49" s="10">
        <v>356</v>
      </c>
      <c r="G49" s="10">
        <v>370</v>
      </c>
      <c r="H49" s="10">
        <v>421</v>
      </c>
      <c r="I49" s="10">
        <v>463</v>
      </c>
      <c r="J49" s="10">
        <v>499</v>
      </c>
      <c r="K49" s="10">
        <v>511</v>
      </c>
      <c r="L49" s="11"/>
    </row>
    <row r="50" spans="1:16" s="2" customFormat="1" ht="16.5" customHeight="1" thickBot="1">
      <c r="A50" s="22" t="s">
        <v>513</v>
      </c>
      <c r="B50" s="25" t="s">
        <v>9</v>
      </c>
      <c r="C50" s="10">
        <v>324</v>
      </c>
      <c r="D50" s="10">
        <v>325</v>
      </c>
      <c r="E50" s="10">
        <v>333</v>
      </c>
      <c r="F50" s="10">
        <v>358</v>
      </c>
      <c r="G50" s="10">
        <v>375</v>
      </c>
      <c r="H50" s="10">
        <v>405</v>
      </c>
      <c r="I50" s="10">
        <v>406</v>
      </c>
      <c r="J50" s="10" t="s">
        <v>14</v>
      </c>
    </row>
    <row r="51" spans="1:16" s="2" customFormat="1" ht="16.5" customHeight="1" thickBot="1">
      <c r="A51" s="22" t="s">
        <v>435</v>
      </c>
      <c r="B51" s="23" t="s">
        <v>6</v>
      </c>
      <c r="C51" s="10">
        <v>309</v>
      </c>
      <c r="D51" s="10">
        <v>310</v>
      </c>
      <c r="E51" s="10">
        <v>316</v>
      </c>
      <c r="F51" s="10">
        <v>319</v>
      </c>
      <c r="G51" s="10">
        <v>321</v>
      </c>
      <c r="H51" s="10" t="s">
        <v>14</v>
      </c>
    </row>
    <row r="52" spans="1:16" s="2" customFormat="1" ht="16.5" customHeight="1" thickBot="1">
      <c r="A52" s="22" t="s">
        <v>515</v>
      </c>
      <c r="B52" s="38" t="s">
        <v>21</v>
      </c>
      <c r="C52" s="10">
        <v>173</v>
      </c>
      <c r="D52" s="10">
        <v>178</v>
      </c>
      <c r="E52" s="10">
        <v>225</v>
      </c>
      <c r="F52" s="10">
        <v>305</v>
      </c>
      <c r="G52" s="10" t="s">
        <v>14</v>
      </c>
    </row>
    <row r="53" spans="1:16" s="2" customFormat="1" ht="16.5" customHeight="1" thickBot="1">
      <c r="A53" s="22" t="s">
        <v>516</v>
      </c>
      <c r="B53" s="38" t="s">
        <v>21</v>
      </c>
      <c r="C53" s="10">
        <v>150</v>
      </c>
      <c r="D53" s="10">
        <v>153</v>
      </c>
      <c r="E53" s="10">
        <v>167</v>
      </c>
      <c r="F53" s="10" t="s">
        <v>14</v>
      </c>
      <c r="H53" s="19"/>
    </row>
    <row r="54" spans="1:16" s="2" customFormat="1" ht="16.5" customHeight="1" thickBot="1">
      <c r="A54" s="22" t="s">
        <v>440</v>
      </c>
      <c r="B54" s="38" t="s">
        <v>21</v>
      </c>
      <c r="C54" s="10">
        <v>134</v>
      </c>
      <c r="D54" s="10">
        <v>140</v>
      </c>
      <c r="E54" s="10" t="s">
        <v>14</v>
      </c>
      <c r="F54" s="19"/>
    </row>
    <row r="55" spans="1:16" s="2" customFormat="1" ht="16.5" customHeight="1" thickBot="1">
      <c r="A55" s="22" t="s">
        <v>517</v>
      </c>
      <c r="B55" s="38" t="s">
        <v>21</v>
      </c>
      <c r="C55" s="10">
        <v>52</v>
      </c>
      <c r="D55" s="10" t="s">
        <v>14</v>
      </c>
      <c r="E55" s="19"/>
      <c r="F55" s="19"/>
    </row>
    <row r="56" spans="1:16" s="2" customFormat="1" ht="14.25"/>
    <row r="57" spans="1:16" s="2" customFormat="1" ht="16.5" customHeight="1">
      <c r="A57" s="1" t="s">
        <v>495</v>
      </c>
    </row>
    <row r="58" spans="1:16" s="2" customFormat="1" ht="9.75" customHeight="1" thickBot="1">
      <c r="A58" s="1"/>
    </row>
    <row r="59" spans="1:16" s="2" customFormat="1" ht="16.5" customHeight="1" thickBot="1">
      <c r="A59" s="3" t="s">
        <v>0</v>
      </c>
      <c r="B59" s="4" t="s">
        <v>1</v>
      </c>
      <c r="C59" s="4" t="s">
        <v>2</v>
      </c>
      <c r="D59" s="4">
        <v>2</v>
      </c>
      <c r="E59" s="4">
        <v>3</v>
      </c>
      <c r="F59" s="4">
        <v>4</v>
      </c>
      <c r="G59" s="4">
        <v>5</v>
      </c>
      <c r="H59" s="4">
        <v>6</v>
      </c>
      <c r="I59" s="4">
        <v>7</v>
      </c>
      <c r="J59" s="4">
        <v>8</v>
      </c>
      <c r="K59" s="4">
        <v>9</v>
      </c>
      <c r="L59" s="4"/>
      <c r="M59" s="6" t="s">
        <v>161</v>
      </c>
      <c r="N59" s="14">
        <f>(4544/7282)</f>
        <v>0.62400439439714361</v>
      </c>
    </row>
    <row r="60" spans="1:16" s="2" customFormat="1" ht="16.5" customHeight="1" thickBot="1">
      <c r="A60" s="7" t="s">
        <v>71</v>
      </c>
      <c r="B60" s="45" t="s">
        <v>21</v>
      </c>
      <c r="C60" s="9">
        <v>823</v>
      </c>
      <c r="D60" s="10"/>
      <c r="E60" s="10"/>
      <c r="F60" s="10"/>
      <c r="G60" s="10"/>
      <c r="H60" s="10"/>
      <c r="I60" s="10"/>
      <c r="J60" s="10"/>
      <c r="K60" s="10"/>
      <c r="L60" s="15" t="s">
        <v>7</v>
      </c>
      <c r="M60" s="5"/>
      <c r="N60" s="6" t="s">
        <v>3</v>
      </c>
      <c r="O60" s="6" t="s">
        <v>4</v>
      </c>
      <c r="P60" s="6" t="s">
        <v>5</v>
      </c>
    </row>
    <row r="61" spans="1:16" s="2" customFormat="1" ht="16.5" customHeight="1" thickBot="1">
      <c r="A61" s="7" t="s">
        <v>465</v>
      </c>
      <c r="B61" s="17" t="s">
        <v>9</v>
      </c>
      <c r="C61" s="10">
        <v>709</v>
      </c>
      <c r="D61" s="10">
        <v>724</v>
      </c>
      <c r="E61" s="9">
        <v>804</v>
      </c>
      <c r="F61" s="10"/>
      <c r="G61" s="10"/>
      <c r="H61" s="10"/>
      <c r="I61" s="10"/>
      <c r="J61" s="10"/>
      <c r="K61" s="10"/>
      <c r="L61" s="15" t="s">
        <v>8</v>
      </c>
      <c r="M61" s="12" t="s">
        <v>6</v>
      </c>
      <c r="N61" s="13">
        <f>(C62+C63+C65+C67+C68)</f>
        <v>1933</v>
      </c>
      <c r="O61" s="14">
        <f>SUM(N61/N65)</f>
        <v>0.42936472678809418</v>
      </c>
      <c r="P61" s="5">
        <v>2</v>
      </c>
    </row>
    <row r="62" spans="1:16" s="2" customFormat="1" ht="16.5" customHeight="1" thickBot="1">
      <c r="A62" s="7" t="s">
        <v>463</v>
      </c>
      <c r="B62" s="8" t="s">
        <v>6</v>
      </c>
      <c r="C62" s="10">
        <v>664</v>
      </c>
      <c r="D62" s="10">
        <v>667</v>
      </c>
      <c r="E62" s="10">
        <v>667</v>
      </c>
      <c r="F62" s="10">
        <v>668</v>
      </c>
      <c r="G62" s="10">
        <v>681</v>
      </c>
      <c r="H62" s="10">
        <v>711</v>
      </c>
      <c r="I62" s="10">
        <v>734</v>
      </c>
      <c r="J62" s="9">
        <v>760</v>
      </c>
      <c r="K62" s="10"/>
      <c r="L62" s="15" t="s">
        <v>10</v>
      </c>
      <c r="M62" s="16" t="s">
        <v>9</v>
      </c>
      <c r="N62" s="13">
        <f>(C61+C66+C69+C71)</f>
        <v>1281</v>
      </c>
      <c r="O62" s="14">
        <f>SUM(N62/N65)</f>
        <v>0.2845402043536206</v>
      </c>
      <c r="P62" s="5">
        <v>2</v>
      </c>
    </row>
    <row r="63" spans="1:16" s="2" customFormat="1" ht="16.5" customHeight="1" thickBot="1">
      <c r="A63" s="7" t="s">
        <v>496</v>
      </c>
      <c r="B63" s="8" t="s">
        <v>6</v>
      </c>
      <c r="C63" s="10">
        <v>599</v>
      </c>
      <c r="D63" s="10">
        <v>604</v>
      </c>
      <c r="E63" s="10">
        <v>617</v>
      </c>
      <c r="F63" s="10">
        <v>618</v>
      </c>
      <c r="G63" s="10">
        <v>636</v>
      </c>
      <c r="H63" s="10">
        <v>740</v>
      </c>
      <c r="I63" s="9">
        <v>798</v>
      </c>
      <c r="J63" s="10"/>
      <c r="K63" s="10"/>
      <c r="L63" s="15" t="s">
        <v>12</v>
      </c>
      <c r="M63" s="30" t="s">
        <v>21</v>
      </c>
      <c r="N63" s="13">
        <f>(C60+C70)</f>
        <v>990</v>
      </c>
      <c r="O63" s="14">
        <f>SUM(N63/N65)</f>
        <v>0.2199022656597068</v>
      </c>
      <c r="P63" s="5">
        <v>1</v>
      </c>
    </row>
    <row r="64" spans="1:16" s="2" customFormat="1" ht="16.5" customHeight="1" thickBot="1">
      <c r="A64" s="22" t="s">
        <v>466</v>
      </c>
      <c r="B64" s="27" t="s">
        <v>16</v>
      </c>
      <c r="C64" s="10">
        <v>298</v>
      </c>
      <c r="D64" s="10">
        <v>300</v>
      </c>
      <c r="E64" s="10">
        <v>305</v>
      </c>
      <c r="F64" s="10">
        <v>309</v>
      </c>
      <c r="G64" s="10">
        <v>311</v>
      </c>
      <c r="H64" s="10">
        <v>318</v>
      </c>
      <c r="I64" s="10">
        <v>332</v>
      </c>
      <c r="J64" s="10">
        <v>343</v>
      </c>
      <c r="K64" s="10" t="s">
        <v>14</v>
      </c>
      <c r="M64" s="21" t="s">
        <v>13</v>
      </c>
      <c r="N64" s="13">
        <v>298</v>
      </c>
      <c r="O64" s="14">
        <f>SUM(N64/N65)</f>
        <v>6.6192803198578412E-2</v>
      </c>
      <c r="P64" s="5"/>
    </row>
    <row r="65" spans="1:15" s="2" customFormat="1" ht="16.5" customHeight="1" thickBot="1">
      <c r="A65" s="22" t="s">
        <v>499</v>
      </c>
      <c r="B65" s="23" t="s">
        <v>6</v>
      </c>
      <c r="C65" s="10">
        <v>296</v>
      </c>
      <c r="D65" s="10">
        <v>299</v>
      </c>
      <c r="E65" s="10">
        <v>299</v>
      </c>
      <c r="F65" s="10">
        <v>299</v>
      </c>
      <c r="G65" s="10">
        <v>317</v>
      </c>
      <c r="H65" s="10">
        <v>325</v>
      </c>
      <c r="I65" s="10">
        <v>372</v>
      </c>
      <c r="J65" s="10">
        <v>420</v>
      </c>
      <c r="K65" s="10">
        <v>450</v>
      </c>
      <c r="L65" s="15"/>
      <c r="N65" s="24">
        <v>4502</v>
      </c>
    </row>
    <row r="66" spans="1:15" s="2" customFormat="1" ht="16.5" customHeight="1" thickBot="1">
      <c r="A66" s="7" t="s">
        <v>497</v>
      </c>
      <c r="B66" s="17" t="s">
        <v>9</v>
      </c>
      <c r="C66" s="10">
        <v>275</v>
      </c>
      <c r="D66" s="10">
        <v>276</v>
      </c>
      <c r="E66" s="10">
        <v>290</v>
      </c>
      <c r="F66" s="10">
        <v>323</v>
      </c>
      <c r="G66" s="10">
        <v>406</v>
      </c>
      <c r="H66" s="10">
        <v>414</v>
      </c>
      <c r="I66" s="10">
        <v>416</v>
      </c>
      <c r="J66" s="10">
        <v>445</v>
      </c>
      <c r="K66" s="9">
        <v>582</v>
      </c>
      <c r="L66" s="15" t="s">
        <v>15</v>
      </c>
    </row>
    <row r="67" spans="1:15" s="2" customFormat="1" ht="16.5" customHeight="1" thickBot="1">
      <c r="A67" s="22" t="s">
        <v>471</v>
      </c>
      <c r="B67" s="23" t="s">
        <v>6</v>
      </c>
      <c r="C67" s="10">
        <v>197</v>
      </c>
      <c r="D67" s="10">
        <v>200</v>
      </c>
      <c r="E67" s="10">
        <v>202</v>
      </c>
      <c r="F67" s="10">
        <v>205</v>
      </c>
      <c r="G67" s="10">
        <v>206</v>
      </c>
      <c r="H67" s="10">
        <v>215</v>
      </c>
      <c r="I67" s="10" t="s">
        <v>14</v>
      </c>
    </row>
    <row r="68" spans="1:15" s="2" customFormat="1" ht="16.5" customHeight="1" thickBot="1">
      <c r="A68" s="22" t="s">
        <v>468</v>
      </c>
      <c r="B68" s="23" t="s">
        <v>6</v>
      </c>
      <c r="C68" s="10">
        <v>177</v>
      </c>
      <c r="D68" s="10">
        <v>178</v>
      </c>
      <c r="E68" s="10">
        <v>185</v>
      </c>
      <c r="F68" s="10">
        <v>186</v>
      </c>
      <c r="G68" s="10">
        <v>191</v>
      </c>
      <c r="H68" s="10" t="s">
        <v>14</v>
      </c>
      <c r="L68" s="14"/>
      <c r="M68" s="5"/>
    </row>
    <row r="69" spans="1:15" s="2" customFormat="1" ht="16.5" customHeight="1" thickBot="1">
      <c r="A69" s="22" t="s">
        <v>467</v>
      </c>
      <c r="B69" s="25" t="s">
        <v>9</v>
      </c>
      <c r="C69" s="29">
        <v>168</v>
      </c>
      <c r="D69" s="10">
        <v>169</v>
      </c>
      <c r="E69" s="10">
        <v>171</v>
      </c>
      <c r="F69" s="10">
        <v>176</v>
      </c>
      <c r="G69" s="10" t="s">
        <v>14</v>
      </c>
    </row>
    <row r="70" spans="1:15" s="2" customFormat="1" ht="16.5" customHeight="1" thickBot="1">
      <c r="A70" s="22" t="s">
        <v>144</v>
      </c>
      <c r="B70" s="38" t="s">
        <v>21</v>
      </c>
      <c r="C70" s="10">
        <v>167</v>
      </c>
      <c r="D70" s="10">
        <v>204</v>
      </c>
      <c r="E70" s="10">
        <v>208</v>
      </c>
      <c r="F70" s="10">
        <v>213</v>
      </c>
      <c r="G70" s="10">
        <v>231</v>
      </c>
      <c r="H70" s="10">
        <v>235</v>
      </c>
      <c r="I70" s="10">
        <v>252</v>
      </c>
      <c r="J70" s="10" t="s">
        <v>14</v>
      </c>
    </row>
    <row r="71" spans="1:15" s="2" customFormat="1" ht="16.5" customHeight="1" thickBot="1">
      <c r="A71" s="22" t="s">
        <v>498</v>
      </c>
      <c r="B71" s="25" t="s">
        <v>9</v>
      </c>
      <c r="C71" s="10">
        <v>129</v>
      </c>
      <c r="D71" s="10">
        <v>130</v>
      </c>
      <c r="E71" s="10" t="s">
        <v>14</v>
      </c>
      <c r="J71" s="19"/>
      <c r="K71" s="19"/>
      <c r="L71" s="14"/>
      <c r="M71" s="5"/>
    </row>
    <row r="72" spans="1:15" s="2" customFormat="1" ht="15">
      <c r="A72" s="31"/>
    </row>
    <row r="73" spans="1:15" s="2" customFormat="1" ht="16.5" customHeight="1">
      <c r="A73" s="1" t="s">
        <v>509</v>
      </c>
    </row>
    <row r="74" spans="1:15" s="2" customFormat="1" ht="9.75" customHeight="1" thickBot="1">
      <c r="A74" s="1"/>
    </row>
    <row r="75" spans="1:15" s="2" customFormat="1" ht="16.5" customHeight="1" thickBot="1">
      <c r="A75" s="3" t="s">
        <v>0</v>
      </c>
      <c r="B75" s="4" t="s">
        <v>1</v>
      </c>
      <c r="C75" s="4" t="s">
        <v>2</v>
      </c>
      <c r="D75" s="4">
        <v>2</v>
      </c>
      <c r="E75" s="4">
        <v>3</v>
      </c>
      <c r="F75" s="4">
        <v>4</v>
      </c>
      <c r="G75" s="4">
        <v>5</v>
      </c>
      <c r="H75" s="4">
        <v>6</v>
      </c>
      <c r="I75" s="4">
        <v>7</v>
      </c>
      <c r="J75" s="4">
        <v>8</v>
      </c>
      <c r="K75" s="4"/>
      <c r="L75" s="6" t="s">
        <v>161</v>
      </c>
      <c r="M75" s="14">
        <f>(4824/8002)</f>
        <v>0.60284928767808044</v>
      </c>
    </row>
    <row r="76" spans="1:15" s="2" customFormat="1" ht="16.5" customHeight="1" thickBot="1">
      <c r="A76" s="7" t="s">
        <v>500</v>
      </c>
      <c r="B76" s="45" t="s">
        <v>21</v>
      </c>
      <c r="C76" s="10">
        <v>789</v>
      </c>
      <c r="D76" s="9">
        <v>818</v>
      </c>
      <c r="E76" s="10"/>
      <c r="F76" s="10"/>
      <c r="G76" s="10"/>
      <c r="H76" s="10"/>
      <c r="I76" s="10"/>
      <c r="J76" s="10"/>
      <c r="K76" s="15" t="s">
        <v>7</v>
      </c>
      <c r="L76" s="5"/>
      <c r="M76" s="6" t="s">
        <v>3</v>
      </c>
      <c r="N76" s="6" t="s">
        <v>4</v>
      </c>
      <c r="O76" s="6" t="s">
        <v>5</v>
      </c>
    </row>
    <row r="77" spans="1:15" s="2" customFormat="1" ht="16.5" customHeight="1" thickBot="1">
      <c r="A77" s="7" t="s">
        <v>501</v>
      </c>
      <c r="B77" s="17" t="s">
        <v>9</v>
      </c>
      <c r="C77" s="29">
        <v>734</v>
      </c>
      <c r="D77" s="10">
        <v>735</v>
      </c>
      <c r="E77" s="10">
        <v>735</v>
      </c>
      <c r="F77" s="10">
        <v>786</v>
      </c>
      <c r="G77" s="10">
        <v>787</v>
      </c>
      <c r="H77" s="10">
        <v>789</v>
      </c>
      <c r="I77" s="9">
        <v>803</v>
      </c>
      <c r="J77" s="10"/>
      <c r="K77" s="15" t="s">
        <v>8</v>
      </c>
      <c r="L77" s="12" t="s">
        <v>6</v>
      </c>
      <c r="M77" s="13">
        <f>(C78+C79+C80)</f>
        <v>1928</v>
      </c>
      <c r="N77" s="14">
        <f>SUM(M77/M82)</f>
        <v>0.40275746814288699</v>
      </c>
      <c r="O77" s="5">
        <v>3</v>
      </c>
    </row>
    <row r="78" spans="1:15" s="2" customFormat="1" ht="16.5" customHeight="1" thickBot="1">
      <c r="A78" s="7" t="s">
        <v>134</v>
      </c>
      <c r="B78" s="8" t="s">
        <v>6</v>
      </c>
      <c r="C78" s="10">
        <v>708</v>
      </c>
      <c r="D78" s="10">
        <v>711</v>
      </c>
      <c r="E78" s="10">
        <v>712</v>
      </c>
      <c r="F78" s="10">
        <v>722</v>
      </c>
      <c r="G78" s="10">
        <v>722</v>
      </c>
      <c r="H78" s="10">
        <v>737</v>
      </c>
      <c r="I78" s="10">
        <v>750</v>
      </c>
      <c r="J78" s="9">
        <v>771</v>
      </c>
      <c r="K78" s="15" t="s">
        <v>12</v>
      </c>
      <c r="L78" s="16" t="s">
        <v>9</v>
      </c>
      <c r="M78" s="13">
        <f>(C77+C82+C86)</f>
        <v>1103</v>
      </c>
      <c r="N78" s="14">
        <f>SUM(M78/M82)</f>
        <v>0.23041570921245039</v>
      </c>
      <c r="O78" s="5">
        <v>1</v>
      </c>
    </row>
    <row r="79" spans="1:15" s="2" customFormat="1" ht="16.5" customHeight="1" thickBot="1">
      <c r="A79" s="7" t="s">
        <v>502</v>
      </c>
      <c r="B79" s="8" t="s">
        <v>6</v>
      </c>
      <c r="C79" s="10">
        <v>627</v>
      </c>
      <c r="D79" s="10">
        <v>632</v>
      </c>
      <c r="E79" s="10">
        <v>632</v>
      </c>
      <c r="F79" s="10">
        <v>635</v>
      </c>
      <c r="G79" s="10">
        <v>637</v>
      </c>
      <c r="H79" s="10">
        <v>637</v>
      </c>
      <c r="I79" s="10">
        <v>665</v>
      </c>
      <c r="J79" s="9">
        <v>676</v>
      </c>
      <c r="K79" s="15" t="s">
        <v>15</v>
      </c>
      <c r="L79" s="30" t="s">
        <v>21</v>
      </c>
      <c r="M79" s="13">
        <f>(C76+C83+C85+C87)</f>
        <v>1138</v>
      </c>
      <c r="N79" s="14">
        <f>SUM(M79/M82)</f>
        <v>0.23772717777313557</v>
      </c>
      <c r="O79" s="5">
        <v>1</v>
      </c>
    </row>
    <row r="80" spans="1:15" s="2" customFormat="1" ht="16.5" customHeight="1" thickBot="1">
      <c r="A80" s="7" t="s">
        <v>395</v>
      </c>
      <c r="B80" s="8" t="s">
        <v>6</v>
      </c>
      <c r="C80" s="10">
        <v>593</v>
      </c>
      <c r="D80" s="10">
        <v>596</v>
      </c>
      <c r="E80" s="10">
        <v>596</v>
      </c>
      <c r="F80" s="10">
        <v>598</v>
      </c>
      <c r="G80" s="10">
        <v>624</v>
      </c>
      <c r="H80" s="10">
        <v>660</v>
      </c>
      <c r="I80" s="10">
        <v>669</v>
      </c>
      <c r="J80" s="9">
        <v>764</v>
      </c>
      <c r="K80" s="15" t="s">
        <v>10</v>
      </c>
      <c r="L80" s="70" t="s">
        <v>17</v>
      </c>
      <c r="M80" s="13">
        <v>132</v>
      </c>
      <c r="N80" s="14">
        <f>SUM(M80/M82)</f>
        <v>2.7574681428869856E-2</v>
      </c>
      <c r="O80" s="5"/>
    </row>
    <row r="81" spans="1:15" s="2" customFormat="1" ht="16.5" customHeight="1" thickBot="1">
      <c r="A81" s="22" t="s">
        <v>508</v>
      </c>
      <c r="B81" s="27" t="s">
        <v>16</v>
      </c>
      <c r="C81" s="10">
        <v>486</v>
      </c>
      <c r="D81" s="10">
        <v>489</v>
      </c>
      <c r="E81" s="10">
        <v>493</v>
      </c>
      <c r="F81" s="10">
        <v>495</v>
      </c>
      <c r="G81" s="10">
        <v>501</v>
      </c>
      <c r="H81" s="10">
        <v>520</v>
      </c>
      <c r="I81" s="10">
        <v>580</v>
      </c>
      <c r="J81" s="10">
        <v>612</v>
      </c>
      <c r="K81" s="15"/>
      <c r="L81" s="21" t="s">
        <v>13</v>
      </c>
      <c r="M81" s="13">
        <v>486</v>
      </c>
      <c r="N81" s="14">
        <f>SUM(M81/M82)</f>
        <v>0.1015249634426572</v>
      </c>
      <c r="O81" s="5"/>
    </row>
    <row r="82" spans="1:15" s="2" customFormat="1" ht="16.5" customHeight="1" thickBot="1">
      <c r="A82" s="22" t="s">
        <v>461</v>
      </c>
      <c r="B82" s="25" t="s">
        <v>9</v>
      </c>
      <c r="C82" s="10">
        <v>285</v>
      </c>
      <c r="D82" s="10">
        <v>288</v>
      </c>
      <c r="E82" s="10">
        <v>289</v>
      </c>
      <c r="F82" s="10">
        <v>295</v>
      </c>
      <c r="G82" s="10">
        <v>323</v>
      </c>
      <c r="H82" s="10">
        <v>348</v>
      </c>
      <c r="I82" s="10">
        <v>356</v>
      </c>
      <c r="J82" s="10" t="s">
        <v>14</v>
      </c>
      <c r="L82" s="21"/>
      <c r="M82" s="24">
        <v>4787</v>
      </c>
      <c r="N82" s="14"/>
      <c r="O82" s="5"/>
    </row>
    <row r="83" spans="1:15" s="2" customFormat="1" ht="16.5" customHeight="1" thickBot="1">
      <c r="A83" s="22" t="s">
        <v>503</v>
      </c>
      <c r="B83" s="38" t="s">
        <v>21</v>
      </c>
      <c r="C83" s="10">
        <v>177</v>
      </c>
      <c r="D83" s="10">
        <v>187</v>
      </c>
      <c r="E83" s="10">
        <v>191</v>
      </c>
      <c r="F83" s="10">
        <v>192</v>
      </c>
      <c r="G83" s="10">
        <v>207</v>
      </c>
      <c r="H83" s="10">
        <v>215</v>
      </c>
      <c r="I83" s="10" t="s">
        <v>14</v>
      </c>
      <c r="J83" s="18"/>
      <c r="K83" s="13"/>
      <c r="L83" s="14"/>
      <c r="M83" s="5"/>
    </row>
    <row r="84" spans="1:15" s="2" customFormat="1" ht="16.5" customHeight="1" thickBot="1">
      <c r="A84" s="22" t="s">
        <v>507</v>
      </c>
      <c r="B84" s="72" t="s">
        <v>17</v>
      </c>
      <c r="C84" s="10">
        <v>132</v>
      </c>
      <c r="D84" s="10">
        <v>141</v>
      </c>
      <c r="E84" s="10">
        <v>144</v>
      </c>
      <c r="F84" s="10">
        <v>151</v>
      </c>
      <c r="G84" s="10">
        <v>153</v>
      </c>
      <c r="H84" s="10" t="s">
        <v>14</v>
      </c>
      <c r="J84" s="18"/>
      <c r="K84" s="13"/>
      <c r="L84" s="14"/>
      <c r="M84" s="5"/>
    </row>
    <row r="85" spans="1:15" s="2" customFormat="1" ht="16.5" customHeight="1" thickBot="1">
      <c r="A85" s="22" t="s">
        <v>505</v>
      </c>
      <c r="B85" s="38" t="s">
        <v>21</v>
      </c>
      <c r="C85" s="10">
        <v>94</v>
      </c>
      <c r="D85" s="10">
        <v>101</v>
      </c>
      <c r="E85" s="10">
        <v>108</v>
      </c>
      <c r="F85" s="10">
        <v>108</v>
      </c>
      <c r="G85" s="10" t="s">
        <v>14</v>
      </c>
      <c r="J85" s="14"/>
      <c r="K85" s="5"/>
    </row>
    <row r="86" spans="1:15" s="2" customFormat="1" ht="16.5" customHeight="1" thickBot="1">
      <c r="A86" s="22" t="s">
        <v>504</v>
      </c>
      <c r="B86" s="71" t="s">
        <v>9</v>
      </c>
      <c r="C86" s="10">
        <v>84</v>
      </c>
      <c r="D86" s="10">
        <v>84</v>
      </c>
      <c r="E86" s="10">
        <v>84</v>
      </c>
      <c r="F86" s="10" t="s">
        <v>14</v>
      </c>
      <c r="H86" s="19"/>
      <c r="I86" s="19"/>
    </row>
    <row r="87" spans="1:15" s="2" customFormat="1" ht="16.5" customHeight="1" thickBot="1">
      <c r="A87" s="22" t="s">
        <v>506</v>
      </c>
      <c r="B87" s="38" t="s">
        <v>21</v>
      </c>
      <c r="C87" s="10">
        <v>78</v>
      </c>
      <c r="D87" s="10" t="s">
        <v>14</v>
      </c>
      <c r="F87" s="19"/>
      <c r="H87" s="19"/>
      <c r="I87" s="19"/>
    </row>
    <row r="88" spans="1:15" s="2" customFormat="1" ht="15">
      <c r="A88" s="31"/>
    </row>
    <row r="89" spans="1:15" s="67" customFormat="1" ht="15" customHeight="1">
      <c r="A89" s="32"/>
      <c r="B89" s="32" t="s">
        <v>20</v>
      </c>
      <c r="C89" s="33" t="s">
        <v>6</v>
      </c>
      <c r="D89" s="34" t="s">
        <v>9</v>
      </c>
      <c r="E89" s="39" t="s">
        <v>21</v>
      </c>
      <c r="F89" s="42" t="s">
        <v>17</v>
      </c>
      <c r="G89" s="32" t="s">
        <v>13</v>
      </c>
    </row>
    <row r="90" spans="1:15" s="67" customFormat="1" ht="15" customHeight="1">
      <c r="A90" s="56" t="s">
        <v>3</v>
      </c>
      <c r="B90" s="36">
        <f>SUM(N65+N48+Q28+O8+M82)</f>
        <v>26125</v>
      </c>
      <c r="C90" s="68">
        <f>SUM(N61+N45+Q24+O5+M77)</f>
        <v>12297</v>
      </c>
      <c r="D90" s="68">
        <f>SUM(N62+N46+Q25+O6+M78)</f>
        <v>7468</v>
      </c>
      <c r="E90" s="68">
        <f>SUM(M79+N63+N47+Q26+O7)</f>
        <v>3999</v>
      </c>
      <c r="F90" s="68">
        <v>132</v>
      </c>
      <c r="G90" s="68">
        <f>(M81+N64+Q27)</f>
        <v>2229</v>
      </c>
    </row>
    <row r="91" spans="1:15" s="67" customFormat="1" ht="15" customHeight="1">
      <c r="A91" s="56" t="s">
        <v>4</v>
      </c>
      <c r="B91" s="37">
        <v>1</v>
      </c>
      <c r="C91" s="69">
        <f>SUM(C90/$B$90)</f>
        <v>0.47069856459330145</v>
      </c>
      <c r="D91" s="69">
        <f>SUM(D90/$B$90)</f>
        <v>0.28585645933014353</v>
      </c>
      <c r="E91" s="69">
        <f>SUM(E90/$B$90)</f>
        <v>0.15307177033492822</v>
      </c>
      <c r="F91" s="69">
        <f>SUM(F90/$B$90)</f>
        <v>5.0526315789473685E-3</v>
      </c>
      <c r="G91" s="69">
        <f>SUM(G90/$B$90)</f>
        <v>8.5320574162679422E-2</v>
      </c>
    </row>
    <row r="92" spans="1:15" s="67" customFormat="1" ht="15" customHeight="1">
      <c r="A92" s="56" t="s">
        <v>5</v>
      </c>
      <c r="B92" s="32">
        <v>29</v>
      </c>
      <c r="C92" s="67">
        <v>14</v>
      </c>
      <c r="D92" s="67">
        <v>10</v>
      </c>
      <c r="E92" s="67">
        <v>3</v>
      </c>
      <c r="F92" s="67">
        <v>0</v>
      </c>
      <c r="G92" s="67">
        <v>2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S90"/>
  <sheetViews>
    <sheetView workbookViewId="0">
      <selection activeCell="Q1" sqref="Q1"/>
    </sheetView>
  </sheetViews>
  <sheetFormatPr defaultRowHeight="12.75"/>
  <cols>
    <col min="1" max="1" width="22.140625" customWidth="1"/>
    <col min="6" max="6" width="9" customWidth="1"/>
  </cols>
  <sheetData>
    <row r="1" spans="1:18" s="2" customFormat="1" ht="16.5" customHeight="1">
      <c r="A1" s="1" t="s">
        <v>429</v>
      </c>
    </row>
    <row r="2" spans="1:18" s="2" customFormat="1" ht="9" customHeight="1" thickBot="1">
      <c r="A2" s="1"/>
    </row>
    <row r="3" spans="1:18" s="2" customFormat="1" ht="16.5" customHeight="1" thickBot="1">
      <c r="A3" s="3" t="s">
        <v>0</v>
      </c>
      <c r="B3" s="4" t="s">
        <v>1</v>
      </c>
      <c r="C3" s="4" t="s">
        <v>2</v>
      </c>
      <c r="D3" s="4">
        <v>2</v>
      </c>
      <c r="E3" s="4">
        <v>3</v>
      </c>
      <c r="F3" s="4">
        <v>4</v>
      </c>
      <c r="G3" s="4">
        <v>5</v>
      </c>
      <c r="H3" s="4">
        <v>6</v>
      </c>
      <c r="I3" s="4">
        <v>7</v>
      </c>
      <c r="J3" s="4">
        <v>8</v>
      </c>
      <c r="K3" s="4">
        <v>9</v>
      </c>
      <c r="L3" s="4">
        <v>10</v>
      </c>
      <c r="M3" s="4">
        <v>11</v>
      </c>
      <c r="N3" s="4"/>
      <c r="O3" s="6" t="s">
        <v>161</v>
      </c>
      <c r="P3" s="14">
        <f>(5175/7518)</f>
        <v>0.68834796488427774</v>
      </c>
    </row>
    <row r="4" spans="1:18" s="2" customFormat="1" ht="16.5" customHeight="1" thickBot="1">
      <c r="A4" s="7" t="s">
        <v>93</v>
      </c>
      <c r="B4" s="17" t="s">
        <v>9</v>
      </c>
      <c r="C4" s="9">
        <v>725</v>
      </c>
      <c r="D4" s="10"/>
      <c r="E4" s="10"/>
      <c r="F4" s="10"/>
      <c r="G4" s="10"/>
      <c r="H4" s="10"/>
      <c r="I4" s="10"/>
      <c r="J4" s="10"/>
      <c r="K4" s="10"/>
      <c r="L4" s="10"/>
      <c r="M4" s="10"/>
      <c r="N4" s="11" t="s">
        <v>7</v>
      </c>
      <c r="O4" s="5"/>
      <c r="P4" s="6" t="s">
        <v>3</v>
      </c>
      <c r="Q4" s="6" t="s">
        <v>4</v>
      </c>
      <c r="R4" s="6" t="s">
        <v>5</v>
      </c>
    </row>
    <row r="5" spans="1:18" s="2" customFormat="1" ht="16.5" customHeight="1" thickBot="1">
      <c r="A5" s="7" t="s">
        <v>444</v>
      </c>
      <c r="B5" s="8" t="s">
        <v>6</v>
      </c>
      <c r="C5" s="10">
        <v>539</v>
      </c>
      <c r="D5" s="10">
        <v>540</v>
      </c>
      <c r="E5" s="10">
        <v>540</v>
      </c>
      <c r="F5" s="10">
        <v>542</v>
      </c>
      <c r="G5" s="10">
        <v>571</v>
      </c>
      <c r="H5" s="10">
        <v>575</v>
      </c>
      <c r="I5" s="10">
        <v>585</v>
      </c>
      <c r="J5" s="10">
        <v>593</v>
      </c>
      <c r="K5" s="10">
        <v>595</v>
      </c>
      <c r="L5" s="10">
        <v>605</v>
      </c>
      <c r="M5" s="9">
        <v>606</v>
      </c>
      <c r="N5" s="11" t="s">
        <v>15</v>
      </c>
      <c r="O5" s="12" t="s">
        <v>6</v>
      </c>
      <c r="P5" s="13">
        <f>(C5+C6+C7+C8+C9+C12)</f>
        <v>2705</v>
      </c>
      <c r="Q5" s="14">
        <f>SUM(P5/P9)</f>
        <v>0.52976889933411675</v>
      </c>
      <c r="R5" s="5">
        <v>4</v>
      </c>
    </row>
    <row r="6" spans="1:18" s="2" customFormat="1" ht="16.5" customHeight="1" thickBot="1">
      <c r="A6" s="7" t="s">
        <v>95</v>
      </c>
      <c r="B6" s="8" t="s">
        <v>6</v>
      </c>
      <c r="C6" s="10">
        <v>525</v>
      </c>
      <c r="D6" s="10">
        <v>527</v>
      </c>
      <c r="E6" s="10">
        <v>528</v>
      </c>
      <c r="F6" s="10">
        <v>529</v>
      </c>
      <c r="G6" s="10">
        <v>530</v>
      </c>
      <c r="H6" s="10">
        <v>532</v>
      </c>
      <c r="I6" s="10">
        <v>543</v>
      </c>
      <c r="J6" s="10">
        <v>573</v>
      </c>
      <c r="K6" s="10">
        <v>586</v>
      </c>
      <c r="L6" s="9">
        <v>651</v>
      </c>
      <c r="M6" s="10"/>
      <c r="N6" s="11" t="s">
        <v>12</v>
      </c>
      <c r="O6" s="16" t="s">
        <v>9</v>
      </c>
      <c r="P6" s="13">
        <f>(C4+C10+C11+C18)</f>
        <v>1510</v>
      </c>
      <c r="Q6" s="14">
        <f>SUM(P6/P9)</f>
        <v>0.29573051312181747</v>
      </c>
      <c r="R6" s="5">
        <v>3</v>
      </c>
    </row>
    <row r="7" spans="1:18" s="2" customFormat="1" ht="16.5" customHeight="1" thickBot="1">
      <c r="A7" s="7" t="s">
        <v>30</v>
      </c>
      <c r="B7" s="8" t="s">
        <v>6</v>
      </c>
      <c r="C7" s="10">
        <v>471</v>
      </c>
      <c r="D7" s="10">
        <v>481</v>
      </c>
      <c r="E7" s="10">
        <v>483</v>
      </c>
      <c r="F7" s="10">
        <v>501</v>
      </c>
      <c r="G7" s="10">
        <v>506</v>
      </c>
      <c r="H7" s="10">
        <v>510</v>
      </c>
      <c r="I7" s="10">
        <v>546</v>
      </c>
      <c r="J7" s="9">
        <v>684</v>
      </c>
      <c r="K7" s="10"/>
      <c r="L7" s="10"/>
      <c r="M7" s="10"/>
      <c r="N7" s="11" t="s">
        <v>8</v>
      </c>
      <c r="O7" s="30" t="s">
        <v>21</v>
      </c>
      <c r="P7" s="19">
        <f>(C14+C15+C16+C17)</f>
        <v>627</v>
      </c>
      <c r="Q7" s="20">
        <f>SUM(P7/P9)</f>
        <v>0.12279670975323149</v>
      </c>
    </row>
    <row r="8" spans="1:18" s="2" customFormat="1" ht="16.5" customHeight="1" thickBot="1">
      <c r="A8" s="22" t="s">
        <v>379</v>
      </c>
      <c r="B8" s="23" t="s">
        <v>6</v>
      </c>
      <c r="C8" s="10">
        <v>452</v>
      </c>
      <c r="D8" s="10">
        <v>452</v>
      </c>
      <c r="E8" s="10">
        <v>457</v>
      </c>
      <c r="F8" s="10">
        <v>458</v>
      </c>
      <c r="G8" s="10">
        <v>477</v>
      </c>
      <c r="H8" s="10">
        <v>481</v>
      </c>
      <c r="I8" s="10">
        <v>487</v>
      </c>
      <c r="J8" s="10">
        <v>500</v>
      </c>
      <c r="K8" s="10">
        <v>503</v>
      </c>
      <c r="L8" s="10">
        <v>509</v>
      </c>
      <c r="M8" s="10">
        <v>510</v>
      </c>
      <c r="N8" s="11"/>
      <c r="O8" s="18" t="s">
        <v>11</v>
      </c>
      <c r="P8" s="13">
        <v>264</v>
      </c>
      <c r="Q8" s="14">
        <f>SUM(P8/P9)</f>
        <v>5.170387779083431E-2</v>
      </c>
      <c r="R8" s="5"/>
    </row>
    <row r="9" spans="1:18" s="2" customFormat="1" ht="16.5" customHeight="1" thickBot="1">
      <c r="A9" s="7" t="s">
        <v>373</v>
      </c>
      <c r="B9" s="8" t="s">
        <v>6</v>
      </c>
      <c r="C9" s="10">
        <v>418</v>
      </c>
      <c r="D9" s="10">
        <v>421</v>
      </c>
      <c r="E9" s="10">
        <v>422</v>
      </c>
      <c r="F9" s="10">
        <v>422</v>
      </c>
      <c r="G9" s="10">
        <v>423</v>
      </c>
      <c r="H9" s="10">
        <v>456</v>
      </c>
      <c r="I9" s="10">
        <v>490</v>
      </c>
      <c r="J9" s="10">
        <v>580</v>
      </c>
      <c r="K9" s="10">
        <v>606</v>
      </c>
      <c r="L9" s="9">
        <v>639</v>
      </c>
      <c r="M9" s="10"/>
      <c r="N9" s="11" t="s">
        <v>10</v>
      </c>
      <c r="O9" s="44"/>
      <c r="P9" s="24">
        <v>5106</v>
      </c>
      <c r="Q9" s="20"/>
    </row>
    <row r="10" spans="1:18" s="2" customFormat="1" ht="16.5" customHeight="1" thickBot="1">
      <c r="A10" s="7" t="s">
        <v>99</v>
      </c>
      <c r="B10" s="17" t="s">
        <v>9</v>
      </c>
      <c r="C10" s="10">
        <v>406</v>
      </c>
      <c r="D10" s="10">
        <v>422</v>
      </c>
      <c r="E10" s="10">
        <v>456</v>
      </c>
      <c r="F10" s="10">
        <v>457</v>
      </c>
      <c r="G10" s="10">
        <v>474</v>
      </c>
      <c r="H10" s="10">
        <v>476</v>
      </c>
      <c r="I10" s="10">
        <v>483</v>
      </c>
      <c r="J10" s="10">
        <v>485</v>
      </c>
      <c r="K10" s="10">
        <v>485</v>
      </c>
      <c r="L10" s="10">
        <v>512</v>
      </c>
      <c r="M10" s="9">
        <v>512</v>
      </c>
      <c r="N10" s="9" t="s">
        <v>19</v>
      </c>
    </row>
    <row r="11" spans="1:18" s="2" customFormat="1" ht="16.5" customHeight="1" thickBot="1">
      <c r="A11" s="7" t="s">
        <v>375</v>
      </c>
      <c r="B11" s="17" t="s">
        <v>9</v>
      </c>
      <c r="C11" s="10">
        <v>327</v>
      </c>
      <c r="D11" s="10">
        <v>359</v>
      </c>
      <c r="E11" s="10">
        <v>362</v>
      </c>
      <c r="F11" s="10">
        <v>364</v>
      </c>
      <c r="G11" s="10">
        <v>372</v>
      </c>
      <c r="H11" s="10">
        <v>388</v>
      </c>
      <c r="I11" s="10">
        <v>413</v>
      </c>
      <c r="J11" s="10">
        <v>424</v>
      </c>
      <c r="K11" s="10">
        <v>424</v>
      </c>
      <c r="L11" s="10">
        <v>527</v>
      </c>
      <c r="M11" s="9">
        <v>537</v>
      </c>
      <c r="N11" s="11" t="s">
        <v>18</v>
      </c>
      <c r="O11" s="19"/>
      <c r="P11" s="20"/>
    </row>
    <row r="12" spans="1:18" s="2" customFormat="1" ht="16.5" customHeight="1" thickBot="1">
      <c r="A12" s="22" t="s">
        <v>443</v>
      </c>
      <c r="B12" s="23" t="s">
        <v>6</v>
      </c>
      <c r="C12" s="10">
        <v>300</v>
      </c>
      <c r="D12" s="10">
        <v>303</v>
      </c>
      <c r="E12" s="10">
        <v>303</v>
      </c>
      <c r="F12" s="10">
        <v>305</v>
      </c>
      <c r="G12" s="10">
        <v>309</v>
      </c>
      <c r="H12" s="10">
        <v>319</v>
      </c>
      <c r="I12" s="10">
        <v>350</v>
      </c>
      <c r="J12" s="10" t="s">
        <v>14</v>
      </c>
    </row>
    <row r="13" spans="1:18" s="2" customFormat="1" ht="16.5" customHeight="1" thickBot="1">
      <c r="A13" s="22" t="s">
        <v>430</v>
      </c>
      <c r="B13" s="26" t="s">
        <v>11</v>
      </c>
      <c r="C13" s="10">
        <v>264</v>
      </c>
      <c r="D13" s="10">
        <v>272</v>
      </c>
      <c r="E13" s="10">
        <v>274</v>
      </c>
      <c r="F13" s="10">
        <v>281</v>
      </c>
      <c r="G13" s="10">
        <v>289</v>
      </c>
      <c r="H13" s="10">
        <v>297</v>
      </c>
      <c r="I13" s="10" t="s">
        <v>14</v>
      </c>
    </row>
    <row r="14" spans="1:18" s="2" customFormat="1" ht="16.5" customHeight="1" thickBot="1">
      <c r="A14" s="22" t="s">
        <v>380</v>
      </c>
      <c r="B14" s="38" t="s">
        <v>21</v>
      </c>
      <c r="C14" s="10">
        <v>263</v>
      </c>
      <c r="D14" s="10">
        <v>264</v>
      </c>
      <c r="E14" s="10">
        <v>264</v>
      </c>
      <c r="F14" s="10">
        <v>287</v>
      </c>
      <c r="G14" s="10">
        <v>303</v>
      </c>
      <c r="H14" s="10">
        <v>362</v>
      </c>
      <c r="I14" s="10">
        <v>383</v>
      </c>
      <c r="J14" s="10">
        <v>387</v>
      </c>
      <c r="K14" s="10">
        <v>388</v>
      </c>
      <c r="L14" s="10" t="s">
        <v>14</v>
      </c>
    </row>
    <row r="15" spans="1:18" s="2" customFormat="1" ht="16.5" customHeight="1" thickBot="1">
      <c r="A15" s="22" t="s">
        <v>39</v>
      </c>
      <c r="B15" s="38" t="s">
        <v>21</v>
      </c>
      <c r="C15" s="10">
        <v>139</v>
      </c>
      <c r="D15" s="10">
        <v>140</v>
      </c>
      <c r="E15" s="10">
        <v>141</v>
      </c>
      <c r="F15" s="10">
        <v>150</v>
      </c>
      <c r="G15" s="10">
        <v>163</v>
      </c>
      <c r="H15" s="10" t="s">
        <v>14</v>
      </c>
      <c r="J15" s="63"/>
      <c r="K15" s="19"/>
      <c r="L15" s="20"/>
    </row>
    <row r="16" spans="1:18" s="2" customFormat="1" ht="16.5" customHeight="1" thickBot="1">
      <c r="A16" s="22" t="s">
        <v>442</v>
      </c>
      <c r="B16" s="38" t="s">
        <v>21</v>
      </c>
      <c r="C16" s="10">
        <v>128</v>
      </c>
      <c r="D16" s="10">
        <v>130</v>
      </c>
      <c r="E16" s="10">
        <v>130</v>
      </c>
      <c r="F16" s="10">
        <v>149</v>
      </c>
      <c r="G16" s="10" t="s">
        <v>14</v>
      </c>
      <c r="H16" s="19"/>
      <c r="I16" s="19"/>
      <c r="K16" s="19"/>
    </row>
    <row r="17" spans="1:19" s="2" customFormat="1" ht="16.5" customHeight="1" thickBot="1">
      <c r="A17" s="22" t="s">
        <v>445</v>
      </c>
      <c r="B17" s="38" t="s">
        <v>21</v>
      </c>
      <c r="C17" s="10">
        <v>97</v>
      </c>
      <c r="D17" s="10">
        <v>102</v>
      </c>
      <c r="E17" s="10">
        <v>102</v>
      </c>
      <c r="F17" s="10" t="s">
        <v>14</v>
      </c>
      <c r="G17" s="19"/>
      <c r="H17" s="19"/>
      <c r="I17" s="19"/>
      <c r="K17" s="19"/>
    </row>
    <row r="18" spans="1:19" s="2" customFormat="1" ht="16.5" customHeight="1" thickBot="1">
      <c r="A18" s="22" t="s">
        <v>431</v>
      </c>
      <c r="B18" s="25" t="s">
        <v>9</v>
      </c>
      <c r="C18" s="10">
        <v>52</v>
      </c>
      <c r="D18" s="10">
        <v>54</v>
      </c>
      <c r="E18" s="10" t="s">
        <v>14</v>
      </c>
      <c r="F18" s="19"/>
      <c r="G18" s="19"/>
      <c r="H18" s="19"/>
      <c r="I18" s="19"/>
    </row>
    <row r="19" spans="1:19" s="2" customFormat="1" ht="11.25" customHeight="1"/>
    <row r="20" spans="1:19" s="2" customFormat="1" ht="16.5" customHeight="1">
      <c r="A20" s="1" t="s">
        <v>446</v>
      </c>
    </row>
    <row r="21" spans="1:19" s="2" customFormat="1" ht="9.75" customHeight="1" thickBot="1">
      <c r="A21" s="1"/>
    </row>
    <row r="22" spans="1:19" s="2" customFormat="1" ht="16.5" customHeight="1" thickBot="1">
      <c r="A22" s="3" t="s">
        <v>0</v>
      </c>
      <c r="B22" s="4" t="s">
        <v>1</v>
      </c>
      <c r="C22" s="4" t="s">
        <v>2</v>
      </c>
      <c r="D22" s="4">
        <v>2</v>
      </c>
      <c r="E22" s="4">
        <v>3</v>
      </c>
      <c r="F22" s="4">
        <v>4</v>
      </c>
      <c r="G22" s="4">
        <v>5</v>
      </c>
      <c r="H22" s="4">
        <v>6</v>
      </c>
      <c r="I22" s="4">
        <v>7</v>
      </c>
      <c r="J22" s="4">
        <v>8</v>
      </c>
      <c r="K22" s="4">
        <v>9</v>
      </c>
      <c r="L22" s="4">
        <v>10</v>
      </c>
      <c r="M22" s="4">
        <v>11</v>
      </c>
      <c r="N22" s="4">
        <v>12</v>
      </c>
      <c r="O22" s="4"/>
      <c r="P22" s="6" t="s">
        <v>161</v>
      </c>
      <c r="Q22" s="14">
        <f>(6193/9820)</f>
        <v>0.63065173116089612</v>
      </c>
    </row>
    <row r="23" spans="1:19" s="2" customFormat="1" ht="16.5" customHeight="1" thickBot="1">
      <c r="A23" s="7" t="s">
        <v>415</v>
      </c>
      <c r="B23" s="8" t="s">
        <v>6</v>
      </c>
      <c r="C23" s="9">
        <v>965</v>
      </c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1" t="s">
        <v>7</v>
      </c>
      <c r="P23" s="5"/>
      <c r="Q23" s="6" t="s">
        <v>3</v>
      </c>
      <c r="R23" s="6" t="s">
        <v>4</v>
      </c>
      <c r="S23" s="6" t="s">
        <v>5</v>
      </c>
    </row>
    <row r="24" spans="1:19" s="2" customFormat="1" ht="16.5" customHeight="1" thickBot="1">
      <c r="A24" s="7" t="s">
        <v>414</v>
      </c>
      <c r="B24" s="28" t="s">
        <v>16</v>
      </c>
      <c r="C24" s="10">
        <v>739</v>
      </c>
      <c r="D24" s="10">
        <v>742</v>
      </c>
      <c r="E24" s="10">
        <v>742</v>
      </c>
      <c r="F24" s="10">
        <v>743</v>
      </c>
      <c r="G24" s="10">
        <v>743</v>
      </c>
      <c r="H24" s="10">
        <v>744</v>
      </c>
      <c r="I24" s="9">
        <v>774</v>
      </c>
      <c r="J24" s="10"/>
      <c r="K24" s="10"/>
      <c r="L24" s="10"/>
      <c r="M24" s="10"/>
      <c r="N24" s="10"/>
      <c r="O24" s="11" t="s">
        <v>8</v>
      </c>
      <c r="P24" s="12" t="s">
        <v>6</v>
      </c>
      <c r="Q24" s="13">
        <f>(C23+C25+C26+C29+C30+C37)</f>
        <v>2845</v>
      </c>
      <c r="R24" s="14">
        <f>SUM(Q24/Q29)</f>
        <v>0.46654640865857661</v>
      </c>
      <c r="S24" s="5">
        <v>4</v>
      </c>
    </row>
    <row r="25" spans="1:19" s="2" customFormat="1" ht="16.5" customHeight="1" thickBot="1">
      <c r="A25" s="7" t="s">
        <v>46</v>
      </c>
      <c r="B25" s="8" t="s">
        <v>6</v>
      </c>
      <c r="C25" s="10">
        <v>457</v>
      </c>
      <c r="D25" s="10">
        <v>473</v>
      </c>
      <c r="E25" s="10">
        <v>477</v>
      </c>
      <c r="F25" s="10">
        <v>478</v>
      </c>
      <c r="G25" s="10">
        <v>509</v>
      </c>
      <c r="H25" s="10">
        <v>512</v>
      </c>
      <c r="I25" s="10">
        <v>515</v>
      </c>
      <c r="J25" s="10">
        <v>517</v>
      </c>
      <c r="K25" s="10">
        <v>525</v>
      </c>
      <c r="L25" s="9">
        <v>800</v>
      </c>
      <c r="M25" s="10"/>
      <c r="N25" s="10"/>
      <c r="O25" s="11" t="s">
        <v>12</v>
      </c>
      <c r="P25" s="16" t="s">
        <v>9</v>
      </c>
      <c r="Q25" s="13">
        <f>(C28+C31+C33+C35+C38)</f>
        <v>1297</v>
      </c>
      <c r="R25" s="14">
        <f>SUM(Q25/Q29)</f>
        <v>0.21269268612659889</v>
      </c>
      <c r="S25" s="5">
        <v>1</v>
      </c>
    </row>
    <row r="26" spans="1:19" s="2" customFormat="1" ht="16.5" customHeight="1" thickBot="1">
      <c r="A26" s="7" t="s">
        <v>114</v>
      </c>
      <c r="B26" s="8" t="s">
        <v>6</v>
      </c>
      <c r="C26" s="10">
        <v>437</v>
      </c>
      <c r="D26" s="10">
        <v>544</v>
      </c>
      <c r="E26" s="10">
        <v>545</v>
      </c>
      <c r="F26" s="10">
        <v>559</v>
      </c>
      <c r="G26" s="10">
        <v>580</v>
      </c>
      <c r="H26" s="10">
        <v>599</v>
      </c>
      <c r="I26" s="10">
        <v>603</v>
      </c>
      <c r="J26" s="10">
        <v>623</v>
      </c>
      <c r="K26" s="10">
        <v>632</v>
      </c>
      <c r="L26" s="10">
        <v>654</v>
      </c>
      <c r="M26" s="10">
        <v>661</v>
      </c>
      <c r="N26" s="9">
        <v>684</v>
      </c>
      <c r="O26" s="11" t="s">
        <v>10</v>
      </c>
      <c r="P26" s="30" t="s">
        <v>21</v>
      </c>
      <c r="Q26" s="13">
        <f>(C27+C36+C39)</f>
        <v>668</v>
      </c>
      <c r="R26" s="14">
        <f>SUM(Q26/Q29)</f>
        <v>0.10954411282387667</v>
      </c>
      <c r="S26" s="5">
        <v>1</v>
      </c>
    </row>
    <row r="27" spans="1:19" s="2" customFormat="1" ht="16.5" customHeight="1" thickBot="1">
      <c r="A27" s="7" t="s">
        <v>421</v>
      </c>
      <c r="B27" s="45" t="s">
        <v>21</v>
      </c>
      <c r="C27" s="10">
        <v>424</v>
      </c>
      <c r="D27" s="10">
        <v>432</v>
      </c>
      <c r="E27" s="10">
        <v>465</v>
      </c>
      <c r="F27" s="10">
        <v>470</v>
      </c>
      <c r="G27" s="10">
        <v>473</v>
      </c>
      <c r="H27" s="10">
        <v>567</v>
      </c>
      <c r="I27" s="10">
        <v>571</v>
      </c>
      <c r="J27" s="10">
        <v>583</v>
      </c>
      <c r="K27" s="10">
        <v>586</v>
      </c>
      <c r="L27" s="10">
        <v>595</v>
      </c>
      <c r="M27" s="10">
        <v>595</v>
      </c>
      <c r="N27" s="9">
        <v>668</v>
      </c>
      <c r="O27" s="11" t="s">
        <v>15</v>
      </c>
      <c r="P27" s="18" t="s">
        <v>11</v>
      </c>
      <c r="Q27" s="13">
        <f>(C32+C34)</f>
        <v>549</v>
      </c>
      <c r="R27" s="14">
        <f>SUM(Q27/Q29)</f>
        <v>9.0029517874713028E-2</v>
      </c>
      <c r="S27" s="5"/>
    </row>
    <row r="28" spans="1:19" s="2" customFormat="1" ht="16.5" customHeight="1" thickBot="1">
      <c r="A28" s="7" t="s">
        <v>135</v>
      </c>
      <c r="B28" s="17" t="s">
        <v>9</v>
      </c>
      <c r="C28" s="10">
        <v>419</v>
      </c>
      <c r="D28" s="10">
        <v>425</v>
      </c>
      <c r="E28" s="10">
        <v>429</v>
      </c>
      <c r="F28" s="10">
        <v>429</v>
      </c>
      <c r="G28" s="10">
        <v>438</v>
      </c>
      <c r="H28" s="10">
        <v>439</v>
      </c>
      <c r="I28" s="10">
        <v>442</v>
      </c>
      <c r="J28" s="10">
        <v>519</v>
      </c>
      <c r="K28" s="10">
        <v>615</v>
      </c>
      <c r="L28" s="10">
        <v>625</v>
      </c>
      <c r="M28" s="10">
        <v>626</v>
      </c>
      <c r="N28" s="9">
        <v>640</v>
      </c>
      <c r="O28" s="9" t="s">
        <v>18</v>
      </c>
      <c r="P28" s="21" t="s">
        <v>13</v>
      </c>
      <c r="Q28" s="13">
        <v>739</v>
      </c>
      <c r="R28" s="14">
        <f>SUM(Q28/Q29)</f>
        <v>0.12118727451623483</v>
      </c>
      <c r="S28" s="5">
        <v>1</v>
      </c>
    </row>
    <row r="29" spans="1:19" s="2" customFormat="1" ht="16.5" customHeight="1" thickBot="1">
      <c r="A29" s="7" t="s">
        <v>422</v>
      </c>
      <c r="B29" s="8" t="s">
        <v>6</v>
      </c>
      <c r="C29" s="10">
        <v>413</v>
      </c>
      <c r="D29" s="10">
        <v>436</v>
      </c>
      <c r="E29" s="10">
        <v>436</v>
      </c>
      <c r="F29" s="10">
        <v>437</v>
      </c>
      <c r="G29" s="10">
        <v>479</v>
      </c>
      <c r="H29" s="10">
        <v>482</v>
      </c>
      <c r="I29" s="10">
        <v>487</v>
      </c>
      <c r="J29" s="10">
        <v>496</v>
      </c>
      <c r="K29" s="10">
        <v>508</v>
      </c>
      <c r="L29" s="10">
        <v>539</v>
      </c>
      <c r="M29" s="10">
        <v>567</v>
      </c>
      <c r="N29" s="9">
        <v>608</v>
      </c>
      <c r="O29" s="15" t="s">
        <v>19</v>
      </c>
      <c r="Q29" s="24">
        <v>6098</v>
      </c>
    </row>
    <row r="30" spans="1:19" s="2" customFormat="1" ht="16.5" customHeight="1" thickBot="1">
      <c r="A30" s="22" t="s">
        <v>419</v>
      </c>
      <c r="B30" s="23" t="s">
        <v>6</v>
      </c>
      <c r="C30" s="10">
        <v>405</v>
      </c>
      <c r="D30" s="10">
        <v>409</v>
      </c>
      <c r="E30" s="10">
        <v>410</v>
      </c>
      <c r="F30" s="10">
        <v>410</v>
      </c>
      <c r="G30" s="10">
        <v>419</v>
      </c>
      <c r="H30" s="10">
        <v>420</v>
      </c>
      <c r="I30" s="10">
        <v>442</v>
      </c>
      <c r="J30" s="10">
        <v>446</v>
      </c>
      <c r="K30" s="10">
        <v>456</v>
      </c>
      <c r="L30" s="10" t="s">
        <v>14</v>
      </c>
    </row>
    <row r="31" spans="1:19" s="2" customFormat="1" ht="16.5" customHeight="1" thickBot="1">
      <c r="A31" s="22" t="s">
        <v>447</v>
      </c>
      <c r="B31" s="25" t="s">
        <v>9</v>
      </c>
      <c r="C31" s="10">
        <v>329</v>
      </c>
      <c r="D31" s="10">
        <v>341</v>
      </c>
      <c r="E31" s="10">
        <v>342</v>
      </c>
      <c r="F31" s="10">
        <v>368</v>
      </c>
      <c r="G31" s="10">
        <v>373</v>
      </c>
      <c r="H31" s="10">
        <v>393</v>
      </c>
      <c r="I31" s="10">
        <v>395</v>
      </c>
      <c r="J31" s="10">
        <v>452</v>
      </c>
      <c r="K31" s="10">
        <v>544</v>
      </c>
      <c r="L31" s="10">
        <v>552</v>
      </c>
      <c r="M31" s="10">
        <v>553</v>
      </c>
      <c r="N31" s="10">
        <v>576</v>
      </c>
      <c r="O31" s="65"/>
    </row>
    <row r="32" spans="1:19" s="2" customFormat="1" ht="16.5" customHeight="1" thickBot="1">
      <c r="A32" s="22" t="s">
        <v>452</v>
      </c>
      <c r="B32" s="26" t="s">
        <v>11</v>
      </c>
      <c r="C32" s="10">
        <v>319</v>
      </c>
      <c r="D32" s="10">
        <v>321</v>
      </c>
      <c r="E32" s="10">
        <v>323</v>
      </c>
      <c r="F32" s="10">
        <v>327</v>
      </c>
      <c r="G32" s="10">
        <v>329</v>
      </c>
      <c r="H32" s="10">
        <v>352</v>
      </c>
      <c r="I32" s="10">
        <v>491</v>
      </c>
      <c r="J32" s="10">
        <v>498</v>
      </c>
      <c r="K32" s="10">
        <v>501</v>
      </c>
      <c r="L32" s="10">
        <v>507</v>
      </c>
      <c r="M32" s="10">
        <v>507</v>
      </c>
      <c r="N32" s="10" t="s">
        <v>14</v>
      </c>
    </row>
    <row r="33" spans="1:15" s="2" customFormat="1" ht="16.5" customHeight="1" thickBot="1">
      <c r="A33" s="22" t="s">
        <v>449</v>
      </c>
      <c r="B33" s="25" t="s">
        <v>9</v>
      </c>
      <c r="C33" s="10">
        <v>241</v>
      </c>
      <c r="D33" s="10">
        <v>243</v>
      </c>
      <c r="E33" s="10">
        <v>244</v>
      </c>
      <c r="F33" s="10">
        <v>253</v>
      </c>
      <c r="G33" s="10">
        <v>269</v>
      </c>
      <c r="H33" s="10">
        <v>273</v>
      </c>
      <c r="I33" s="10">
        <v>274</v>
      </c>
      <c r="J33" s="10">
        <v>299</v>
      </c>
      <c r="K33" s="10" t="s">
        <v>14</v>
      </c>
    </row>
    <row r="34" spans="1:15" s="2" customFormat="1" ht="16.5" customHeight="1" thickBot="1">
      <c r="A34" s="22" t="s">
        <v>455</v>
      </c>
      <c r="B34" s="26" t="s">
        <v>11</v>
      </c>
      <c r="C34" s="10">
        <v>230</v>
      </c>
      <c r="D34" s="10">
        <v>232</v>
      </c>
      <c r="E34" s="10">
        <v>233</v>
      </c>
      <c r="F34" s="10">
        <v>233</v>
      </c>
      <c r="G34" s="10">
        <v>234</v>
      </c>
      <c r="H34" s="10">
        <v>239</v>
      </c>
      <c r="I34" s="10" t="s">
        <v>14</v>
      </c>
      <c r="L34" s="19"/>
      <c r="M34" s="19"/>
      <c r="N34" s="19"/>
    </row>
    <row r="35" spans="1:15" s="2" customFormat="1" ht="16.5" customHeight="1" thickBot="1">
      <c r="A35" s="22" t="s">
        <v>451</v>
      </c>
      <c r="B35" s="25" t="s">
        <v>9</v>
      </c>
      <c r="C35" s="10">
        <v>230</v>
      </c>
      <c r="D35" s="10">
        <v>233</v>
      </c>
      <c r="E35" s="10">
        <v>233</v>
      </c>
      <c r="F35" s="10">
        <v>244</v>
      </c>
      <c r="G35" s="10">
        <v>244</v>
      </c>
      <c r="H35" s="10">
        <v>247</v>
      </c>
      <c r="I35" s="10">
        <v>250</v>
      </c>
      <c r="J35" s="10" t="s">
        <v>14</v>
      </c>
      <c r="L35" s="19"/>
      <c r="M35" s="19"/>
      <c r="N35" s="19"/>
    </row>
    <row r="36" spans="1:15" s="2" customFormat="1" ht="16.5" customHeight="1" thickBot="1">
      <c r="A36" s="22" t="s">
        <v>448</v>
      </c>
      <c r="B36" s="38" t="s">
        <v>21</v>
      </c>
      <c r="C36" s="10">
        <v>173</v>
      </c>
      <c r="D36" s="10">
        <v>180</v>
      </c>
      <c r="E36" s="10">
        <v>192</v>
      </c>
      <c r="F36" s="10">
        <v>197</v>
      </c>
      <c r="G36" s="10">
        <v>203</v>
      </c>
      <c r="H36" s="10" t="s">
        <v>14</v>
      </c>
    </row>
    <row r="37" spans="1:15" s="2" customFormat="1" ht="16.5" customHeight="1" thickBot="1">
      <c r="A37" s="22" t="s">
        <v>454</v>
      </c>
      <c r="B37" s="23" t="s">
        <v>6</v>
      </c>
      <c r="C37" s="10">
        <v>168</v>
      </c>
      <c r="D37" s="10">
        <v>172</v>
      </c>
      <c r="E37" s="10">
        <v>178</v>
      </c>
      <c r="F37" s="10">
        <v>178</v>
      </c>
      <c r="G37" s="10" t="s">
        <v>14</v>
      </c>
    </row>
    <row r="38" spans="1:15" s="2" customFormat="1" ht="16.5" customHeight="1" thickBot="1">
      <c r="A38" s="22" t="s">
        <v>453</v>
      </c>
      <c r="B38" s="25" t="s">
        <v>9</v>
      </c>
      <c r="C38" s="10">
        <v>78</v>
      </c>
      <c r="D38" s="10">
        <v>81</v>
      </c>
      <c r="E38" s="10">
        <v>81</v>
      </c>
      <c r="F38" s="10" t="s">
        <v>14</v>
      </c>
      <c r="K38" s="19"/>
    </row>
    <row r="39" spans="1:15" s="2" customFormat="1" ht="16.5" customHeight="1" thickBot="1">
      <c r="A39" s="22" t="s">
        <v>450</v>
      </c>
      <c r="B39" s="38" t="s">
        <v>21</v>
      </c>
      <c r="C39" s="10">
        <v>71</v>
      </c>
      <c r="D39" s="10">
        <v>71</v>
      </c>
      <c r="E39" s="10" t="s">
        <v>14</v>
      </c>
      <c r="I39" s="19"/>
      <c r="J39" s="19"/>
      <c r="K39" s="19"/>
    </row>
    <row r="40" spans="1:15" s="2" customFormat="1" ht="11.25" customHeight="1"/>
    <row r="41" spans="1:15" s="2" customFormat="1" ht="16.5" customHeight="1">
      <c r="A41" s="1" t="s">
        <v>596</v>
      </c>
    </row>
    <row r="42" spans="1:15" s="2" customFormat="1" ht="9" customHeight="1" thickBot="1">
      <c r="A42" s="1"/>
    </row>
    <row r="43" spans="1:15" s="2" customFormat="1" ht="16.5" customHeight="1" thickBot="1">
      <c r="A43" s="3" t="s">
        <v>0</v>
      </c>
      <c r="B43" s="4" t="s">
        <v>1</v>
      </c>
      <c r="C43" s="4" t="s">
        <v>2</v>
      </c>
      <c r="D43" s="4">
        <v>2</v>
      </c>
      <c r="E43" s="4">
        <v>3</v>
      </c>
      <c r="F43" s="4">
        <v>4</v>
      </c>
      <c r="G43" s="4">
        <v>5</v>
      </c>
      <c r="H43" s="4">
        <v>6</v>
      </c>
      <c r="I43" s="4">
        <v>7</v>
      </c>
      <c r="J43" s="4">
        <v>8</v>
      </c>
      <c r="K43" s="4"/>
      <c r="L43" s="6" t="s">
        <v>161</v>
      </c>
      <c r="M43" s="14">
        <f>(3452/6150)</f>
        <v>0.56130081300813006</v>
      </c>
    </row>
    <row r="44" spans="1:15" s="2" customFormat="1" ht="16.5" customHeight="1" thickBot="1">
      <c r="A44" s="7" t="s">
        <v>433</v>
      </c>
      <c r="B44" s="8" t="s">
        <v>6</v>
      </c>
      <c r="C44" s="10">
        <v>542</v>
      </c>
      <c r="D44" s="10">
        <v>548</v>
      </c>
      <c r="E44" s="10">
        <v>559</v>
      </c>
      <c r="F44" s="9">
        <v>567</v>
      </c>
      <c r="G44" s="10"/>
      <c r="H44" s="10"/>
      <c r="I44" s="10"/>
      <c r="J44" s="10"/>
      <c r="K44" s="11" t="s">
        <v>7</v>
      </c>
      <c r="L44" s="5"/>
      <c r="M44" s="6" t="s">
        <v>3</v>
      </c>
      <c r="N44" s="6" t="s">
        <v>4</v>
      </c>
      <c r="O44" s="6" t="s">
        <v>5</v>
      </c>
    </row>
    <row r="45" spans="1:15" s="2" customFormat="1" ht="16.5" customHeight="1" thickBot="1">
      <c r="A45" s="7" t="s">
        <v>434</v>
      </c>
      <c r="B45" s="17" t="s">
        <v>9</v>
      </c>
      <c r="C45" s="10">
        <v>448</v>
      </c>
      <c r="D45" s="10">
        <v>454</v>
      </c>
      <c r="E45" s="10">
        <v>483</v>
      </c>
      <c r="F45" s="10">
        <v>557</v>
      </c>
      <c r="G45" s="10">
        <v>558</v>
      </c>
      <c r="H45" s="9">
        <v>602</v>
      </c>
      <c r="I45" s="10"/>
      <c r="J45" s="10"/>
      <c r="K45" s="11" t="s">
        <v>8</v>
      </c>
      <c r="L45" s="12" t="s">
        <v>6</v>
      </c>
      <c r="M45" s="13">
        <f>(C44+C46+C48+C51)</f>
        <v>1534</v>
      </c>
      <c r="N45" s="14">
        <f>SUM(M45/M50)</f>
        <v>0.45357776463630989</v>
      </c>
      <c r="O45" s="5">
        <v>3</v>
      </c>
    </row>
    <row r="46" spans="1:15" s="2" customFormat="1" ht="16.5" customHeight="1" thickBot="1">
      <c r="A46" s="7" t="s">
        <v>432</v>
      </c>
      <c r="B46" s="8" t="s">
        <v>6</v>
      </c>
      <c r="C46" s="10">
        <v>396</v>
      </c>
      <c r="D46" s="10">
        <v>404</v>
      </c>
      <c r="E46" s="10">
        <v>422</v>
      </c>
      <c r="F46" s="10">
        <v>440</v>
      </c>
      <c r="G46" s="10">
        <v>441</v>
      </c>
      <c r="H46" s="10">
        <v>479</v>
      </c>
      <c r="I46" s="10">
        <v>524</v>
      </c>
      <c r="J46" s="9">
        <v>528</v>
      </c>
      <c r="K46" s="11" t="s">
        <v>10</v>
      </c>
      <c r="L46" s="16" t="s">
        <v>9</v>
      </c>
      <c r="M46" s="13">
        <f>(C45+C47+C49+C53)</f>
        <v>1294</v>
      </c>
      <c r="N46" s="14">
        <f>SUM(M46/M50)</f>
        <v>0.38261383796570075</v>
      </c>
      <c r="O46" s="5">
        <v>2</v>
      </c>
    </row>
    <row r="47" spans="1:15" s="2" customFormat="1" ht="16.5" customHeight="1" thickBot="1">
      <c r="A47" s="7" t="s">
        <v>388</v>
      </c>
      <c r="B47" s="17" t="s">
        <v>9</v>
      </c>
      <c r="C47" s="29">
        <v>368</v>
      </c>
      <c r="D47" s="10">
        <v>368</v>
      </c>
      <c r="E47" s="10">
        <v>423</v>
      </c>
      <c r="F47" s="10">
        <v>427</v>
      </c>
      <c r="G47" s="10">
        <v>427</v>
      </c>
      <c r="H47" s="10">
        <v>455</v>
      </c>
      <c r="I47" s="10">
        <v>458</v>
      </c>
      <c r="J47" s="9">
        <v>459</v>
      </c>
      <c r="K47" s="11" t="s">
        <v>15</v>
      </c>
      <c r="L47" s="30" t="s">
        <v>21</v>
      </c>
      <c r="M47" s="13">
        <v>268</v>
      </c>
      <c r="N47" s="14">
        <f>SUM(M47/M50)</f>
        <v>7.924305144884683E-2</v>
      </c>
      <c r="O47" s="5"/>
    </row>
    <row r="48" spans="1:15" s="2" customFormat="1" ht="16.5" customHeight="1" thickBot="1">
      <c r="A48" s="7" t="s">
        <v>436</v>
      </c>
      <c r="B48" s="8" t="s">
        <v>6</v>
      </c>
      <c r="C48" s="10">
        <v>340</v>
      </c>
      <c r="D48" s="10">
        <v>349</v>
      </c>
      <c r="E48" s="10">
        <v>351</v>
      </c>
      <c r="F48" s="10">
        <v>386</v>
      </c>
      <c r="G48" s="10">
        <v>387</v>
      </c>
      <c r="H48" s="10">
        <v>412</v>
      </c>
      <c r="I48" s="10">
        <v>530</v>
      </c>
      <c r="J48" s="9">
        <v>541</v>
      </c>
      <c r="K48" s="11" t="s">
        <v>12</v>
      </c>
      <c r="L48" s="18" t="s">
        <v>11</v>
      </c>
      <c r="M48" s="19">
        <v>101</v>
      </c>
      <c r="N48" s="20">
        <f>SUM(M48/M50)</f>
        <v>2.9863985807214666E-2</v>
      </c>
    </row>
    <row r="49" spans="1:16" s="2" customFormat="1" ht="16.5" customHeight="1" thickBot="1">
      <c r="A49" s="22" t="s">
        <v>441</v>
      </c>
      <c r="B49" s="25" t="s">
        <v>9</v>
      </c>
      <c r="C49" s="10">
        <v>295</v>
      </c>
      <c r="D49" s="10">
        <v>302</v>
      </c>
      <c r="E49" s="10">
        <v>342</v>
      </c>
      <c r="F49" s="10">
        <v>367</v>
      </c>
      <c r="G49" s="10">
        <v>367</v>
      </c>
      <c r="H49" s="10">
        <v>392</v>
      </c>
      <c r="I49" s="10">
        <v>427</v>
      </c>
      <c r="J49" s="10">
        <v>434</v>
      </c>
      <c r="K49" s="11"/>
      <c r="L49" s="21" t="s">
        <v>13</v>
      </c>
      <c r="M49" s="13">
        <v>185</v>
      </c>
      <c r="N49" s="14">
        <f>SUM(M49/M50)</f>
        <v>5.4701360141927856E-2</v>
      </c>
      <c r="O49" s="5"/>
    </row>
    <row r="50" spans="1:16" s="2" customFormat="1" ht="16.5" customHeight="1" thickBot="1">
      <c r="A50" s="22" t="s">
        <v>440</v>
      </c>
      <c r="B50" s="38" t="s">
        <v>21</v>
      </c>
      <c r="C50" s="10">
        <v>268</v>
      </c>
      <c r="D50" s="10">
        <v>280</v>
      </c>
      <c r="E50" s="10">
        <v>289</v>
      </c>
      <c r="F50" s="10">
        <v>294</v>
      </c>
      <c r="G50" s="10">
        <v>294</v>
      </c>
      <c r="H50" s="10" t="s">
        <v>14</v>
      </c>
      <c r="M50" s="24">
        <v>3382</v>
      </c>
    </row>
    <row r="51" spans="1:16" s="2" customFormat="1" ht="16.5" customHeight="1" thickBot="1">
      <c r="A51" s="22" t="s">
        <v>435</v>
      </c>
      <c r="B51" s="23" t="s">
        <v>6</v>
      </c>
      <c r="C51" s="10">
        <v>256</v>
      </c>
      <c r="D51" s="10">
        <v>282</v>
      </c>
      <c r="E51" s="10">
        <v>286</v>
      </c>
      <c r="F51" s="10">
        <v>297</v>
      </c>
      <c r="G51" s="10">
        <v>297</v>
      </c>
      <c r="H51" s="10">
        <v>312</v>
      </c>
      <c r="I51" s="10" t="s">
        <v>14</v>
      </c>
    </row>
    <row r="52" spans="1:16" s="2" customFormat="1" ht="16.5" customHeight="1" thickBot="1">
      <c r="A52" s="22" t="s">
        <v>437</v>
      </c>
      <c r="B52" s="27" t="s">
        <v>16</v>
      </c>
      <c r="C52" s="10">
        <v>185</v>
      </c>
      <c r="D52" s="10">
        <v>193</v>
      </c>
      <c r="E52" s="10">
        <v>201</v>
      </c>
      <c r="F52" s="10" t="s">
        <v>14</v>
      </c>
    </row>
    <row r="53" spans="1:16" s="2" customFormat="1" ht="16.5" customHeight="1" thickBot="1">
      <c r="A53" s="22" t="s">
        <v>438</v>
      </c>
      <c r="B53" s="25" t="s">
        <v>9</v>
      </c>
      <c r="C53" s="10">
        <v>183</v>
      </c>
      <c r="D53" s="10">
        <v>186</v>
      </c>
      <c r="E53" s="10" t="s">
        <v>14</v>
      </c>
      <c r="F53" s="19"/>
    </row>
    <row r="54" spans="1:16" s="2" customFormat="1" ht="16.5" customHeight="1" thickBot="1">
      <c r="A54" s="22" t="s">
        <v>439</v>
      </c>
      <c r="B54" s="26" t="s">
        <v>11</v>
      </c>
      <c r="C54" s="10">
        <v>101</v>
      </c>
      <c r="D54" s="10" t="s">
        <v>14</v>
      </c>
      <c r="E54" s="19"/>
      <c r="F54" s="19"/>
    </row>
    <row r="55" spans="1:16" s="2" customFormat="1" ht="14.25"/>
    <row r="56" spans="1:16" s="2" customFormat="1" ht="16.5" customHeight="1">
      <c r="A56" s="1" t="s">
        <v>462</v>
      </c>
    </row>
    <row r="57" spans="1:16" s="2" customFormat="1" ht="9.75" customHeight="1" thickBot="1">
      <c r="A57" s="1"/>
    </row>
    <row r="58" spans="1:16" s="2" customFormat="1" ht="16.5" customHeight="1" thickBot="1">
      <c r="A58" s="3" t="s">
        <v>0</v>
      </c>
      <c r="B58" s="4" t="s">
        <v>1</v>
      </c>
      <c r="C58" s="4" t="s">
        <v>2</v>
      </c>
      <c r="D58" s="4">
        <v>2</v>
      </c>
      <c r="E58" s="4">
        <v>3</v>
      </c>
      <c r="F58" s="4">
        <v>4</v>
      </c>
      <c r="G58" s="4">
        <v>5</v>
      </c>
      <c r="H58" s="4">
        <v>6</v>
      </c>
      <c r="I58" s="4">
        <v>7</v>
      </c>
      <c r="J58" s="4">
        <v>8</v>
      </c>
      <c r="K58" s="4">
        <v>9</v>
      </c>
      <c r="L58" s="4"/>
      <c r="M58" s="6" t="s">
        <v>161</v>
      </c>
      <c r="N58" s="14">
        <f>(4048/7016)</f>
        <v>0.5769669327251995</v>
      </c>
    </row>
    <row r="59" spans="1:16" s="2" customFormat="1" ht="16.5" customHeight="1" thickBot="1">
      <c r="A59" s="7" t="s">
        <v>463</v>
      </c>
      <c r="B59" s="8" t="s">
        <v>6</v>
      </c>
      <c r="C59" s="9">
        <v>674</v>
      </c>
      <c r="D59" s="10"/>
      <c r="E59" s="10"/>
      <c r="F59" s="10"/>
      <c r="G59" s="10"/>
      <c r="H59" s="10"/>
      <c r="I59" s="10"/>
      <c r="J59" s="10"/>
      <c r="K59" s="10"/>
      <c r="L59" s="15" t="s">
        <v>7</v>
      </c>
      <c r="M59" s="5"/>
      <c r="N59" s="6" t="s">
        <v>3</v>
      </c>
      <c r="O59" s="6" t="s">
        <v>4</v>
      </c>
      <c r="P59" s="6" t="s">
        <v>5</v>
      </c>
    </row>
    <row r="60" spans="1:16" s="2" customFormat="1" ht="16.5" customHeight="1" thickBot="1">
      <c r="A60" s="7" t="s">
        <v>71</v>
      </c>
      <c r="B60" s="45" t="s">
        <v>21</v>
      </c>
      <c r="C60" s="10">
        <v>598</v>
      </c>
      <c r="D60" s="10">
        <v>605</v>
      </c>
      <c r="E60" s="10">
        <v>623</v>
      </c>
      <c r="F60" s="10">
        <v>655</v>
      </c>
      <c r="G60" s="9">
        <v>671</v>
      </c>
      <c r="H60" s="10"/>
      <c r="I60" s="10"/>
      <c r="J60" s="10"/>
      <c r="K60" s="10"/>
      <c r="L60" s="15" t="s">
        <v>8</v>
      </c>
      <c r="M60" s="12" t="s">
        <v>6</v>
      </c>
      <c r="N60" s="13">
        <f>(C59+C63+C68+C70)</f>
        <v>1351</v>
      </c>
      <c r="O60" s="14">
        <f>SUM(N60/N65)</f>
        <v>0.33606965174129355</v>
      </c>
      <c r="P60" s="5">
        <v>2</v>
      </c>
    </row>
    <row r="61" spans="1:16" s="2" customFormat="1" ht="16.5" customHeight="1" thickBot="1">
      <c r="A61" s="7" t="s">
        <v>465</v>
      </c>
      <c r="B61" s="17" t="s">
        <v>9</v>
      </c>
      <c r="C61" s="10">
        <v>437</v>
      </c>
      <c r="D61" s="10">
        <v>440</v>
      </c>
      <c r="E61" s="10">
        <v>453</v>
      </c>
      <c r="F61" s="10">
        <v>472</v>
      </c>
      <c r="G61" s="10">
        <v>495</v>
      </c>
      <c r="H61" s="10">
        <v>622</v>
      </c>
      <c r="I61" s="10">
        <v>662</v>
      </c>
      <c r="J61" s="9">
        <v>824</v>
      </c>
      <c r="K61" s="10"/>
      <c r="L61" s="15" t="s">
        <v>12</v>
      </c>
      <c r="M61" s="16" t="s">
        <v>9</v>
      </c>
      <c r="N61" s="13">
        <f>(C61+C65+C66)</f>
        <v>917</v>
      </c>
      <c r="O61" s="14">
        <f>SUM(N61/N65)</f>
        <v>0.22810945273631841</v>
      </c>
      <c r="P61" s="5">
        <v>1</v>
      </c>
    </row>
    <row r="62" spans="1:16" s="2" customFormat="1" ht="16.5" customHeight="1" thickBot="1">
      <c r="A62" s="7" t="s">
        <v>466</v>
      </c>
      <c r="B62" s="28" t="s">
        <v>16</v>
      </c>
      <c r="C62" s="10">
        <v>390</v>
      </c>
      <c r="D62" s="10">
        <v>403</v>
      </c>
      <c r="E62" s="10">
        <v>412</v>
      </c>
      <c r="F62" s="10">
        <v>420</v>
      </c>
      <c r="G62" s="10">
        <v>436</v>
      </c>
      <c r="H62" s="10">
        <v>462</v>
      </c>
      <c r="I62" s="10">
        <v>489</v>
      </c>
      <c r="J62" s="10">
        <v>495</v>
      </c>
      <c r="K62" s="9">
        <v>506</v>
      </c>
      <c r="L62" s="15" t="s">
        <v>15</v>
      </c>
      <c r="M62" s="30" t="s">
        <v>21</v>
      </c>
      <c r="N62" s="13">
        <f>(C60+C64+C71)</f>
        <v>988</v>
      </c>
      <c r="O62" s="14">
        <f>SUM(N62/N65)</f>
        <v>0.24577114427860697</v>
      </c>
      <c r="P62" s="5">
        <v>1</v>
      </c>
    </row>
    <row r="63" spans="1:16" s="2" customFormat="1" ht="16.5" customHeight="1" thickBot="1">
      <c r="A63" s="7" t="s">
        <v>464</v>
      </c>
      <c r="B63" s="8" t="s">
        <v>6</v>
      </c>
      <c r="C63" s="10">
        <v>383</v>
      </c>
      <c r="D63" s="10">
        <v>384</v>
      </c>
      <c r="E63" s="10">
        <v>398</v>
      </c>
      <c r="F63" s="10">
        <v>409</v>
      </c>
      <c r="G63" s="10">
        <v>499</v>
      </c>
      <c r="H63" s="10">
        <v>521</v>
      </c>
      <c r="I63" s="10">
        <v>535</v>
      </c>
      <c r="J63" s="10">
        <v>565</v>
      </c>
      <c r="K63" s="9">
        <v>575</v>
      </c>
      <c r="L63" s="15" t="s">
        <v>10</v>
      </c>
      <c r="M63" s="18" t="s">
        <v>11</v>
      </c>
      <c r="N63" s="13">
        <v>221</v>
      </c>
      <c r="O63" s="14">
        <f>SUM(N63/N65)</f>
        <v>5.4975124378109454E-2</v>
      </c>
      <c r="P63" s="5"/>
    </row>
    <row r="64" spans="1:16" s="2" customFormat="1" ht="16.5" customHeight="1" thickBot="1">
      <c r="A64" s="22" t="s">
        <v>406</v>
      </c>
      <c r="B64" s="38" t="s">
        <v>21</v>
      </c>
      <c r="C64" s="10">
        <v>345</v>
      </c>
      <c r="D64" s="10">
        <v>356</v>
      </c>
      <c r="E64" s="10">
        <v>358</v>
      </c>
      <c r="F64" s="10">
        <v>377</v>
      </c>
      <c r="G64" s="10">
        <v>382</v>
      </c>
      <c r="H64" s="10">
        <v>390</v>
      </c>
      <c r="I64" s="10">
        <v>410</v>
      </c>
      <c r="J64" s="10">
        <v>421</v>
      </c>
      <c r="K64" s="10">
        <v>432</v>
      </c>
      <c r="L64" s="15"/>
      <c r="M64" s="21" t="s">
        <v>13</v>
      </c>
      <c r="N64" s="13">
        <f>(C62+C69)</f>
        <v>543</v>
      </c>
      <c r="O64" s="14">
        <f>SUM(N64/N65)</f>
        <v>0.13507462686567165</v>
      </c>
      <c r="P64" s="5">
        <v>1</v>
      </c>
    </row>
    <row r="65" spans="1:14" s="2" customFormat="1" ht="16.5" customHeight="1" thickBot="1">
      <c r="A65" s="22" t="s">
        <v>467</v>
      </c>
      <c r="B65" s="25" t="s">
        <v>9</v>
      </c>
      <c r="C65" s="29">
        <v>254</v>
      </c>
      <c r="D65" s="10">
        <v>254</v>
      </c>
      <c r="E65" s="10">
        <v>256</v>
      </c>
      <c r="F65" s="10">
        <v>265</v>
      </c>
      <c r="G65" s="10">
        <v>271</v>
      </c>
      <c r="H65" s="10">
        <v>290</v>
      </c>
      <c r="I65" s="10">
        <v>305</v>
      </c>
      <c r="J65" s="10" t="s">
        <v>14</v>
      </c>
      <c r="N65" s="24">
        <v>4020</v>
      </c>
    </row>
    <row r="66" spans="1:14" s="2" customFormat="1" ht="16.5" customHeight="1" thickBot="1">
      <c r="A66" s="22" t="s">
        <v>469</v>
      </c>
      <c r="B66" s="25" t="s">
        <v>9</v>
      </c>
      <c r="C66" s="10">
        <v>226</v>
      </c>
      <c r="D66" s="10">
        <v>226</v>
      </c>
      <c r="E66" s="10">
        <v>228</v>
      </c>
      <c r="F66" s="10">
        <v>239</v>
      </c>
      <c r="G66" s="10">
        <v>247</v>
      </c>
      <c r="H66" s="10" t="s">
        <v>14</v>
      </c>
    </row>
    <row r="67" spans="1:14" s="2" customFormat="1" ht="16.5" customHeight="1" thickBot="1">
      <c r="A67" s="22" t="s">
        <v>472</v>
      </c>
      <c r="B67" s="26" t="s">
        <v>11</v>
      </c>
      <c r="C67" s="10">
        <v>221</v>
      </c>
      <c r="D67" s="10">
        <v>226</v>
      </c>
      <c r="E67" s="10">
        <v>229</v>
      </c>
      <c r="F67" s="10">
        <v>241</v>
      </c>
      <c r="G67" s="10">
        <v>253</v>
      </c>
      <c r="H67" s="10">
        <v>262</v>
      </c>
      <c r="I67" s="10" t="s">
        <v>14</v>
      </c>
      <c r="L67" s="14"/>
      <c r="M67" s="5"/>
    </row>
    <row r="68" spans="1:14" s="2" customFormat="1" ht="16.5" customHeight="1" thickBot="1">
      <c r="A68" s="22" t="s">
        <v>468</v>
      </c>
      <c r="B68" s="23" t="s">
        <v>6</v>
      </c>
      <c r="C68" s="10">
        <v>198</v>
      </c>
      <c r="D68" s="10">
        <v>198</v>
      </c>
      <c r="E68" s="10">
        <v>212</v>
      </c>
      <c r="F68" s="10">
        <v>221</v>
      </c>
      <c r="G68" s="10" t="s">
        <v>14</v>
      </c>
    </row>
    <row r="69" spans="1:14" s="2" customFormat="1" ht="16.5" customHeight="1" thickBot="1">
      <c r="A69" s="22" t="s">
        <v>473</v>
      </c>
      <c r="B69" s="27" t="s">
        <v>16</v>
      </c>
      <c r="C69" s="10">
        <v>153</v>
      </c>
      <c r="D69" s="10">
        <v>153</v>
      </c>
      <c r="E69" s="10">
        <v>156</v>
      </c>
      <c r="F69" s="10" t="s">
        <v>14</v>
      </c>
    </row>
    <row r="70" spans="1:14" s="2" customFormat="1" ht="16.5" customHeight="1" thickBot="1">
      <c r="A70" s="22" t="s">
        <v>471</v>
      </c>
      <c r="B70" s="23" t="s">
        <v>6</v>
      </c>
      <c r="C70" s="10">
        <v>96</v>
      </c>
      <c r="D70" s="10">
        <v>96</v>
      </c>
      <c r="E70" s="10" t="s">
        <v>14</v>
      </c>
      <c r="J70" s="19"/>
      <c r="K70" s="19"/>
      <c r="L70" s="14"/>
      <c r="M70" s="5"/>
    </row>
    <row r="71" spans="1:14" s="2" customFormat="1" ht="16.5" customHeight="1" thickBot="1">
      <c r="A71" s="22" t="s">
        <v>470</v>
      </c>
      <c r="B71" s="38" t="s">
        <v>21</v>
      </c>
      <c r="C71" s="10">
        <v>45</v>
      </c>
      <c r="D71" s="10" t="s">
        <v>14</v>
      </c>
      <c r="F71" s="19"/>
      <c r="G71" s="19"/>
      <c r="H71" s="19"/>
      <c r="I71" s="19"/>
      <c r="J71" s="19"/>
      <c r="K71" s="19"/>
      <c r="M71" s="24"/>
    </row>
    <row r="72" spans="1:14" s="2" customFormat="1" ht="15">
      <c r="A72" s="31"/>
    </row>
    <row r="73" spans="1:14" s="2" customFormat="1" ht="16.5" customHeight="1">
      <c r="A73" s="1" t="s">
        <v>456</v>
      </c>
    </row>
    <row r="74" spans="1:14" s="2" customFormat="1" ht="9.75" customHeight="1" thickBot="1">
      <c r="A74" s="1"/>
    </row>
    <row r="75" spans="1:14" s="2" customFormat="1" ht="16.5" customHeight="1" thickBot="1">
      <c r="A75" s="3" t="s">
        <v>0</v>
      </c>
      <c r="B75" s="4" t="s">
        <v>1</v>
      </c>
      <c r="C75" s="4" t="s">
        <v>2</v>
      </c>
      <c r="D75" s="4">
        <v>2</v>
      </c>
      <c r="E75" s="4">
        <v>3</v>
      </c>
      <c r="F75" s="4">
        <v>4</v>
      </c>
      <c r="G75" s="4">
        <v>5</v>
      </c>
      <c r="H75" s="4">
        <v>6</v>
      </c>
      <c r="I75" s="4">
        <v>7</v>
      </c>
      <c r="J75" s="4"/>
      <c r="K75" s="6" t="s">
        <v>161</v>
      </c>
      <c r="L75" s="14">
        <f>(4131/7721)</f>
        <v>0.53503432197901823</v>
      </c>
    </row>
    <row r="76" spans="1:14" s="2" customFormat="1" ht="16.5" customHeight="1" thickBot="1">
      <c r="A76" s="7" t="s">
        <v>394</v>
      </c>
      <c r="B76" s="45" t="s">
        <v>21</v>
      </c>
      <c r="C76" s="9">
        <v>998</v>
      </c>
      <c r="D76" s="10"/>
      <c r="E76" s="10"/>
      <c r="F76" s="10"/>
      <c r="G76" s="10"/>
      <c r="H76" s="10"/>
      <c r="I76" s="10"/>
      <c r="J76" s="15" t="s">
        <v>7</v>
      </c>
      <c r="K76" s="5"/>
      <c r="L76" s="6" t="s">
        <v>3</v>
      </c>
      <c r="M76" s="6" t="s">
        <v>4</v>
      </c>
      <c r="N76" s="6" t="s">
        <v>5</v>
      </c>
    </row>
    <row r="77" spans="1:14" s="2" customFormat="1" ht="16.5" customHeight="1" thickBot="1">
      <c r="A77" s="7" t="s">
        <v>134</v>
      </c>
      <c r="B77" s="8" t="s">
        <v>6</v>
      </c>
      <c r="C77" s="9">
        <v>684</v>
      </c>
      <c r="D77" s="10"/>
      <c r="E77" s="10"/>
      <c r="F77" s="10"/>
      <c r="G77" s="10"/>
      <c r="H77" s="10"/>
      <c r="I77" s="10"/>
      <c r="J77" s="15" t="s">
        <v>8</v>
      </c>
      <c r="K77" s="12" t="s">
        <v>6</v>
      </c>
      <c r="L77" s="13">
        <f>(C77+C78+C81)</f>
        <v>1524</v>
      </c>
      <c r="M77" s="14">
        <f>SUM(L77/L80)</f>
        <v>0.37279843444227007</v>
      </c>
      <c r="N77" s="5">
        <v>2</v>
      </c>
    </row>
    <row r="78" spans="1:14" s="2" customFormat="1" ht="16.5" customHeight="1" thickBot="1">
      <c r="A78" s="7" t="s">
        <v>395</v>
      </c>
      <c r="B78" s="8" t="s">
        <v>6</v>
      </c>
      <c r="C78" s="10">
        <v>507</v>
      </c>
      <c r="D78" s="10">
        <v>517</v>
      </c>
      <c r="E78" s="10">
        <v>554</v>
      </c>
      <c r="F78" s="10">
        <v>577</v>
      </c>
      <c r="G78" s="10">
        <v>585</v>
      </c>
      <c r="H78" s="9">
        <v>826</v>
      </c>
      <c r="I78" s="10"/>
      <c r="J78" s="15" t="s">
        <v>10</v>
      </c>
      <c r="K78" s="16" t="s">
        <v>9</v>
      </c>
      <c r="L78" s="13">
        <f>(C79+C80+C83+C85)</f>
        <v>1149</v>
      </c>
      <c r="M78" s="14">
        <f>SUM(L78/L80)</f>
        <v>0.28106653620352251</v>
      </c>
      <c r="N78" s="5">
        <v>1</v>
      </c>
    </row>
    <row r="79" spans="1:14" s="2" customFormat="1" ht="16.5" customHeight="1" thickBot="1">
      <c r="A79" s="7" t="s">
        <v>84</v>
      </c>
      <c r="B79" s="17" t="s">
        <v>9</v>
      </c>
      <c r="C79" s="29">
        <v>475</v>
      </c>
      <c r="D79" s="10">
        <v>532</v>
      </c>
      <c r="E79" s="10">
        <v>550</v>
      </c>
      <c r="F79" s="10">
        <v>668</v>
      </c>
      <c r="G79" s="9">
        <v>700</v>
      </c>
      <c r="H79" s="10"/>
      <c r="I79" s="10"/>
      <c r="J79" s="15" t="s">
        <v>12</v>
      </c>
      <c r="K79" s="30" t="s">
        <v>21</v>
      </c>
      <c r="L79" s="13">
        <f>(C76+C82+C84)</f>
        <v>1415</v>
      </c>
      <c r="M79" s="14">
        <f>SUM(L79/L80)</f>
        <v>0.34613502935420742</v>
      </c>
      <c r="N79" s="5">
        <v>2</v>
      </c>
    </row>
    <row r="80" spans="1:14" s="2" customFormat="1" ht="16.5" customHeight="1" thickBot="1">
      <c r="A80" s="22" t="s">
        <v>396</v>
      </c>
      <c r="B80" s="25" t="s">
        <v>9</v>
      </c>
      <c r="C80" s="10">
        <v>359</v>
      </c>
      <c r="D80" s="10">
        <v>372</v>
      </c>
      <c r="E80" s="10">
        <v>380</v>
      </c>
      <c r="F80" s="10">
        <v>401</v>
      </c>
      <c r="G80" s="10">
        <v>411</v>
      </c>
      <c r="H80" s="10">
        <v>422</v>
      </c>
      <c r="I80" s="10">
        <v>429</v>
      </c>
      <c r="J80" s="15"/>
      <c r="K80" s="21"/>
      <c r="L80" s="24">
        <v>4088</v>
      </c>
      <c r="M80" s="14"/>
      <c r="N80" s="5"/>
    </row>
    <row r="81" spans="1:13" s="2" customFormat="1" ht="16.5" customHeight="1" thickBot="1">
      <c r="A81" s="22" t="s">
        <v>458</v>
      </c>
      <c r="B81" s="23" t="s">
        <v>6</v>
      </c>
      <c r="C81" s="10">
        <v>333</v>
      </c>
      <c r="D81" s="10">
        <v>364</v>
      </c>
      <c r="E81" s="10">
        <v>369</v>
      </c>
      <c r="F81" s="10">
        <v>371</v>
      </c>
      <c r="G81" s="10">
        <v>383</v>
      </c>
      <c r="H81" s="10" t="s">
        <v>14</v>
      </c>
    </row>
    <row r="82" spans="1:13" s="2" customFormat="1" ht="16.5" customHeight="1" thickBot="1">
      <c r="A82" s="7" t="s">
        <v>459</v>
      </c>
      <c r="B82" s="45" t="s">
        <v>21</v>
      </c>
      <c r="C82" s="10">
        <v>274</v>
      </c>
      <c r="D82" s="10">
        <v>305</v>
      </c>
      <c r="E82" s="10">
        <v>325</v>
      </c>
      <c r="F82" s="10">
        <v>357</v>
      </c>
      <c r="G82" s="10">
        <v>500</v>
      </c>
      <c r="H82" s="10">
        <v>509</v>
      </c>
      <c r="I82" s="9">
        <v>515</v>
      </c>
      <c r="J82" s="15" t="s">
        <v>15</v>
      </c>
    </row>
    <row r="83" spans="1:13" s="2" customFormat="1" ht="16.5" customHeight="1" thickBot="1">
      <c r="A83" s="22" t="s">
        <v>460</v>
      </c>
      <c r="B83" s="25" t="s">
        <v>9</v>
      </c>
      <c r="C83" s="10">
        <v>182</v>
      </c>
      <c r="D83" s="10">
        <v>188</v>
      </c>
      <c r="E83" s="10">
        <v>227</v>
      </c>
      <c r="F83" s="10" t="s">
        <v>14</v>
      </c>
      <c r="J83" s="18"/>
      <c r="K83" s="13"/>
      <c r="L83" s="14"/>
      <c r="M83" s="5"/>
    </row>
    <row r="84" spans="1:13" s="2" customFormat="1" ht="16.5" customHeight="1" thickBot="1">
      <c r="A84" s="22" t="s">
        <v>457</v>
      </c>
      <c r="B84" s="38" t="s">
        <v>21</v>
      </c>
      <c r="C84" s="10">
        <v>143</v>
      </c>
      <c r="D84" s="10">
        <v>302</v>
      </c>
      <c r="E84" s="10">
        <v>302</v>
      </c>
      <c r="F84" s="10">
        <v>305</v>
      </c>
      <c r="G84" s="10" t="s">
        <v>14</v>
      </c>
      <c r="J84" s="14"/>
      <c r="K84" s="5"/>
    </row>
    <row r="85" spans="1:13" s="2" customFormat="1" ht="16.5" customHeight="1" thickBot="1">
      <c r="A85" s="22" t="s">
        <v>461</v>
      </c>
      <c r="B85" s="25" t="s">
        <v>9</v>
      </c>
      <c r="C85" s="10">
        <v>133</v>
      </c>
      <c r="D85" s="10">
        <v>142</v>
      </c>
      <c r="E85" s="10" t="s">
        <v>14</v>
      </c>
      <c r="F85" s="19"/>
      <c r="H85" s="19"/>
      <c r="I85" s="19"/>
    </row>
    <row r="86" spans="1:13" s="2" customFormat="1" ht="15">
      <c r="A86" s="31"/>
    </row>
    <row r="87" spans="1:13" s="67" customFormat="1" ht="15" customHeight="1">
      <c r="A87" s="32"/>
      <c r="B87" s="32" t="s">
        <v>20</v>
      </c>
      <c r="C87" s="33" t="s">
        <v>6</v>
      </c>
      <c r="D87" s="34" t="s">
        <v>9</v>
      </c>
      <c r="E87" s="39" t="s">
        <v>21</v>
      </c>
      <c r="F87" s="35" t="s">
        <v>11</v>
      </c>
      <c r="G87" s="32" t="s">
        <v>13</v>
      </c>
    </row>
    <row r="88" spans="1:13" s="67" customFormat="1" ht="15" customHeight="1">
      <c r="A88" s="56" t="s">
        <v>3</v>
      </c>
      <c r="B88" s="36">
        <f>SUM(N65+M50+Q29+P9+L80)</f>
        <v>22694</v>
      </c>
      <c r="C88" s="68">
        <f>SUM(N60+M45+Q24+P5+L77)</f>
        <v>9959</v>
      </c>
      <c r="D88" s="68">
        <f>SUM(N61+M46+Q25+P6+L78)</f>
        <v>6167</v>
      </c>
      <c r="E88" s="68">
        <f>SUM(L79+N62+M47+Q26+P7)</f>
        <v>3966</v>
      </c>
      <c r="F88" s="68">
        <f>(N63+M48+Q27+P8)</f>
        <v>1135</v>
      </c>
      <c r="G88" s="68">
        <f>(N64+M49+Q28)</f>
        <v>1467</v>
      </c>
    </row>
    <row r="89" spans="1:13" s="67" customFormat="1" ht="15" customHeight="1">
      <c r="A89" s="56" t="s">
        <v>4</v>
      </c>
      <c r="B89" s="37">
        <v>1</v>
      </c>
      <c r="C89" s="69">
        <f>SUM(C88/$B$88)</f>
        <v>0.4388384595047149</v>
      </c>
      <c r="D89" s="69">
        <f>SUM(D88/$B$88)</f>
        <v>0.27174583590376311</v>
      </c>
      <c r="E89" s="69">
        <f>SUM(E88/$B$88)</f>
        <v>0.17475984841808406</v>
      </c>
      <c r="F89" s="69">
        <f>SUM(F88/$B$88)</f>
        <v>5.0013219353132986E-2</v>
      </c>
      <c r="G89" s="69">
        <f>SUM(G88/$B$88)</f>
        <v>6.4642636820304925E-2</v>
      </c>
    </row>
    <row r="90" spans="1:13" s="67" customFormat="1" ht="15" customHeight="1">
      <c r="A90" s="56" t="s">
        <v>5</v>
      </c>
      <c r="B90" s="32">
        <v>29</v>
      </c>
      <c r="C90" s="67">
        <v>14</v>
      </c>
      <c r="D90" s="67">
        <v>10</v>
      </c>
      <c r="E90" s="67">
        <v>4</v>
      </c>
      <c r="F90" s="67">
        <v>0</v>
      </c>
      <c r="G90" s="67">
        <v>1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T92"/>
  <sheetViews>
    <sheetView workbookViewId="0">
      <selection activeCell="P1" sqref="P1"/>
    </sheetView>
  </sheetViews>
  <sheetFormatPr defaultRowHeight="12.75"/>
  <cols>
    <col min="1" max="1" width="22.140625" customWidth="1"/>
    <col min="6" max="6" width="9" customWidth="1"/>
  </cols>
  <sheetData>
    <row r="1" spans="1:17" s="2" customFormat="1" ht="16.5" customHeight="1">
      <c r="A1" s="1" t="s">
        <v>371</v>
      </c>
    </row>
    <row r="2" spans="1:17" s="2" customFormat="1" ht="9" customHeight="1" thickBot="1">
      <c r="A2" s="1"/>
    </row>
    <row r="3" spans="1:17" s="2" customFormat="1" ht="16.5" customHeight="1" thickBot="1">
      <c r="A3" s="3" t="s">
        <v>0</v>
      </c>
      <c r="B3" s="4" t="s">
        <v>1</v>
      </c>
      <c r="C3" s="4" t="s">
        <v>2</v>
      </c>
      <c r="D3" s="4">
        <v>2</v>
      </c>
      <c r="E3" s="4">
        <v>3</v>
      </c>
      <c r="F3" s="4">
        <v>4</v>
      </c>
      <c r="G3" s="4">
        <v>5</v>
      </c>
      <c r="H3" s="4">
        <v>6</v>
      </c>
      <c r="I3" s="4">
        <v>7</v>
      </c>
      <c r="J3" s="4">
        <v>8</v>
      </c>
      <c r="K3" s="4">
        <v>9</v>
      </c>
      <c r="L3" s="4">
        <v>10</v>
      </c>
      <c r="M3" s="4"/>
      <c r="N3" s="6" t="s">
        <v>161</v>
      </c>
      <c r="O3" s="14">
        <f>(5836/7445)</f>
        <v>0.78388179986568163</v>
      </c>
    </row>
    <row r="4" spans="1:17" s="2" customFormat="1" ht="16.5" customHeight="1" thickBot="1">
      <c r="A4" s="7" t="s">
        <v>93</v>
      </c>
      <c r="B4" s="17" t="s">
        <v>9</v>
      </c>
      <c r="C4" s="9">
        <v>883</v>
      </c>
      <c r="D4" s="10"/>
      <c r="E4" s="10"/>
      <c r="F4" s="10"/>
      <c r="G4" s="10"/>
      <c r="H4" s="10"/>
      <c r="I4" s="10"/>
      <c r="J4" s="10"/>
      <c r="K4" s="10"/>
      <c r="L4" s="10"/>
      <c r="M4" s="11" t="s">
        <v>7</v>
      </c>
      <c r="N4" s="5"/>
      <c r="O4" s="6" t="s">
        <v>3</v>
      </c>
      <c r="P4" s="6" t="s">
        <v>4</v>
      </c>
      <c r="Q4" s="6" t="s">
        <v>5</v>
      </c>
    </row>
    <row r="5" spans="1:17" s="2" customFormat="1" ht="16.5" customHeight="1" thickBot="1">
      <c r="A5" s="7" t="s">
        <v>95</v>
      </c>
      <c r="B5" s="8" t="s">
        <v>6</v>
      </c>
      <c r="C5" s="10">
        <v>627</v>
      </c>
      <c r="D5" s="10">
        <v>629</v>
      </c>
      <c r="E5" s="10">
        <v>639</v>
      </c>
      <c r="F5" s="10">
        <v>661</v>
      </c>
      <c r="G5" s="10">
        <v>670</v>
      </c>
      <c r="H5" s="10">
        <v>676</v>
      </c>
      <c r="I5" s="9">
        <v>726</v>
      </c>
      <c r="J5" s="10"/>
      <c r="K5" s="10"/>
      <c r="L5" s="10"/>
      <c r="M5" s="11" t="s">
        <v>12</v>
      </c>
      <c r="N5" s="12" t="s">
        <v>6</v>
      </c>
      <c r="O5" s="13">
        <f>(C5+C6+C7+C11+C15+C16+C17)</f>
        <v>2752</v>
      </c>
      <c r="P5" s="14">
        <f>SUM(O5/O8)</f>
        <v>0.47969321945267562</v>
      </c>
      <c r="Q5" s="5">
        <v>4</v>
      </c>
    </row>
    <row r="6" spans="1:17" s="2" customFormat="1" ht="16.5" customHeight="1" thickBot="1">
      <c r="A6" s="7" t="s">
        <v>372</v>
      </c>
      <c r="B6" s="8" t="s">
        <v>6</v>
      </c>
      <c r="C6" s="10">
        <v>558</v>
      </c>
      <c r="D6" s="10">
        <v>561</v>
      </c>
      <c r="E6" s="10">
        <v>660</v>
      </c>
      <c r="F6" s="9">
        <v>754</v>
      </c>
      <c r="G6" s="10"/>
      <c r="H6" s="10"/>
      <c r="I6" s="10"/>
      <c r="J6" s="10"/>
      <c r="K6" s="10"/>
      <c r="L6" s="10"/>
      <c r="M6" s="11" t="s">
        <v>8</v>
      </c>
      <c r="N6" s="16" t="s">
        <v>9</v>
      </c>
      <c r="O6" s="13">
        <f>(C4+C9+C10+C14)</f>
        <v>1938</v>
      </c>
      <c r="P6" s="14">
        <f>SUM(O6/O8)</f>
        <v>0.33780721631514726</v>
      </c>
      <c r="Q6" s="5">
        <v>2</v>
      </c>
    </row>
    <row r="7" spans="1:17" s="2" customFormat="1" ht="16.5" customHeight="1" thickBot="1">
      <c r="A7" s="7" t="s">
        <v>30</v>
      </c>
      <c r="B7" s="8" t="s">
        <v>6</v>
      </c>
      <c r="C7" s="10">
        <v>476</v>
      </c>
      <c r="D7" s="10">
        <v>493</v>
      </c>
      <c r="E7" s="10">
        <v>498</v>
      </c>
      <c r="F7" s="10">
        <v>510</v>
      </c>
      <c r="G7" s="10">
        <v>515</v>
      </c>
      <c r="H7" s="10">
        <v>527</v>
      </c>
      <c r="I7" s="10">
        <v>634</v>
      </c>
      <c r="J7" s="10">
        <v>643</v>
      </c>
      <c r="K7" s="10">
        <v>679</v>
      </c>
      <c r="L7" s="9">
        <v>691</v>
      </c>
      <c r="M7" s="11" t="s">
        <v>15</v>
      </c>
      <c r="N7" s="30" t="s">
        <v>21</v>
      </c>
      <c r="O7" s="19">
        <f>(C8+C12+C13)</f>
        <v>1047</v>
      </c>
      <c r="P7" s="20">
        <f>SUM(O7/O8)</f>
        <v>0.18249956423217709</v>
      </c>
      <c r="Q7" s="2">
        <v>1</v>
      </c>
    </row>
    <row r="8" spans="1:17" s="2" customFormat="1" ht="16.5" customHeight="1" thickBot="1">
      <c r="A8" s="7" t="s">
        <v>376</v>
      </c>
      <c r="B8" s="45" t="s">
        <v>21</v>
      </c>
      <c r="C8" s="10">
        <v>442</v>
      </c>
      <c r="D8" s="10">
        <v>445</v>
      </c>
      <c r="E8" s="10">
        <v>469</v>
      </c>
      <c r="F8" s="10">
        <v>492</v>
      </c>
      <c r="G8" s="10">
        <v>496</v>
      </c>
      <c r="H8" s="10">
        <v>578</v>
      </c>
      <c r="I8" s="10">
        <v>585</v>
      </c>
      <c r="J8" s="10">
        <v>636</v>
      </c>
      <c r="K8" s="9">
        <v>836</v>
      </c>
      <c r="L8" s="10"/>
      <c r="M8" s="11" t="s">
        <v>10</v>
      </c>
      <c r="N8" s="44"/>
      <c r="O8" s="24">
        <v>5737</v>
      </c>
      <c r="P8" s="20"/>
    </row>
    <row r="9" spans="1:17" s="2" customFormat="1" ht="16.5" customHeight="1" thickBot="1">
      <c r="A9" s="7" t="s">
        <v>99</v>
      </c>
      <c r="B9" s="17" t="s">
        <v>9</v>
      </c>
      <c r="C9" s="10">
        <v>382</v>
      </c>
      <c r="D9" s="10">
        <v>416</v>
      </c>
      <c r="E9" s="10">
        <v>436</v>
      </c>
      <c r="F9" s="10">
        <v>439</v>
      </c>
      <c r="G9" s="10">
        <v>439</v>
      </c>
      <c r="H9" s="10">
        <v>442</v>
      </c>
      <c r="I9" s="10">
        <v>445</v>
      </c>
      <c r="J9" s="10">
        <v>645</v>
      </c>
      <c r="K9" s="10">
        <v>657</v>
      </c>
      <c r="L9" s="9">
        <v>663</v>
      </c>
      <c r="M9" s="11" t="s">
        <v>18</v>
      </c>
    </row>
    <row r="10" spans="1:17" s="2" customFormat="1" ht="16.5" customHeight="1" thickBot="1">
      <c r="A10" s="22" t="s">
        <v>375</v>
      </c>
      <c r="B10" s="25" t="s">
        <v>9</v>
      </c>
      <c r="C10" s="10">
        <v>374</v>
      </c>
      <c r="D10" s="10">
        <v>426</v>
      </c>
      <c r="E10" s="10">
        <v>428</v>
      </c>
      <c r="F10" s="10">
        <v>432</v>
      </c>
      <c r="G10" s="10">
        <v>432</v>
      </c>
      <c r="H10" s="10">
        <v>461</v>
      </c>
      <c r="I10" s="10">
        <v>470</v>
      </c>
      <c r="J10" s="10">
        <v>518</v>
      </c>
      <c r="K10" s="10">
        <v>588</v>
      </c>
      <c r="L10" s="10">
        <v>613</v>
      </c>
      <c r="M10" s="10"/>
    </row>
    <row r="11" spans="1:17" s="2" customFormat="1" ht="16.5" customHeight="1" thickBot="1">
      <c r="A11" s="7" t="s">
        <v>373</v>
      </c>
      <c r="B11" s="8" t="s">
        <v>6</v>
      </c>
      <c r="C11" s="10">
        <v>360</v>
      </c>
      <c r="D11" s="10">
        <v>363</v>
      </c>
      <c r="E11" s="10">
        <v>364</v>
      </c>
      <c r="F11" s="10">
        <v>395</v>
      </c>
      <c r="G11" s="10">
        <v>407</v>
      </c>
      <c r="H11" s="10">
        <v>443</v>
      </c>
      <c r="I11" s="10">
        <v>564</v>
      </c>
      <c r="J11" s="10">
        <v>572</v>
      </c>
      <c r="K11" s="10">
        <v>612</v>
      </c>
      <c r="L11" s="9">
        <v>622</v>
      </c>
      <c r="M11" s="11" t="s">
        <v>19</v>
      </c>
      <c r="N11" s="19"/>
      <c r="O11" s="20"/>
    </row>
    <row r="12" spans="1:17" s="2" customFormat="1" ht="16.5" customHeight="1" thickBot="1">
      <c r="A12" s="22" t="s">
        <v>380</v>
      </c>
      <c r="B12" s="38" t="s">
        <v>21</v>
      </c>
      <c r="C12" s="10">
        <v>305</v>
      </c>
      <c r="D12" s="10">
        <v>311</v>
      </c>
      <c r="E12" s="10">
        <v>312</v>
      </c>
      <c r="F12" s="10">
        <v>314</v>
      </c>
      <c r="G12" s="10">
        <v>314</v>
      </c>
      <c r="H12" s="10">
        <v>409</v>
      </c>
      <c r="I12" s="10">
        <v>416</v>
      </c>
      <c r="J12" s="10">
        <v>423</v>
      </c>
      <c r="K12" s="10" t="s">
        <v>14</v>
      </c>
    </row>
    <row r="13" spans="1:17" s="2" customFormat="1" ht="16.5" customHeight="1" thickBot="1">
      <c r="A13" s="22" t="s">
        <v>39</v>
      </c>
      <c r="B13" s="38" t="s">
        <v>21</v>
      </c>
      <c r="C13" s="10">
        <v>300</v>
      </c>
      <c r="D13" s="10">
        <v>305</v>
      </c>
      <c r="E13" s="10">
        <v>306</v>
      </c>
      <c r="F13" s="10">
        <v>309</v>
      </c>
      <c r="G13" s="10">
        <v>309</v>
      </c>
      <c r="H13" s="10" t="s">
        <v>14</v>
      </c>
    </row>
    <row r="14" spans="1:17" s="2" customFormat="1" ht="16.5" customHeight="1" thickBot="1">
      <c r="A14" s="22" t="s">
        <v>377</v>
      </c>
      <c r="B14" s="25" t="s">
        <v>9</v>
      </c>
      <c r="C14" s="10">
        <v>299</v>
      </c>
      <c r="D14" s="10">
        <v>334</v>
      </c>
      <c r="E14" s="10">
        <v>339</v>
      </c>
      <c r="F14" s="10">
        <v>362</v>
      </c>
      <c r="G14" s="10">
        <v>364</v>
      </c>
      <c r="H14" s="10">
        <v>369</v>
      </c>
      <c r="I14" s="10">
        <v>372</v>
      </c>
      <c r="J14" s="10" t="s">
        <v>14</v>
      </c>
    </row>
    <row r="15" spans="1:17" s="2" customFormat="1" ht="16.5" customHeight="1" thickBot="1">
      <c r="A15" s="22" t="s">
        <v>374</v>
      </c>
      <c r="B15" s="23" t="s">
        <v>6</v>
      </c>
      <c r="C15" s="10">
        <v>290</v>
      </c>
      <c r="D15" s="10">
        <v>294</v>
      </c>
      <c r="E15" s="10">
        <v>295</v>
      </c>
      <c r="F15" s="10">
        <v>310</v>
      </c>
      <c r="G15" s="10">
        <v>314</v>
      </c>
      <c r="H15" s="10">
        <v>332</v>
      </c>
      <c r="I15" s="10" t="s">
        <v>14</v>
      </c>
      <c r="J15" s="63"/>
      <c r="K15" s="19"/>
      <c r="L15" s="20"/>
    </row>
    <row r="16" spans="1:17" s="2" customFormat="1" ht="16.5" customHeight="1" thickBot="1">
      <c r="A16" s="22" t="s">
        <v>379</v>
      </c>
      <c r="B16" s="23" t="s">
        <v>6</v>
      </c>
      <c r="C16" s="10">
        <v>233</v>
      </c>
      <c r="D16" s="10">
        <v>233</v>
      </c>
      <c r="E16" s="10">
        <v>257</v>
      </c>
      <c r="F16" s="10" t="s">
        <v>14</v>
      </c>
      <c r="G16" s="19"/>
      <c r="H16" s="19"/>
      <c r="I16" s="19"/>
      <c r="K16" s="19"/>
    </row>
    <row r="17" spans="1:19" s="2" customFormat="1" ht="16.5" customHeight="1" thickBot="1">
      <c r="A17" s="22" t="s">
        <v>378</v>
      </c>
      <c r="B17" s="23" t="s">
        <v>6</v>
      </c>
      <c r="C17" s="10">
        <v>208</v>
      </c>
      <c r="D17" s="10">
        <v>209</v>
      </c>
      <c r="E17" s="10" t="s">
        <v>14</v>
      </c>
      <c r="F17" s="19"/>
      <c r="G17" s="19"/>
      <c r="H17" s="19"/>
      <c r="I17" s="19"/>
    </row>
    <row r="18" spans="1:19" s="2" customFormat="1" ht="11.25" customHeight="1"/>
    <row r="19" spans="1:19" s="2" customFormat="1" ht="16.5" customHeight="1">
      <c r="A19" s="1" t="s">
        <v>413</v>
      </c>
    </row>
    <row r="20" spans="1:19" s="2" customFormat="1" ht="9.75" customHeight="1" thickBot="1">
      <c r="A20" s="1"/>
    </row>
    <row r="21" spans="1:19" s="2" customFormat="1" ht="16.5" customHeight="1" thickBot="1">
      <c r="A21" s="3" t="s">
        <v>0</v>
      </c>
      <c r="B21" s="4" t="s">
        <v>1</v>
      </c>
      <c r="C21" s="4" t="s">
        <v>2</v>
      </c>
      <c r="D21" s="4">
        <v>2</v>
      </c>
      <c r="E21" s="4">
        <v>3</v>
      </c>
      <c r="F21" s="4">
        <v>4</v>
      </c>
      <c r="G21" s="4">
        <v>5</v>
      </c>
      <c r="H21" s="4">
        <v>6</v>
      </c>
      <c r="I21" s="4">
        <v>7</v>
      </c>
      <c r="J21" s="4">
        <v>8</v>
      </c>
      <c r="K21" s="4">
        <v>9</v>
      </c>
      <c r="L21" s="4">
        <v>10</v>
      </c>
      <c r="M21" s="4">
        <v>11</v>
      </c>
      <c r="N21" s="4">
        <v>12</v>
      </c>
      <c r="O21" s="4"/>
      <c r="P21" s="6" t="s">
        <v>161</v>
      </c>
      <c r="Q21" s="14">
        <f>(7738/10523)</f>
        <v>0.73534163261427354</v>
      </c>
    </row>
    <row r="22" spans="1:19" s="2" customFormat="1" ht="16.5" customHeight="1" thickBot="1">
      <c r="A22" s="7" t="s">
        <v>415</v>
      </c>
      <c r="B22" s="8" t="s">
        <v>6</v>
      </c>
      <c r="C22" s="9">
        <v>1160</v>
      </c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1" t="s">
        <v>7</v>
      </c>
      <c r="P22" s="5"/>
      <c r="Q22" s="6" t="s">
        <v>3</v>
      </c>
      <c r="R22" s="6" t="s">
        <v>4</v>
      </c>
      <c r="S22" s="6" t="s">
        <v>5</v>
      </c>
    </row>
    <row r="23" spans="1:19" s="2" customFormat="1" ht="16.5" customHeight="1" thickBot="1">
      <c r="A23" s="7" t="s">
        <v>421</v>
      </c>
      <c r="B23" s="45" t="s">
        <v>21</v>
      </c>
      <c r="C23" s="10">
        <v>627</v>
      </c>
      <c r="D23" s="10">
        <v>639</v>
      </c>
      <c r="E23" s="10">
        <v>691</v>
      </c>
      <c r="F23" s="10">
        <v>701</v>
      </c>
      <c r="G23" s="10">
        <v>710</v>
      </c>
      <c r="H23" s="10">
        <v>749</v>
      </c>
      <c r="I23" s="10">
        <v>753</v>
      </c>
      <c r="J23" s="9">
        <v>999</v>
      </c>
      <c r="K23" s="10"/>
      <c r="L23" s="10"/>
      <c r="M23" s="10"/>
      <c r="N23" s="10"/>
      <c r="O23" s="11" t="s">
        <v>8</v>
      </c>
      <c r="P23" s="12" t="s">
        <v>6</v>
      </c>
      <c r="Q23" s="13">
        <f>(C22+C25+C27+C28+C37+C29)</f>
        <v>3319</v>
      </c>
      <c r="R23" s="14">
        <f>SUM(Q23/Q28)</f>
        <v>0.43717070600632246</v>
      </c>
      <c r="S23" s="5">
        <v>3</v>
      </c>
    </row>
    <row r="24" spans="1:19" s="2" customFormat="1" ht="16.5" customHeight="1" thickBot="1">
      <c r="A24" s="7" t="s">
        <v>414</v>
      </c>
      <c r="B24" s="28" t="s">
        <v>16</v>
      </c>
      <c r="C24" s="10">
        <v>615</v>
      </c>
      <c r="D24" s="10">
        <v>618</v>
      </c>
      <c r="E24" s="10">
        <v>621</v>
      </c>
      <c r="F24" s="10">
        <v>659</v>
      </c>
      <c r="G24" s="10">
        <v>659</v>
      </c>
      <c r="H24" s="10">
        <v>705</v>
      </c>
      <c r="I24" s="10">
        <v>713</v>
      </c>
      <c r="J24" s="10">
        <v>721</v>
      </c>
      <c r="K24" s="10">
        <v>723</v>
      </c>
      <c r="L24" s="10">
        <v>853</v>
      </c>
      <c r="M24" s="10">
        <v>882</v>
      </c>
      <c r="N24" s="9">
        <v>914</v>
      </c>
      <c r="O24" s="11" t="s">
        <v>12</v>
      </c>
      <c r="P24" s="16" t="s">
        <v>9</v>
      </c>
      <c r="Q24" s="13">
        <f>(C26+C30+C32+C34+C36)</f>
        <v>1834</v>
      </c>
      <c r="R24" s="14">
        <f>SUM(Q24/Q28)</f>
        <v>0.24157007376185458</v>
      </c>
      <c r="S24" s="5">
        <v>2</v>
      </c>
    </row>
    <row r="25" spans="1:19" s="2" customFormat="1" ht="16.5" customHeight="1" thickBot="1">
      <c r="A25" s="22" t="s">
        <v>105</v>
      </c>
      <c r="B25" s="23" t="s">
        <v>6</v>
      </c>
      <c r="C25" s="10">
        <v>563</v>
      </c>
      <c r="D25" s="10">
        <v>579</v>
      </c>
      <c r="E25" s="10">
        <v>592</v>
      </c>
      <c r="F25" s="10">
        <v>594</v>
      </c>
      <c r="G25" s="10">
        <v>634</v>
      </c>
      <c r="H25" s="10">
        <v>645</v>
      </c>
      <c r="I25" s="10">
        <v>648</v>
      </c>
      <c r="J25" s="10">
        <v>652</v>
      </c>
      <c r="K25" s="10">
        <v>652</v>
      </c>
      <c r="L25" s="10">
        <v>674</v>
      </c>
      <c r="M25" s="10">
        <v>680</v>
      </c>
      <c r="N25" s="10">
        <v>692</v>
      </c>
      <c r="O25" s="11"/>
      <c r="P25" s="30" t="s">
        <v>21</v>
      </c>
      <c r="Q25" s="13">
        <f>(C23+C31+C33+C38)</f>
        <v>1534</v>
      </c>
      <c r="R25" s="14">
        <f>SUM(Q25/Q28)</f>
        <v>0.20205479452054795</v>
      </c>
      <c r="S25" s="5">
        <v>1</v>
      </c>
    </row>
    <row r="26" spans="1:19" s="2" customFormat="1" ht="16.5" customHeight="1" thickBot="1">
      <c r="A26" s="7" t="s">
        <v>416</v>
      </c>
      <c r="B26" s="17" t="s">
        <v>9</v>
      </c>
      <c r="C26" s="10">
        <v>526</v>
      </c>
      <c r="D26" s="10">
        <v>528</v>
      </c>
      <c r="E26" s="10">
        <v>561</v>
      </c>
      <c r="F26" s="10">
        <v>585</v>
      </c>
      <c r="G26" s="10">
        <v>587</v>
      </c>
      <c r="H26" s="10">
        <v>596</v>
      </c>
      <c r="I26" s="10">
        <v>651</v>
      </c>
      <c r="J26" s="10">
        <v>653</v>
      </c>
      <c r="K26" s="10">
        <v>654</v>
      </c>
      <c r="L26" s="10">
        <v>657</v>
      </c>
      <c r="M26" s="10">
        <v>685</v>
      </c>
      <c r="N26" s="9">
        <v>861</v>
      </c>
      <c r="O26" s="11" t="s">
        <v>15</v>
      </c>
      <c r="P26" s="18" t="s">
        <v>11</v>
      </c>
      <c r="Q26" s="13">
        <v>290</v>
      </c>
      <c r="R26" s="14">
        <f>SUM(Q26/Q28)</f>
        <v>3.8198103266596416E-2</v>
      </c>
      <c r="S26" s="5"/>
    </row>
    <row r="27" spans="1:19" s="2" customFormat="1" ht="16.5" customHeight="1" thickBot="1">
      <c r="A27" s="22" t="s">
        <v>419</v>
      </c>
      <c r="B27" s="23" t="s">
        <v>6</v>
      </c>
      <c r="C27" s="10">
        <v>480</v>
      </c>
      <c r="D27" s="10">
        <v>488</v>
      </c>
      <c r="E27" s="10">
        <v>489</v>
      </c>
      <c r="F27" s="10">
        <v>496</v>
      </c>
      <c r="G27" s="10">
        <v>517</v>
      </c>
      <c r="H27" s="10">
        <v>529</v>
      </c>
      <c r="I27" s="10">
        <v>533</v>
      </c>
      <c r="J27" s="10">
        <v>542</v>
      </c>
      <c r="K27" s="10">
        <v>543</v>
      </c>
      <c r="L27" s="10" t="s">
        <v>14</v>
      </c>
      <c r="P27" s="21" t="s">
        <v>13</v>
      </c>
      <c r="Q27" s="13">
        <v>615</v>
      </c>
      <c r="R27" s="14">
        <f>SUM(Q27/Q28)</f>
        <v>8.1006322444678605E-2</v>
      </c>
      <c r="S27" s="5">
        <v>1</v>
      </c>
    </row>
    <row r="28" spans="1:19" s="2" customFormat="1" ht="16.5" customHeight="1" thickBot="1">
      <c r="A28" s="7" t="s">
        <v>428</v>
      </c>
      <c r="B28" s="8" t="s">
        <v>6</v>
      </c>
      <c r="C28" s="10">
        <v>438</v>
      </c>
      <c r="D28" s="10">
        <v>542</v>
      </c>
      <c r="E28" s="10">
        <v>542</v>
      </c>
      <c r="F28" s="10">
        <v>547</v>
      </c>
      <c r="G28" s="10">
        <v>595</v>
      </c>
      <c r="H28" s="10">
        <v>622</v>
      </c>
      <c r="I28" s="10">
        <v>628</v>
      </c>
      <c r="J28" s="10">
        <v>659</v>
      </c>
      <c r="K28" s="10">
        <v>662</v>
      </c>
      <c r="L28" s="10">
        <v>698</v>
      </c>
      <c r="M28" s="10">
        <v>748</v>
      </c>
      <c r="N28" s="9">
        <v>786</v>
      </c>
      <c r="O28" s="9" t="s">
        <v>18</v>
      </c>
      <c r="Q28" s="24">
        <v>7592</v>
      </c>
    </row>
    <row r="29" spans="1:19" s="2" customFormat="1" ht="16.5" customHeight="1" thickBot="1">
      <c r="A29" s="7" t="s">
        <v>46</v>
      </c>
      <c r="B29" s="8" t="s">
        <v>6</v>
      </c>
      <c r="C29" s="10">
        <v>434</v>
      </c>
      <c r="D29" s="10">
        <v>449</v>
      </c>
      <c r="E29" s="10">
        <v>451</v>
      </c>
      <c r="F29" s="10">
        <v>458</v>
      </c>
      <c r="G29" s="10">
        <v>566</v>
      </c>
      <c r="H29" s="10">
        <v>573</v>
      </c>
      <c r="I29" s="10">
        <v>576</v>
      </c>
      <c r="J29" s="10">
        <v>581</v>
      </c>
      <c r="K29" s="10">
        <v>582</v>
      </c>
      <c r="L29" s="10">
        <v>834</v>
      </c>
      <c r="M29" s="10">
        <v>874</v>
      </c>
      <c r="N29" s="9">
        <v>884</v>
      </c>
      <c r="O29" s="15" t="s">
        <v>10</v>
      </c>
    </row>
    <row r="30" spans="1:19" s="2" customFormat="1" ht="16.5" customHeight="1" thickBot="1">
      <c r="A30" s="7" t="s">
        <v>417</v>
      </c>
      <c r="B30" s="17" t="s">
        <v>9</v>
      </c>
      <c r="C30" s="10">
        <v>399</v>
      </c>
      <c r="D30" s="10">
        <v>401</v>
      </c>
      <c r="E30" s="10">
        <v>404</v>
      </c>
      <c r="F30" s="10">
        <v>435</v>
      </c>
      <c r="G30" s="10">
        <v>435</v>
      </c>
      <c r="H30" s="10">
        <v>447</v>
      </c>
      <c r="I30" s="10">
        <v>570</v>
      </c>
      <c r="J30" s="10">
        <v>575</v>
      </c>
      <c r="K30" s="10">
        <v>575</v>
      </c>
      <c r="L30" s="10">
        <v>588</v>
      </c>
      <c r="M30" s="10">
        <v>634</v>
      </c>
      <c r="N30" s="9">
        <v>770</v>
      </c>
      <c r="O30" s="65" t="s">
        <v>19</v>
      </c>
    </row>
    <row r="31" spans="1:19" s="2" customFormat="1" ht="16.5" customHeight="1" thickBot="1">
      <c r="A31" s="22" t="s">
        <v>425</v>
      </c>
      <c r="B31" s="38" t="s">
        <v>21</v>
      </c>
      <c r="C31" s="10">
        <v>384</v>
      </c>
      <c r="D31" s="10">
        <v>389</v>
      </c>
      <c r="E31" s="10">
        <v>420</v>
      </c>
      <c r="F31" s="10">
        <v>426</v>
      </c>
      <c r="G31" s="10">
        <v>428</v>
      </c>
      <c r="H31" s="10">
        <v>458</v>
      </c>
      <c r="I31" s="10">
        <v>476</v>
      </c>
      <c r="J31" s="10">
        <v>517</v>
      </c>
      <c r="K31" s="10">
        <v>554</v>
      </c>
      <c r="L31" s="10">
        <v>562</v>
      </c>
      <c r="M31" s="10" t="s">
        <v>14</v>
      </c>
      <c r="N31" s="64"/>
      <c r="O31" s="66"/>
    </row>
    <row r="32" spans="1:19" s="2" customFormat="1" ht="16.5" customHeight="1" thickBot="1">
      <c r="A32" s="22" t="s">
        <v>418</v>
      </c>
      <c r="B32" s="25" t="s">
        <v>9</v>
      </c>
      <c r="C32" s="10">
        <v>348</v>
      </c>
      <c r="D32" s="10">
        <v>353</v>
      </c>
      <c r="E32" s="10">
        <v>353</v>
      </c>
      <c r="F32" s="10">
        <v>416</v>
      </c>
      <c r="G32" s="10">
        <v>419</v>
      </c>
      <c r="H32" s="10">
        <v>433</v>
      </c>
      <c r="I32" s="10">
        <v>545</v>
      </c>
      <c r="J32" s="10">
        <v>569</v>
      </c>
      <c r="K32" s="10">
        <v>573</v>
      </c>
      <c r="L32" s="10">
        <v>576</v>
      </c>
      <c r="M32" s="10">
        <v>615</v>
      </c>
      <c r="N32" s="10" t="s">
        <v>14</v>
      </c>
    </row>
    <row r="33" spans="1:15" s="2" customFormat="1" ht="16.5" customHeight="1" thickBot="1">
      <c r="A33" s="22" t="s">
        <v>426</v>
      </c>
      <c r="B33" s="38" t="s">
        <v>21</v>
      </c>
      <c r="C33" s="10">
        <v>325</v>
      </c>
      <c r="D33" s="10">
        <v>330</v>
      </c>
      <c r="E33" s="10">
        <v>369</v>
      </c>
      <c r="F33" s="10">
        <v>379</v>
      </c>
      <c r="G33" s="10">
        <v>389</v>
      </c>
      <c r="H33" s="10">
        <v>410</v>
      </c>
      <c r="I33" s="10">
        <v>417</v>
      </c>
      <c r="J33" s="10" t="s">
        <v>14</v>
      </c>
      <c r="L33" s="19"/>
      <c r="M33" s="19"/>
      <c r="N33" s="19"/>
    </row>
    <row r="34" spans="1:15" s="2" customFormat="1" ht="16.5" customHeight="1" thickBot="1">
      <c r="A34" s="22" t="s">
        <v>420</v>
      </c>
      <c r="B34" s="25" t="s">
        <v>9</v>
      </c>
      <c r="C34" s="10">
        <v>314</v>
      </c>
      <c r="D34" s="10">
        <v>315</v>
      </c>
      <c r="E34" s="10">
        <v>316</v>
      </c>
      <c r="F34" s="10">
        <v>345</v>
      </c>
      <c r="G34" s="10">
        <v>347</v>
      </c>
      <c r="H34" s="10">
        <v>355</v>
      </c>
      <c r="I34" s="10" t="s">
        <v>14</v>
      </c>
      <c r="L34" s="19"/>
      <c r="M34" s="19"/>
      <c r="N34" s="19"/>
    </row>
    <row r="35" spans="1:15" s="2" customFormat="1" ht="16.5" customHeight="1" thickBot="1">
      <c r="A35" s="22" t="s">
        <v>424</v>
      </c>
      <c r="B35" s="26" t="s">
        <v>11</v>
      </c>
      <c r="C35" s="10">
        <v>290</v>
      </c>
      <c r="D35" s="10">
        <v>294</v>
      </c>
      <c r="E35" s="10">
        <v>298</v>
      </c>
      <c r="F35" s="10">
        <v>306</v>
      </c>
      <c r="G35" s="10">
        <v>314</v>
      </c>
      <c r="H35" s="10" t="s">
        <v>14</v>
      </c>
    </row>
    <row r="36" spans="1:15" s="2" customFormat="1" ht="16.5" customHeight="1" thickBot="1">
      <c r="A36" s="22" t="s">
        <v>423</v>
      </c>
      <c r="B36" s="25" t="s">
        <v>9</v>
      </c>
      <c r="C36" s="10">
        <v>247</v>
      </c>
      <c r="D36" s="10">
        <v>248</v>
      </c>
      <c r="E36" s="10">
        <v>255</v>
      </c>
      <c r="F36" s="10" t="s">
        <v>14</v>
      </c>
    </row>
    <row r="37" spans="1:15" s="2" customFormat="1" ht="16.5" customHeight="1" thickBot="1">
      <c r="A37" s="22" t="s">
        <v>422</v>
      </c>
      <c r="B37" s="23" t="s">
        <v>6</v>
      </c>
      <c r="C37" s="10">
        <v>244</v>
      </c>
      <c r="D37" s="10">
        <v>269</v>
      </c>
      <c r="E37" s="10">
        <v>269</v>
      </c>
      <c r="F37" s="10">
        <v>271</v>
      </c>
      <c r="G37" s="10" t="s">
        <v>14</v>
      </c>
      <c r="K37" s="19"/>
    </row>
    <row r="38" spans="1:15" s="2" customFormat="1" ht="16.5" customHeight="1" thickBot="1">
      <c r="A38" s="22" t="s">
        <v>427</v>
      </c>
      <c r="B38" s="38" t="s">
        <v>21</v>
      </c>
      <c r="C38" s="10">
        <v>198</v>
      </c>
      <c r="D38" s="10">
        <v>200</v>
      </c>
      <c r="E38" s="10" t="s">
        <v>14</v>
      </c>
      <c r="I38" s="19"/>
      <c r="J38" s="19"/>
      <c r="K38" s="19"/>
    </row>
    <row r="39" spans="1:15" s="2" customFormat="1" ht="11.25" customHeight="1"/>
    <row r="40" spans="1:15" s="2" customFormat="1" ht="16.5" customHeight="1">
      <c r="A40" s="1" t="s">
        <v>381</v>
      </c>
    </row>
    <row r="41" spans="1:15" s="2" customFormat="1" ht="9" customHeight="1" thickBot="1">
      <c r="A41" s="1"/>
    </row>
    <row r="42" spans="1:15" s="2" customFormat="1" ht="16.5" customHeight="1" thickBot="1">
      <c r="A42" s="3" t="s">
        <v>0</v>
      </c>
      <c r="B42" s="4" t="s">
        <v>1</v>
      </c>
      <c r="C42" s="4" t="s">
        <v>2</v>
      </c>
      <c r="D42" s="4">
        <v>2</v>
      </c>
      <c r="E42" s="4">
        <v>3</v>
      </c>
      <c r="F42" s="4">
        <v>4</v>
      </c>
      <c r="G42" s="4">
        <v>5</v>
      </c>
      <c r="H42" s="4">
        <v>6</v>
      </c>
      <c r="I42" s="4">
        <v>7</v>
      </c>
      <c r="J42" s="4">
        <v>8</v>
      </c>
      <c r="K42" s="4"/>
      <c r="L42" s="6" t="s">
        <v>161</v>
      </c>
      <c r="M42" s="14">
        <f>(4757/6499)</f>
        <v>0.73195876288659789</v>
      </c>
    </row>
    <row r="43" spans="1:15" s="2" customFormat="1" ht="16.5" customHeight="1" thickBot="1">
      <c r="A43" s="7" t="s">
        <v>384</v>
      </c>
      <c r="B43" s="8" t="s">
        <v>6</v>
      </c>
      <c r="C43" s="10">
        <v>729</v>
      </c>
      <c r="D43" s="10">
        <v>733</v>
      </c>
      <c r="E43" s="10">
        <v>733</v>
      </c>
      <c r="F43" s="10">
        <v>741</v>
      </c>
      <c r="G43" s="9">
        <v>833</v>
      </c>
      <c r="H43" s="10"/>
      <c r="I43" s="10"/>
      <c r="J43" s="10"/>
      <c r="K43" s="11" t="s">
        <v>12</v>
      </c>
      <c r="L43" s="5"/>
      <c r="M43" s="6" t="s">
        <v>3</v>
      </c>
      <c r="N43" s="6" t="s">
        <v>4</v>
      </c>
      <c r="O43" s="6" t="s">
        <v>5</v>
      </c>
    </row>
    <row r="44" spans="1:15" s="2" customFormat="1" ht="16.5" customHeight="1" thickBot="1">
      <c r="A44" s="7" t="s">
        <v>387</v>
      </c>
      <c r="B44" s="8" t="s">
        <v>6</v>
      </c>
      <c r="C44" s="10">
        <v>716</v>
      </c>
      <c r="D44" s="10">
        <v>723</v>
      </c>
      <c r="E44" s="10">
        <v>729</v>
      </c>
      <c r="F44" s="10">
        <v>737</v>
      </c>
      <c r="G44" s="9">
        <v>839</v>
      </c>
      <c r="H44" s="10"/>
      <c r="I44" s="10"/>
      <c r="J44" s="10"/>
      <c r="K44" s="11" t="s">
        <v>8</v>
      </c>
      <c r="L44" s="12" t="s">
        <v>6</v>
      </c>
      <c r="M44" s="13">
        <f>(C43+C44+C46+C49)</f>
        <v>2269</v>
      </c>
      <c r="N44" s="14">
        <f>SUM(M44/M48)</f>
        <v>0.48441502988898377</v>
      </c>
      <c r="O44" s="5">
        <v>3</v>
      </c>
    </row>
    <row r="45" spans="1:15" s="2" customFormat="1" ht="16.5" customHeight="1" thickBot="1">
      <c r="A45" s="7" t="s">
        <v>385</v>
      </c>
      <c r="B45" s="17" t="s">
        <v>9</v>
      </c>
      <c r="C45" s="10">
        <v>654</v>
      </c>
      <c r="D45" s="10">
        <v>707</v>
      </c>
      <c r="E45" s="10">
        <v>726</v>
      </c>
      <c r="F45" s="9">
        <v>799</v>
      </c>
      <c r="G45" s="10"/>
      <c r="H45" s="10"/>
      <c r="I45" s="10"/>
      <c r="J45" s="10"/>
      <c r="K45" s="11" t="s">
        <v>7</v>
      </c>
      <c r="L45" s="16" t="s">
        <v>9</v>
      </c>
      <c r="M45" s="13">
        <f>(C45+C47+C48+C51)</f>
        <v>1768</v>
      </c>
      <c r="N45" s="14">
        <f>SUM(M45/M48)</f>
        <v>0.37745516652433819</v>
      </c>
      <c r="O45" s="5">
        <v>2</v>
      </c>
    </row>
    <row r="46" spans="1:15" s="2" customFormat="1" ht="16.5" customHeight="1" thickBot="1">
      <c r="A46" s="7" t="s">
        <v>382</v>
      </c>
      <c r="B46" s="8" t="s">
        <v>6</v>
      </c>
      <c r="C46" s="10">
        <v>488</v>
      </c>
      <c r="D46" s="10">
        <v>511</v>
      </c>
      <c r="E46" s="10">
        <v>528</v>
      </c>
      <c r="F46" s="10">
        <v>536</v>
      </c>
      <c r="G46" s="10">
        <v>620</v>
      </c>
      <c r="H46" s="10">
        <v>671</v>
      </c>
      <c r="I46" s="10">
        <v>699</v>
      </c>
      <c r="J46" s="9">
        <v>731</v>
      </c>
      <c r="K46" s="11" t="s">
        <v>10</v>
      </c>
      <c r="L46" s="30" t="s">
        <v>21</v>
      </c>
      <c r="M46" s="13">
        <f>(C50+C52)</f>
        <v>483</v>
      </c>
      <c r="N46" s="14">
        <f>SUM(M46/M48)</f>
        <v>0.10311699402220324</v>
      </c>
      <c r="O46" s="5"/>
    </row>
    <row r="47" spans="1:15" s="2" customFormat="1" ht="16.5" customHeight="1" thickBot="1">
      <c r="A47" s="7" t="s">
        <v>383</v>
      </c>
      <c r="B47" s="17" t="s">
        <v>9</v>
      </c>
      <c r="C47" s="10">
        <v>452</v>
      </c>
      <c r="D47" s="10">
        <v>454</v>
      </c>
      <c r="E47" s="10">
        <v>456</v>
      </c>
      <c r="F47" s="10">
        <v>495</v>
      </c>
      <c r="G47" s="10">
        <v>510</v>
      </c>
      <c r="H47" s="10">
        <v>514</v>
      </c>
      <c r="I47" s="10">
        <v>525</v>
      </c>
      <c r="J47" s="9">
        <v>578</v>
      </c>
      <c r="K47" s="11" t="s">
        <v>15</v>
      </c>
      <c r="L47" s="6" t="s">
        <v>13</v>
      </c>
      <c r="M47" s="19">
        <v>164</v>
      </c>
      <c r="N47" s="20">
        <f>SUM(M47/M48)</f>
        <v>3.5012809564474806E-2</v>
      </c>
    </row>
    <row r="48" spans="1:15" s="2" customFormat="1" ht="16.5" customHeight="1" thickBot="1">
      <c r="A48" s="22" t="s">
        <v>388</v>
      </c>
      <c r="B48" s="25" t="s">
        <v>9</v>
      </c>
      <c r="C48" s="29">
        <v>407</v>
      </c>
      <c r="D48" s="10">
        <v>411</v>
      </c>
      <c r="E48" s="10">
        <v>413</v>
      </c>
      <c r="F48" s="10">
        <v>507</v>
      </c>
      <c r="G48" s="10">
        <v>506</v>
      </c>
      <c r="H48" s="10">
        <v>507</v>
      </c>
      <c r="I48" s="10">
        <v>507</v>
      </c>
      <c r="J48" s="10">
        <v>552</v>
      </c>
      <c r="K48" s="11"/>
      <c r="M48" s="24">
        <v>4684</v>
      </c>
    </row>
    <row r="49" spans="1:20" s="2" customFormat="1" ht="16.5" customHeight="1" thickBot="1">
      <c r="A49" s="22" t="s">
        <v>390</v>
      </c>
      <c r="B49" s="23" t="s">
        <v>6</v>
      </c>
      <c r="C49" s="10">
        <v>336</v>
      </c>
      <c r="D49" s="10">
        <v>340</v>
      </c>
      <c r="E49" s="10">
        <v>347</v>
      </c>
      <c r="F49" s="10">
        <v>349</v>
      </c>
      <c r="G49" s="10" t="s">
        <v>14</v>
      </c>
    </row>
    <row r="50" spans="1:20" s="2" customFormat="1" ht="16.5" customHeight="1" thickBot="1">
      <c r="A50" s="22" t="s">
        <v>62</v>
      </c>
      <c r="B50" s="38" t="s">
        <v>21</v>
      </c>
      <c r="C50" s="10">
        <v>305</v>
      </c>
      <c r="D50" s="10">
        <v>314</v>
      </c>
      <c r="E50" s="10">
        <v>422</v>
      </c>
      <c r="F50" s="10">
        <v>442</v>
      </c>
      <c r="G50" s="10">
        <v>457</v>
      </c>
      <c r="H50" s="10">
        <v>459</v>
      </c>
      <c r="I50" s="10">
        <v>460</v>
      </c>
      <c r="J50" s="10" t="s">
        <v>14</v>
      </c>
    </row>
    <row r="51" spans="1:20" s="2" customFormat="1" ht="16.5" customHeight="1" thickBot="1">
      <c r="A51" s="22" t="s">
        <v>389</v>
      </c>
      <c r="B51" s="25" t="s">
        <v>9</v>
      </c>
      <c r="C51" s="10">
        <v>255</v>
      </c>
      <c r="D51" s="10">
        <v>257</v>
      </c>
      <c r="E51" s="10">
        <v>267</v>
      </c>
      <c r="F51" s="10" t="s">
        <v>14</v>
      </c>
    </row>
    <row r="52" spans="1:20" s="2" customFormat="1" ht="16.5" customHeight="1" thickBot="1">
      <c r="A52" s="22" t="s">
        <v>386</v>
      </c>
      <c r="B52" s="38" t="s">
        <v>21</v>
      </c>
      <c r="C52" s="10">
        <v>178</v>
      </c>
      <c r="D52" s="10">
        <v>204</v>
      </c>
      <c r="E52" s="10" t="s">
        <v>14</v>
      </c>
      <c r="F52" s="19"/>
    </row>
    <row r="53" spans="1:20" s="2" customFormat="1" ht="16.5" customHeight="1" thickBot="1">
      <c r="A53" s="22" t="s">
        <v>391</v>
      </c>
      <c r="B53" s="27" t="s">
        <v>16</v>
      </c>
      <c r="C53" s="10">
        <v>164</v>
      </c>
      <c r="D53" s="10" t="s">
        <v>14</v>
      </c>
      <c r="E53" s="19"/>
      <c r="F53" s="19"/>
    </row>
    <row r="54" spans="1:20" s="2" customFormat="1" ht="14.25"/>
    <row r="55" spans="1:20" s="2" customFormat="1" ht="16.5" customHeight="1">
      <c r="A55" s="1" t="s">
        <v>401</v>
      </c>
    </row>
    <row r="56" spans="1:20" s="2" customFormat="1" ht="9.75" customHeight="1" thickBot="1">
      <c r="A56" s="1"/>
    </row>
    <row r="57" spans="1:20" s="2" customFormat="1" ht="16.5" customHeight="1" thickBot="1">
      <c r="A57" s="3" t="s">
        <v>0</v>
      </c>
      <c r="B57" s="4" t="s">
        <v>1</v>
      </c>
      <c r="C57" s="4" t="s">
        <v>2</v>
      </c>
      <c r="D57" s="4">
        <v>2</v>
      </c>
      <c r="E57" s="4">
        <v>3</v>
      </c>
      <c r="F57" s="4">
        <v>4</v>
      </c>
      <c r="G57" s="4">
        <v>5</v>
      </c>
      <c r="H57" s="4">
        <v>6</v>
      </c>
      <c r="I57" s="4">
        <v>7</v>
      </c>
      <c r="J57" s="4">
        <v>8</v>
      </c>
      <c r="K57" s="4">
        <v>9</v>
      </c>
      <c r="L57" s="4">
        <v>10</v>
      </c>
      <c r="M57" s="4">
        <v>11</v>
      </c>
      <c r="N57" s="4">
        <v>12</v>
      </c>
      <c r="O57" s="4">
        <v>13</v>
      </c>
      <c r="P57" s="4"/>
      <c r="Q57" s="6" t="s">
        <v>161</v>
      </c>
      <c r="R57" s="14">
        <f>(5594/7594)</f>
        <v>0.73663418488280219</v>
      </c>
    </row>
    <row r="58" spans="1:20" s="2" customFormat="1" ht="16.5" customHeight="1" thickBot="1">
      <c r="A58" s="7" t="s">
        <v>71</v>
      </c>
      <c r="B58" s="45" t="s">
        <v>21</v>
      </c>
      <c r="C58" s="10">
        <v>903</v>
      </c>
      <c r="D58" s="10">
        <v>917</v>
      </c>
      <c r="E58" s="9">
        <v>979</v>
      </c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5" t="s">
        <v>7</v>
      </c>
      <c r="Q58" s="5"/>
      <c r="R58" s="6" t="s">
        <v>3</v>
      </c>
      <c r="S58" s="6" t="s">
        <v>4</v>
      </c>
      <c r="T58" s="6" t="s">
        <v>5</v>
      </c>
    </row>
    <row r="59" spans="1:20" s="2" customFormat="1" ht="16.5" customHeight="1" thickBot="1">
      <c r="A59" s="7" t="s">
        <v>403</v>
      </c>
      <c r="B59" s="8" t="s">
        <v>6</v>
      </c>
      <c r="C59" s="10">
        <v>618</v>
      </c>
      <c r="D59" s="10">
        <v>634</v>
      </c>
      <c r="E59" s="10">
        <v>640</v>
      </c>
      <c r="F59" s="10">
        <v>646</v>
      </c>
      <c r="G59" s="10">
        <v>699</v>
      </c>
      <c r="H59" s="10">
        <v>703</v>
      </c>
      <c r="I59" s="10">
        <v>725</v>
      </c>
      <c r="J59" s="10">
        <v>732</v>
      </c>
      <c r="K59" s="10">
        <v>748</v>
      </c>
      <c r="L59" s="10">
        <v>773</v>
      </c>
      <c r="M59" s="10">
        <v>904</v>
      </c>
      <c r="N59" s="9">
        <v>996</v>
      </c>
      <c r="O59" s="10"/>
      <c r="P59" s="15" t="s">
        <v>12</v>
      </c>
      <c r="Q59" s="12" t="s">
        <v>6</v>
      </c>
      <c r="R59" s="13">
        <f>(C60+C59+C63+C69)</f>
        <v>1790</v>
      </c>
      <c r="S59" s="14">
        <f>SUM(R59/R64)</f>
        <v>0.32351346466654618</v>
      </c>
      <c r="T59" s="5">
        <v>2</v>
      </c>
    </row>
    <row r="60" spans="1:20" s="2" customFormat="1" ht="16.5" customHeight="1" thickBot="1">
      <c r="A60" s="7" t="s">
        <v>73</v>
      </c>
      <c r="B60" s="8" t="s">
        <v>6</v>
      </c>
      <c r="C60" s="10">
        <v>563</v>
      </c>
      <c r="D60" s="10">
        <v>563</v>
      </c>
      <c r="E60" s="10">
        <v>564</v>
      </c>
      <c r="F60" s="10">
        <v>574</v>
      </c>
      <c r="G60" s="10">
        <v>625</v>
      </c>
      <c r="H60" s="10">
        <v>626</v>
      </c>
      <c r="I60" s="10">
        <v>642</v>
      </c>
      <c r="J60" s="10">
        <v>664</v>
      </c>
      <c r="K60" s="10">
        <v>676</v>
      </c>
      <c r="L60" s="10">
        <v>781</v>
      </c>
      <c r="M60" s="9">
        <v>1021</v>
      </c>
      <c r="N60" s="10"/>
      <c r="O60" s="10"/>
      <c r="P60" s="15" t="s">
        <v>8</v>
      </c>
      <c r="Q60" s="16" t="s">
        <v>9</v>
      </c>
      <c r="R60" s="13">
        <f>(C61+C62+C66+C68)</f>
        <v>1516</v>
      </c>
      <c r="S60" s="14">
        <f>SUM(R60/R64)</f>
        <v>0.27399240918127599</v>
      </c>
      <c r="T60" s="5">
        <v>2</v>
      </c>
    </row>
    <row r="61" spans="1:20" s="2" customFormat="1" ht="16.5" customHeight="1" thickBot="1">
      <c r="A61" s="7" t="s">
        <v>402</v>
      </c>
      <c r="B61" s="17" t="s">
        <v>9</v>
      </c>
      <c r="C61" s="10">
        <v>476</v>
      </c>
      <c r="D61" s="10">
        <v>480</v>
      </c>
      <c r="E61" s="10">
        <v>481</v>
      </c>
      <c r="F61" s="10">
        <v>493</v>
      </c>
      <c r="G61" s="10">
        <v>496</v>
      </c>
      <c r="H61" s="10">
        <v>497</v>
      </c>
      <c r="I61" s="10">
        <v>612</v>
      </c>
      <c r="J61" s="10">
        <v>720</v>
      </c>
      <c r="K61" s="10">
        <v>727</v>
      </c>
      <c r="L61" s="10">
        <v>760</v>
      </c>
      <c r="M61" s="10">
        <v>774</v>
      </c>
      <c r="N61" s="10">
        <v>777</v>
      </c>
      <c r="O61" s="9">
        <v>778</v>
      </c>
      <c r="P61" s="15" t="s">
        <v>10</v>
      </c>
      <c r="Q61" s="30" t="s">
        <v>21</v>
      </c>
      <c r="R61" s="13">
        <f>(C58+C65+C67+C71)</f>
        <v>1654</v>
      </c>
      <c r="S61" s="14">
        <f>SUM(R61/R64)</f>
        <v>0.29893367070305438</v>
      </c>
      <c r="T61" s="5">
        <v>1</v>
      </c>
    </row>
    <row r="62" spans="1:20" s="2" customFormat="1" ht="16.5" customHeight="1" thickBot="1">
      <c r="A62" s="7" t="s">
        <v>405</v>
      </c>
      <c r="B62" s="17" t="s">
        <v>9</v>
      </c>
      <c r="C62" s="29">
        <v>448</v>
      </c>
      <c r="D62" s="10">
        <v>452</v>
      </c>
      <c r="E62" s="10">
        <v>453</v>
      </c>
      <c r="F62" s="10">
        <v>468</v>
      </c>
      <c r="G62" s="10">
        <v>477</v>
      </c>
      <c r="H62" s="10">
        <v>477</v>
      </c>
      <c r="I62" s="10">
        <v>524</v>
      </c>
      <c r="J62" s="10">
        <v>631</v>
      </c>
      <c r="K62" s="10">
        <v>677</v>
      </c>
      <c r="L62" s="10">
        <v>723</v>
      </c>
      <c r="M62" s="10">
        <v>743</v>
      </c>
      <c r="N62" s="10">
        <v>744</v>
      </c>
      <c r="O62" s="9">
        <v>745</v>
      </c>
      <c r="P62" s="15" t="s">
        <v>15</v>
      </c>
      <c r="Q62" s="18" t="s">
        <v>11</v>
      </c>
      <c r="R62" s="13">
        <v>137</v>
      </c>
      <c r="S62" s="14">
        <f>SUM(R62/R64)</f>
        <v>2.47605277426351E-2</v>
      </c>
      <c r="T62" s="5"/>
    </row>
    <row r="63" spans="1:20" s="2" customFormat="1" ht="16.5" customHeight="1" thickBot="1">
      <c r="A63" s="22" t="s">
        <v>404</v>
      </c>
      <c r="B63" s="23" t="s">
        <v>6</v>
      </c>
      <c r="C63" s="10">
        <v>396</v>
      </c>
      <c r="D63" s="10">
        <v>401</v>
      </c>
      <c r="E63" s="10">
        <v>401</v>
      </c>
      <c r="F63" s="10">
        <v>407</v>
      </c>
      <c r="G63" s="10">
        <v>450</v>
      </c>
      <c r="H63" s="10">
        <v>451</v>
      </c>
      <c r="I63" s="10">
        <v>473</v>
      </c>
      <c r="J63" s="10">
        <v>478</v>
      </c>
      <c r="K63" s="10">
        <v>493</v>
      </c>
      <c r="L63" s="10">
        <v>522</v>
      </c>
      <c r="M63" s="10" t="s">
        <v>14</v>
      </c>
      <c r="Q63" s="21" t="s">
        <v>13</v>
      </c>
      <c r="R63" s="13">
        <f>(C64+C72)</f>
        <v>436</v>
      </c>
      <c r="S63" s="14">
        <f>SUM(R63/R64)</f>
        <v>7.8799927706488346E-2</v>
      </c>
      <c r="T63" s="5"/>
    </row>
    <row r="64" spans="1:20" s="2" customFormat="1" ht="16.5" customHeight="1" thickBot="1">
      <c r="A64" s="22" t="s">
        <v>408</v>
      </c>
      <c r="B64" s="27" t="s">
        <v>16</v>
      </c>
      <c r="C64" s="10">
        <v>362</v>
      </c>
      <c r="D64" s="10">
        <v>366</v>
      </c>
      <c r="E64" s="10">
        <v>368</v>
      </c>
      <c r="F64" s="10">
        <v>381</v>
      </c>
      <c r="G64" s="10">
        <v>387</v>
      </c>
      <c r="H64" s="10">
        <v>387</v>
      </c>
      <c r="I64" s="10">
        <v>391</v>
      </c>
      <c r="J64" s="10">
        <v>443</v>
      </c>
      <c r="K64" s="10">
        <v>461</v>
      </c>
      <c r="L64" s="10" t="s">
        <v>14</v>
      </c>
      <c r="R64" s="24">
        <v>5533</v>
      </c>
    </row>
    <row r="65" spans="1:17" s="2" customFormat="1" ht="16.5" customHeight="1" thickBot="1">
      <c r="A65" s="22" t="s">
        <v>406</v>
      </c>
      <c r="B65" s="38" t="s">
        <v>21</v>
      </c>
      <c r="C65" s="10">
        <v>354</v>
      </c>
      <c r="D65" s="10">
        <v>354</v>
      </c>
      <c r="E65" s="10">
        <v>361</v>
      </c>
      <c r="F65" s="10">
        <v>373</v>
      </c>
      <c r="G65" s="10">
        <v>375</v>
      </c>
      <c r="H65" s="10">
        <v>397</v>
      </c>
      <c r="I65" s="10">
        <v>408</v>
      </c>
      <c r="J65" s="10">
        <v>427</v>
      </c>
      <c r="K65" s="10">
        <v>603</v>
      </c>
      <c r="L65" s="10">
        <v>654</v>
      </c>
      <c r="M65" s="10">
        <v>669</v>
      </c>
      <c r="N65" s="10">
        <v>671</v>
      </c>
      <c r="O65" s="10">
        <v>673</v>
      </c>
      <c r="P65" s="15"/>
    </row>
    <row r="66" spans="1:17" s="2" customFormat="1" ht="16.5" customHeight="1" thickBot="1">
      <c r="A66" s="22" t="s">
        <v>409</v>
      </c>
      <c r="B66" s="25" t="s">
        <v>9</v>
      </c>
      <c r="C66" s="10">
        <v>322</v>
      </c>
      <c r="D66" s="10">
        <v>322</v>
      </c>
      <c r="E66" s="10">
        <v>323</v>
      </c>
      <c r="F66" s="10">
        <v>331</v>
      </c>
      <c r="G66" s="10">
        <v>333</v>
      </c>
      <c r="H66" s="10">
        <v>333</v>
      </c>
      <c r="I66" s="10">
        <v>358</v>
      </c>
      <c r="J66" s="10" t="s">
        <v>14</v>
      </c>
      <c r="K66" s="19"/>
      <c r="N66" s="18"/>
      <c r="O66" s="13"/>
      <c r="P66" s="14"/>
      <c r="Q66" s="5"/>
    </row>
    <row r="67" spans="1:17" s="2" customFormat="1" ht="16.5" customHeight="1" thickBot="1">
      <c r="A67" s="22" t="s">
        <v>407</v>
      </c>
      <c r="B67" s="38" t="s">
        <v>21</v>
      </c>
      <c r="C67" s="10">
        <v>306</v>
      </c>
      <c r="D67" s="10">
        <v>306</v>
      </c>
      <c r="E67" s="10">
        <v>313</v>
      </c>
      <c r="F67" s="10">
        <v>332</v>
      </c>
      <c r="G67" s="10">
        <v>365</v>
      </c>
      <c r="H67" s="10">
        <v>387</v>
      </c>
      <c r="I67" s="10">
        <v>394</v>
      </c>
      <c r="J67" s="10">
        <v>400</v>
      </c>
      <c r="K67" s="10" t="s">
        <v>14</v>
      </c>
      <c r="L67" s="30"/>
      <c r="M67" s="13"/>
      <c r="N67" s="14"/>
      <c r="O67" s="5"/>
    </row>
    <row r="68" spans="1:17" s="2" customFormat="1" ht="16.5" customHeight="1" thickBot="1">
      <c r="A68" s="22" t="s">
        <v>412</v>
      </c>
      <c r="B68" s="25" t="s">
        <v>9</v>
      </c>
      <c r="C68" s="10">
        <v>270</v>
      </c>
      <c r="D68" s="10">
        <v>283</v>
      </c>
      <c r="E68" s="10">
        <v>288</v>
      </c>
      <c r="F68" s="10">
        <v>295</v>
      </c>
      <c r="G68" s="10">
        <v>297</v>
      </c>
      <c r="H68" s="10">
        <v>302</v>
      </c>
      <c r="I68" s="10" t="s">
        <v>14</v>
      </c>
      <c r="J68" s="19"/>
      <c r="K68" s="19"/>
      <c r="M68" s="24"/>
    </row>
    <row r="69" spans="1:17" s="2" customFormat="1" ht="16.5" customHeight="1" thickBot="1">
      <c r="A69" s="22" t="s">
        <v>142</v>
      </c>
      <c r="B69" s="23" t="s">
        <v>6</v>
      </c>
      <c r="C69" s="10">
        <v>213</v>
      </c>
      <c r="D69" s="10">
        <v>214</v>
      </c>
      <c r="E69" s="10">
        <v>215</v>
      </c>
      <c r="F69" s="10">
        <v>222</v>
      </c>
      <c r="G69" s="10" t="s">
        <v>14</v>
      </c>
    </row>
    <row r="70" spans="1:17" s="2" customFormat="1" ht="16.5" customHeight="1" thickBot="1">
      <c r="A70" s="22" t="s">
        <v>410</v>
      </c>
      <c r="B70" s="26" t="s">
        <v>11</v>
      </c>
      <c r="C70" s="10">
        <v>137</v>
      </c>
      <c r="D70" s="10">
        <v>141</v>
      </c>
      <c r="E70" s="10">
        <v>142</v>
      </c>
      <c r="F70" s="10" t="s">
        <v>14</v>
      </c>
      <c r="J70" s="19"/>
      <c r="K70" s="19"/>
      <c r="N70" s="18"/>
      <c r="O70" s="13"/>
      <c r="P70" s="14"/>
      <c r="Q70" s="5"/>
    </row>
    <row r="71" spans="1:17" s="2" customFormat="1" ht="16.5" customHeight="1" thickBot="1">
      <c r="A71" s="22" t="s">
        <v>144</v>
      </c>
      <c r="B71" s="38" t="s">
        <v>21</v>
      </c>
      <c r="C71" s="10">
        <v>91</v>
      </c>
      <c r="D71" s="10">
        <v>99</v>
      </c>
      <c r="E71" s="10" t="s">
        <v>14</v>
      </c>
      <c r="I71" s="19"/>
      <c r="J71" s="19"/>
      <c r="K71" s="19"/>
      <c r="L71" s="30"/>
      <c r="M71" s="13"/>
      <c r="N71" s="14"/>
      <c r="O71" s="5"/>
    </row>
    <row r="72" spans="1:17" s="2" customFormat="1" ht="16.5" customHeight="1" thickBot="1">
      <c r="A72" s="22" t="s">
        <v>411</v>
      </c>
      <c r="B72" s="27" t="s">
        <v>16</v>
      </c>
      <c r="C72" s="10">
        <v>74</v>
      </c>
      <c r="D72" s="10" t="s">
        <v>14</v>
      </c>
      <c r="F72" s="19"/>
      <c r="G72" s="19"/>
      <c r="H72" s="19"/>
      <c r="I72" s="19"/>
      <c r="J72" s="19"/>
      <c r="K72" s="19"/>
      <c r="M72" s="24"/>
    </row>
    <row r="73" spans="1:17" s="2" customFormat="1" ht="15">
      <c r="A73" s="31"/>
    </row>
    <row r="74" spans="1:17" s="2" customFormat="1" ht="16.5" customHeight="1">
      <c r="A74" s="1" t="s">
        <v>392</v>
      </c>
    </row>
    <row r="75" spans="1:17" s="2" customFormat="1" ht="9.75" customHeight="1" thickBot="1">
      <c r="A75" s="1"/>
    </row>
    <row r="76" spans="1:17" s="2" customFormat="1" ht="16.5" customHeight="1" thickBot="1">
      <c r="A76" s="3" t="s">
        <v>0</v>
      </c>
      <c r="B76" s="4" t="s">
        <v>1</v>
      </c>
      <c r="C76" s="4" t="s">
        <v>2</v>
      </c>
      <c r="D76" s="4">
        <v>2</v>
      </c>
      <c r="E76" s="4">
        <v>3</v>
      </c>
      <c r="F76" s="4">
        <v>4</v>
      </c>
      <c r="G76" s="4">
        <v>5</v>
      </c>
      <c r="H76" s="4">
        <v>6</v>
      </c>
      <c r="I76" s="4">
        <v>7</v>
      </c>
      <c r="J76" s="4"/>
      <c r="K76" s="6" t="s">
        <v>161</v>
      </c>
      <c r="L76" s="14">
        <f>(5951/8406)</f>
        <v>0.70794670473471333</v>
      </c>
    </row>
    <row r="77" spans="1:17" s="2" customFormat="1" ht="16.5" customHeight="1" thickBot="1">
      <c r="A77" s="7" t="s">
        <v>394</v>
      </c>
      <c r="B77" s="45" t="s">
        <v>21</v>
      </c>
      <c r="C77" s="9">
        <v>1076</v>
      </c>
      <c r="D77" s="10"/>
      <c r="E77" s="10"/>
      <c r="F77" s="10"/>
      <c r="G77" s="10"/>
      <c r="H77" s="10"/>
      <c r="I77" s="10"/>
      <c r="J77" s="15" t="s">
        <v>7</v>
      </c>
      <c r="K77" s="5"/>
      <c r="L77" s="6" t="s">
        <v>3</v>
      </c>
      <c r="M77" s="6" t="s">
        <v>4</v>
      </c>
      <c r="N77" s="6" t="s">
        <v>5</v>
      </c>
    </row>
    <row r="78" spans="1:17" s="2" customFormat="1" ht="16.5" customHeight="1" thickBot="1">
      <c r="A78" s="7" t="s">
        <v>135</v>
      </c>
      <c r="B78" s="17" t="s">
        <v>9</v>
      </c>
      <c r="C78" s="10">
        <v>630</v>
      </c>
      <c r="D78" s="10">
        <v>634</v>
      </c>
      <c r="E78" s="10">
        <v>680</v>
      </c>
      <c r="F78" s="10">
        <v>721</v>
      </c>
      <c r="G78" s="10">
        <v>786</v>
      </c>
      <c r="H78" s="10">
        <v>866</v>
      </c>
      <c r="I78" s="9">
        <v>874</v>
      </c>
      <c r="J78" s="15" t="s">
        <v>15</v>
      </c>
      <c r="K78" s="12" t="s">
        <v>6</v>
      </c>
      <c r="L78" s="13">
        <f>(C79+C80+C83+C84)</f>
        <v>2086</v>
      </c>
      <c r="M78" s="14">
        <f>SUM(L78/L81)</f>
        <v>0.35470158136371366</v>
      </c>
      <c r="N78" s="5">
        <v>2</v>
      </c>
    </row>
    <row r="79" spans="1:17" s="2" customFormat="1" ht="16.5" customHeight="1" thickBot="1">
      <c r="A79" s="7" t="s">
        <v>134</v>
      </c>
      <c r="B79" s="8" t="s">
        <v>6</v>
      </c>
      <c r="C79" s="10">
        <v>601</v>
      </c>
      <c r="D79" s="10">
        <v>608</v>
      </c>
      <c r="E79" s="10">
        <v>625</v>
      </c>
      <c r="F79" s="10">
        <v>632</v>
      </c>
      <c r="G79" s="10">
        <v>655</v>
      </c>
      <c r="H79" s="10">
        <v>856</v>
      </c>
      <c r="I79" s="9">
        <v>1029</v>
      </c>
      <c r="J79" s="15" t="s">
        <v>8</v>
      </c>
      <c r="K79" s="16" t="s">
        <v>9</v>
      </c>
      <c r="L79" s="13">
        <f>(C78+C81+C86+C87)</f>
        <v>1822</v>
      </c>
      <c r="M79" s="14">
        <f>SUM(L79/L81)</f>
        <v>0.30981125658901548</v>
      </c>
      <c r="N79" s="5">
        <v>2</v>
      </c>
    </row>
    <row r="80" spans="1:17" s="2" customFormat="1" ht="16.5" customHeight="1" thickBot="1">
      <c r="A80" s="22" t="s">
        <v>393</v>
      </c>
      <c r="B80" s="23" t="s">
        <v>6</v>
      </c>
      <c r="C80" s="10">
        <v>580</v>
      </c>
      <c r="D80" s="10">
        <v>588</v>
      </c>
      <c r="E80" s="10">
        <v>602</v>
      </c>
      <c r="F80" s="10">
        <v>617</v>
      </c>
      <c r="G80" s="10">
        <v>619</v>
      </c>
      <c r="H80" s="10">
        <v>631</v>
      </c>
      <c r="I80" s="10" t="s">
        <v>14</v>
      </c>
      <c r="K80" s="30" t="s">
        <v>21</v>
      </c>
      <c r="L80" s="13">
        <f>(C77+C82+C85)</f>
        <v>1973</v>
      </c>
      <c r="M80" s="14">
        <f>SUM(L80/L81)</f>
        <v>0.33548716204727086</v>
      </c>
      <c r="N80" s="5">
        <v>1</v>
      </c>
    </row>
    <row r="81" spans="1:14" s="2" customFormat="1" ht="16.5" customHeight="1" thickBot="1">
      <c r="A81" s="7" t="s">
        <v>84</v>
      </c>
      <c r="B81" s="17" t="s">
        <v>9</v>
      </c>
      <c r="C81" s="29">
        <v>464</v>
      </c>
      <c r="D81" s="10">
        <v>470</v>
      </c>
      <c r="E81" s="10">
        <v>610</v>
      </c>
      <c r="F81" s="10">
        <v>885</v>
      </c>
      <c r="G81" s="10">
        <v>892</v>
      </c>
      <c r="H81" s="10">
        <v>907</v>
      </c>
      <c r="I81" s="9">
        <v>940</v>
      </c>
      <c r="J81" s="15" t="s">
        <v>12</v>
      </c>
      <c r="K81" s="21"/>
      <c r="L81" s="24">
        <v>5881</v>
      </c>
      <c r="M81" s="14"/>
      <c r="N81" s="5"/>
    </row>
    <row r="82" spans="1:14" s="2" customFormat="1" ht="16.5" customHeight="1" thickBot="1">
      <c r="A82" s="22" t="s">
        <v>398</v>
      </c>
      <c r="B82" s="38" t="s">
        <v>21</v>
      </c>
      <c r="C82" s="10">
        <v>463</v>
      </c>
      <c r="D82" s="10">
        <v>499</v>
      </c>
      <c r="E82" s="10">
        <v>513</v>
      </c>
      <c r="F82" s="10">
        <v>527</v>
      </c>
      <c r="G82" s="10">
        <v>799</v>
      </c>
      <c r="H82" s="10">
        <v>802</v>
      </c>
      <c r="I82" s="10">
        <v>824</v>
      </c>
      <c r="J82" s="15"/>
    </row>
    <row r="83" spans="1:14" s="2" customFormat="1" ht="16.5" customHeight="1" thickBot="1">
      <c r="A83" s="22" t="s">
        <v>395</v>
      </c>
      <c r="B83" s="23" t="s">
        <v>6</v>
      </c>
      <c r="C83" s="10">
        <v>454</v>
      </c>
      <c r="D83" s="10">
        <v>455</v>
      </c>
      <c r="E83" s="10">
        <v>458</v>
      </c>
      <c r="F83" s="10">
        <v>468</v>
      </c>
      <c r="G83" s="10">
        <v>503</v>
      </c>
      <c r="H83" s="10" t="s">
        <v>14</v>
      </c>
    </row>
    <row r="84" spans="1:14" s="2" customFormat="1" ht="16.5" customHeight="1" thickBot="1">
      <c r="A84" s="7" t="s">
        <v>397</v>
      </c>
      <c r="B84" s="8" t="s">
        <v>6</v>
      </c>
      <c r="C84" s="10">
        <v>451</v>
      </c>
      <c r="D84" s="10">
        <v>456</v>
      </c>
      <c r="E84" s="10">
        <v>470</v>
      </c>
      <c r="F84" s="10">
        <v>497</v>
      </c>
      <c r="G84" s="10">
        <v>510</v>
      </c>
      <c r="H84" s="10">
        <v>636</v>
      </c>
      <c r="I84" s="9">
        <v>939</v>
      </c>
      <c r="J84" s="15" t="s">
        <v>10</v>
      </c>
    </row>
    <row r="85" spans="1:14" s="2" customFormat="1" ht="16.5" customHeight="1" thickBot="1">
      <c r="A85" s="22" t="s">
        <v>399</v>
      </c>
      <c r="B85" s="38" t="s">
        <v>21</v>
      </c>
      <c r="C85" s="10">
        <v>434</v>
      </c>
      <c r="D85" s="10">
        <v>446</v>
      </c>
      <c r="E85" s="10">
        <v>449</v>
      </c>
      <c r="F85" s="10">
        <v>454</v>
      </c>
      <c r="G85" s="10" t="s">
        <v>14</v>
      </c>
      <c r="J85" s="18"/>
      <c r="K85" s="13"/>
      <c r="L85" s="14"/>
      <c r="M85" s="5"/>
    </row>
    <row r="86" spans="1:14" s="2" customFormat="1" ht="16.5" customHeight="1" thickBot="1">
      <c r="A86" s="22" t="s">
        <v>396</v>
      </c>
      <c r="B86" s="25" t="s">
        <v>9</v>
      </c>
      <c r="C86" s="10">
        <v>371</v>
      </c>
      <c r="D86" s="10">
        <v>373</v>
      </c>
      <c r="E86" s="10">
        <v>424</v>
      </c>
      <c r="F86" s="10" t="s">
        <v>14</v>
      </c>
      <c r="J86" s="14"/>
      <c r="K86" s="5"/>
    </row>
    <row r="87" spans="1:14" s="2" customFormat="1" ht="16.5" customHeight="1" thickBot="1">
      <c r="A87" s="22" t="s">
        <v>400</v>
      </c>
      <c r="B87" s="25" t="s">
        <v>9</v>
      </c>
      <c r="C87" s="10">
        <v>357</v>
      </c>
      <c r="D87" s="10">
        <v>371</v>
      </c>
      <c r="E87" s="10" t="s">
        <v>14</v>
      </c>
      <c r="F87" s="19"/>
      <c r="H87" s="19"/>
      <c r="I87" s="19"/>
    </row>
    <row r="88" spans="1:14" s="2" customFormat="1" ht="15">
      <c r="A88" s="31"/>
    </row>
    <row r="89" spans="1:14" s="67" customFormat="1" ht="15" customHeight="1">
      <c r="A89" s="32"/>
      <c r="B89" s="32" t="s">
        <v>20</v>
      </c>
      <c r="C89" s="33" t="s">
        <v>6</v>
      </c>
      <c r="D89" s="34" t="s">
        <v>9</v>
      </c>
      <c r="E89" s="39" t="s">
        <v>21</v>
      </c>
      <c r="F89" s="35" t="s">
        <v>11</v>
      </c>
      <c r="G89" s="32" t="s">
        <v>13</v>
      </c>
    </row>
    <row r="90" spans="1:14" s="67" customFormat="1" ht="15" customHeight="1">
      <c r="A90" s="56" t="s">
        <v>3</v>
      </c>
      <c r="B90" s="36">
        <f>SUM(R64+M48+Q28+O8+L81)</f>
        <v>29427</v>
      </c>
      <c r="C90" s="68">
        <f>SUM(R59+M44+Q23+O5+L78)</f>
        <v>12216</v>
      </c>
      <c r="D90" s="68">
        <f>SUM(R60+M45+Q24+O6+L79)</f>
        <v>8878</v>
      </c>
      <c r="E90" s="68">
        <f>SUM(L80+R61+M46+Q25+O7)</f>
        <v>6691</v>
      </c>
      <c r="F90" s="68">
        <f>(R62+Q26)</f>
        <v>427</v>
      </c>
      <c r="G90" s="68">
        <f>(R63+M47+Q27)</f>
        <v>1215</v>
      </c>
    </row>
    <row r="91" spans="1:14" s="67" customFormat="1" ht="15" customHeight="1">
      <c r="A91" s="56" t="s">
        <v>4</v>
      </c>
      <c r="B91" s="37">
        <v>1</v>
      </c>
      <c r="C91" s="69">
        <f>SUM(C90/$B$90)</f>
        <v>0.41512896319706394</v>
      </c>
      <c r="D91" s="69">
        <f>SUM(D90/$B$90)</f>
        <v>0.30169572161620278</v>
      </c>
      <c r="E91" s="69">
        <f>SUM(E90/$B$90)</f>
        <v>0.22737621911849662</v>
      </c>
      <c r="F91" s="69">
        <f>SUM(F90/$B$90)</f>
        <v>1.4510483569510993E-2</v>
      </c>
      <c r="G91" s="69">
        <f>SUM(G90/$B$90)</f>
        <v>4.128861249872566E-2</v>
      </c>
    </row>
    <row r="92" spans="1:14" s="67" customFormat="1" ht="15" customHeight="1">
      <c r="A92" s="56" t="s">
        <v>5</v>
      </c>
      <c r="B92" s="32">
        <v>29</v>
      </c>
      <c r="C92" s="67">
        <v>14</v>
      </c>
      <c r="D92" s="67">
        <v>10</v>
      </c>
      <c r="E92" s="67">
        <v>4</v>
      </c>
      <c r="F92" s="67">
        <v>0</v>
      </c>
      <c r="G92" s="67">
        <v>1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93"/>
  <sheetViews>
    <sheetView workbookViewId="0">
      <selection activeCell="O1" sqref="O1"/>
    </sheetView>
  </sheetViews>
  <sheetFormatPr defaultRowHeight="12.75"/>
  <cols>
    <col min="1" max="1" width="23.5703125" customWidth="1"/>
    <col min="6" max="6" width="9" customWidth="1"/>
  </cols>
  <sheetData>
    <row r="1" spans="1:8" s="2" customFormat="1" ht="16.5" customHeight="1">
      <c r="A1" s="1" t="s">
        <v>92</v>
      </c>
    </row>
    <row r="2" spans="1:8" s="2" customFormat="1" ht="9" customHeight="1" thickBot="1">
      <c r="A2" s="1"/>
    </row>
    <row r="3" spans="1:8" s="2" customFormat="1" ht="16.5" customHeight="1" thickBot="1">
      <c r="A3" s="3" t="s">
        <v>0</v>
      </c>
      <c r="B3" s="4" t="s">
        <v>1</v>
      </c>
      <c r="C3" s="4" t="s">
        <v>2</v>
      </c>
      <c r="D3" s="4"/>
      <c r="E3" s="6" t="s">
        <v>161</v>
      </c>
      <c r="F3" s="14">
        <f>(7777/10566)</f>
        <v>0.73604012871474545</v>
      </c>
    </row>
    <row r="4" spans="1:8" s="2" customFormat="1" ht="16.5" customHeight="1" thickBot="1">
      <c r="A4" s="7" t="s">
        <v>93</v>
      </c>
      <c r="B4" s="17" t="s">
        <v>9</v>
      </c>
      <c r="C4" s="9">
        <v>957</v>
      </c>
      <c r="D4" s="11" t="s">
        <v>7</v>
      </c>
      <c r="E4" s="5"/>
      <c r="F4" s="6" t="s">
        <v>3</v>
      </c>
      <c r="G4" s="6" t="s">
        <v>4</v>
      </c>
      <c r="H4" s="6" t="s">
        <v>5</v>
      </c>
    </row>
    <row r="5" spans="1:8" s="2" customFormat="1" ht="16.5" customHeight="1" thickBot="1">
      <c r="A5" s="7" t="s">
        <v>26</v>
      </c>
      <c r="B5" s="8" t="s">
        <v>6</v>
      </c>
      <c r="C5" s="10">
        <v>803</v>
      </c>
      <c r="D5" s="11" t="s">
        <v>8</v>
      </c>
      <c r="E5" s="12" t="s">
        <v>6</v>
      </c>
      <c r="F5" s="13">
        <f>SUM(C5+C7+C6+C8+C10+C13+C16)</f>
        <v>4165</v>
      </c>
      <c r="G5" s="14">
        <f>SUM(F5/F8)</f>
        <v>0.54594311181019795</v>
      </c>
      <c r="H5" s="5">
        <v>4</v>
      </c>
    </row>
    <row r="6" spans="1:8" s="2" customFormat="1" ht="16.5" customHeight="1" thickBot="1">
      <c r="A6" s="7" t="s">
        <v>94</v>
      </c>
      <c r="B6" s="8" t="s">
        <v>6</v>
      </c>
      <c r="C6" s="10">
        <v>754</v>
      </c>
      <c r="D6" s="11" t="s">
        <v>15</v>
      </c>
      <c r="E6" s="16" t="s">
        <v>9</v>
      </c>
      <c r="F6" s="13">
        <f>SUM(C4+C9+C12+C14+C17)</f>
        <v>2519</v>
      </c>
      <c r="G6" s="14">
        <f>SUM(F6/F8)</f>
        <v>0.33018744265303446</v>
      </c>
      <c r="H6" s="5">
        <v>2</v>
      </c>
    </row>
    <row r="7" spans="1:8" s="2" customFormat="1" ht="16.5" customHeight="1" thickBot="1">
      <c r="A7" s="7" t="s">
        <v>30</v>
      </c>
      <c r="B7" s="8" t="s">
        <v>6</v>
      </c>
      <c r="C7" s="10">
        <v>727</v>
      </c>
      <c r="D7" s="11" t="s">
        <v>12</v>
      </c>
      <c r="E7" s="30" t="s">
        <v>21</v>
      </c>
      <c r="F7" s="19">
        <f>SUM(C11+C15+C18+C19)</f>
        <v>945</v>
      </c>
      <c r="G7" s="20">
        <f>SUM(F7/F8)</f>
        <v>0.1238694455367676</v>
      </c>
      <c r="H7" s="2">
        <v>1</v>
      </c>
    </row>
    <row r="8" spans="1:8" s="2" customFormat="1" ht="16.5" customHeight="1" thickBot="1">
      <c r="A8" s="7" t="s">
        <v>95</v>
      </c>
      <c r="B8" s="8" t="s">
        <v>6</v>
      </c>
      <c r="C8" s="10">
        <v>690</v>
      </c>
      <c r="D8" s="11" t="s">
        <v>18</v>
      </c>
      <c r="E8" s="44"/>
      <c r="F8" s="24">
        <v>7629</v>
      </c>
      <c r="G8" s="20"/>
    </row>
    <row r="9" spans="1:8" s="2" customFormat="1" ht="16.5" customHeight="1" thickBot="1">
      <c r="A9" s="7" t="s">
        <v>298</v>
      </c>
      <c r="B9" s="17" t="s">
        <v>9</v>
      </c>
      <c r="C9" s="10">
        <v>631</v>
      </c>
      <c r="D9" s="11" t="s">
        <v>10</v>
      </c>
    </row>
    <row r="10" spans="1:8" s="2" customFormat="1" ht="16.5" customHeight="1" thickBot="1">
      <c r="A10" s="22" t="s">
        <v>86</v>
      </c>
      <c r="B10" s="23" t="s">
        <v>6</v>
      </c>
      <c r="C10" s="10">
        <v>600</v>
      </c>
    </row>
    <row r="11" spans="1:8" s="2" customFormat="1" ht="16.5" customHeight="1" thickBot="1">
      <c r="A11" s="7" t="s">
        <v>96</v>
      </c>
      <c r="B11" s="45" t="s">
        <v>21</v>
      </c>
      <c r="C11" s="10">
        <v>356</v>
      </c>
      <c r="D11" s="11" t="s">
        <v>19</v>
      </c>
      <c r="E11" s="19"/>
      <c r="F11" s="20"/>
    </row>
    <row r="12" spans="1:8" s="2" customFormat="1" ht="16.5" customHeight="1" thickBot="1">
      <c r="A12" s="22" t="s">
        <v>97</v>
      </c>
      <c r="B12" s="25" t="s">
        <v>9</v>
      </c>
      <c r="C12" s="10">
        <v>354</v>
      </c>
    </row>
    <row r="13" spans="1:8" s="2" customFormat="1" ht="16.5" customHeight="1" thickBot="1">
      <c r="A13" s="22" t="s">
        <v>98</v>
      </c>
      <c r="B13" s="23" t="s">
        <v>6</v>
      </c>
      <c r="C13" s="10">
        <v>342</v>
      </c>
    </row>
    <row r="14" spans="1:8" s="2" customFormat="1" ht="16.5" customHeight="1" thickBot="1">
      <c r="A14" s="22" t="s">
        <v>99</v>
      </c>
      <c r="B14" s="25" t="s">
        <v>9</v>
      </c>
      <c r="C14" s="10">
        <v>329</v>
      </c>
    </row>
    <row r="15" spans="1:8" s="2" customFormat="1" ht="16.5" customHeight="1" thickBot="1">
      <c r="A15" s="22" t="s">
        <v>39</v>
      </c>
      <c r="B15" s="38" t="s">
        <v>21</v>
      </c>
      <c r="C15" s="10">
        <v>262</v>
      </c>
    </row>
    <row r="16" spans="1:8" s="2" customFormat="1" ht="16.5" customHeight="1" thickBot="1">
      <c r="A16" s="22" t="s">
        <v>100</v>
      </c>
      <c r="B16" s="23" t="s">
        <v>6</v>
      </c>
      <c r="C16" s="10">
        <v>249</v>
      </c>
    </row>
    <row r="17" spans="1:8" s="2" customFormat="1" ht="16.5" customHeight="1" thickBot="1">
      <c r="A17" s="22" t="s">
        <v>101</v>
      </c>
      <c r="B17" s="25" t="s">
        <v>9</v>
      </c>
      <c r="C17" s="10">
        <v>248</v>
      </c>
    </row>
    <row r="18" spans="1:8" s="2" customFormat="1" ht="16.5" customHeight="1" thickBot="1">
      <c r="A18" s="22" t="s">
        <v>36</v>
      </c>
      <c r="B18" s="38" t="s">
        <v>21</v>
      </c>
      <c r="C18" s="10">
        <v>212</v>
      </c>
    </row>
    <row r="19" spans="1:8" s="2" customFormat="1" ht="16.5" customHeight="1" thickBot="1">
      <c r="A19" s="22" t="s">
        <v>102</v>
      </c>
      <c r="B19" s="38" t="s">
        <v>21</v>
      </c>
      <c r="C19" s="10">
        <v>115</v>
      </c>
    </row>
    <row r="20" spans="1:8" s="2" customFormat="1" ht="11.25" customHeight="1"/>
    <row r="21" spans="1:8" s="2" customFormat="1" ht="16.5" customHeight="1">
      <c r="A21" s="1" t="s">
        <v>103</v>
      </c>
    </row>
    <row r="22" spans="1:8" s="2" customFormat="1" ht="9.75" customHeight="1" thickBot="1">
      <c r="A22" s="1"/>
    </row>
    <row r="23" spans="1:8" s="2" customFormat="1" ht="16.5" customHeight="1" thickBot="1">
      <c r="A23" s="3" t="s">
        <v>0</v>
      </c>
      <c r="B23" s="4" t="s">
        <v>1</v>
      </c>
      <c r="C23" s="4" t="s">
        <v>2</v>
      </c>
      <c r="D23" s="4"/>
      <c r="E23" s="6" t="s">
        <v>161</v>
      </c>
      <c r="F23" s="14">
        <f>(8494/12475)</f>
        <v>0.6808817635270541</v>
      </c>
    </row>
    <row r="24" spans="1:8" s="2" customFormat="1" ht="16.5" customHeight="1" thickBot="1">
      <c r="A24" s="7" t="s">
        <v>104</v>
      </c>
      <c r="B24" s="8" t="s">
        <v>6</v>
      </c>
      <c r="C24" s="10">
        <v>971</v>
      </c>
      <c r="D24" s="11" t="s">
        <v>7</v>
      </c>
      <c r="E24" s="5"/>
      <c r="F24" s="6" t="s">
        <v>3</v>
      </c>
      <c r="G24" s="6" t="s">
        <v>4</v>
      </c>
      <c r="H24" s="6" t="s">
        <v>5</v>
      </c>
    </row>
    <row r="25" spans="1:8" s="2" customFormat="1" ht="16.5" customHeight="1" thickBot="1">
      <c r="A25" s="7" t="s">
        <v>105</v>
      </c>
      <c r="B25" s="8" t="s">
        <v>6</v>
      </c>
      <c r="C25" s="10">
        <v>716</v>
      </c>
      <c r="D25" s="11" t="s">
        <v>10</v>
      </c>
      <c r="E25" s="12" t="s">
        <v>6</v>
      </c>
      <c r="F25" s="13">
        <f>SUM(C24+C25+C30+C29+C36+C37)</f>
        <v>3360</v>
      </c>
      <c r="G25" s="14">
        <f>SUM(F25/F30)</f>
        <v>0.40225068837543398</v>
      </c>
      <c r="H25" s="5">
        <v>3</v>
      </c>
    </row>
    <row r="26" spans="1:8" s="2" customFormat="1" ht="16.5" customHeight="1" thickBot="1">
      <c r="A26" s="7" t="s">
        <v>106</v>
      </c>
      <c r="B26" s="17" t="s">
        <v>9</v>
      </c>
      <c r="C26" s="10">
        <v>596</v>
      </c>
      <c r="D26" s="11" t="s">
        <v>8</v>
      </c>
      <c r="E26" s="16" t="s">
        <v>9</v>
      </c>
      <c r="F26" s="13">
        <f>SUM(C26+C34+C38+C39+C40+C42)</f>
        <v>1733</v>
      </c>
      <c r="G26" s="14">
        <f>SUM(F26/F30)</f>
        <v>0.20747036992697235</v>
      </c>
      <c r="H26" s="5">
        <v>1</v>
      </c>
    </row>
    <row r="27" spans="1:8" s="2" customFormat="1" ht="16.5" customHeight="1" thickBot="1">
      <c r="A27" s="7" t="s">
        <v>107</v>
      </c>
      <c r="B27" s="28" t="s">
        <v>16</v>
      </c>
      <c r="C27" s="10">
        <v>555</v>
      </c>
      <c r="D27" s="11" t="s">
        <v>12</v>
      </c>
      <c r="E27" s="18" t="s">
        <v>11</v>
      </c>
      <c r="F27" s="13">
        <v>494</v>
      </c>
      <c r="G27" s="14">
        <f>SUM(F27/F30)</f>
        <v>5.9140428588531066E-2</v>
      </c>
      <c r="H27" s="5"/>
    </row>
    <row r="28" spans="1:8" s="2" customFormat="1" ht="16.5" customHeight="1" thickBot="1">
      <c r="A28" s="22" t="s">
        <v>108</v>
      </c>
      <c r="B28" s="38" t="s">
        <v>21</v>
      </c>
      <c r="C28" s="10">
        <v>504</v>
      </c>
      <c r="E28" s="30" t="s">
        <v>21</v>
      </c>
      <c r="F28" s="13">
        <f>SUM(C28+C33+C35+C41)</f>
        <v>1506</v>
      </c>
      <c r="G28" s="14">
        <f>SUM(F28/F30)</f>
        <v>0.18029450496827487</v>
      </c>
      <c r="H28" s="5">
        <v>1</v>
      </c>
    </row>
    <row r="29" spans="1:8" s="2" customFormat="1" ht="16.5" customHeight="1" thickBot="1">
      <c r="A29" s="22" t="s">
        <v>109</v>
      </c>
      <c r="B29" s="23" t="s">
        <v>6</v>
      </c>
      <c r="C29" s="10">
        <v>498</v>
      </c>
      <c r="E29" s="21" t="s">
        <v>13</v>
      </c>
      <c r="F29" s="13">
        <f>SUM(C27+C32+C43+C44)</f>
        <v>1225</v>
      </c>
      <c r="G29" s="14">
        <f>SUM(F29/F30)</f>
        <v>0.14665389680354363</v>
      </c>
      <c r="H29" s="5">
        <v>2</v>
      </c>
    </row>
    <row r="30" spans="1:8" s="2" customFormat="1" ht="16.5" customHeight="1" thickBot="1">
      <c r="A30" s="7" t="s">
        <v>46</v>
      </c>
      <c r="B30" s="8" t="s">
        <v>6</v>
      </c>
      <c r="C30" s="10">
        <v>498</v>
      </c>
      <c r="D30" s="11" t="s">
        <v>15</v>
      </c>
      <c r="F30" s="24">
        <v>8353</v>
      </c>
    </row>
    <row r="31" spans="1:8" s="2" customFormat="1" ht="16.5" customHeight="1" thickBot="1">
      <c r="A31" s="22" t="s">
        <v>110</v>
      </c>
      <c r="B31" s="26" t="s">
        <v>11</v>
      </c>
      <c r="C31" s="10">
        <v>494</v>
      </c>
    </row>
    <row r="32" spans="1:8" s="2" customFormat="1" ht="16.5" customHeight="1" thickBot="1">
      <c r="A32" s="7" t="s">
        <v>111</v>
      </c>
      <c r="B32" s="28" t="s">
        <v>16</v>
      </c>
      <c r="C32" s="10">
        <v>483</v>
      </c>
      <c r="D32" s="11" t="s">
        <v>19</v>
      </c>
    </row>
    <row r="33" spans="1:6" s="2" customFormat="1" ht="16.5" customHeight="1" thickBot="1">
      <c r="A33" s="7" t="s">
        <v>112</v>
      </c>
      <c r="B33" s="45" t="s">
        <v>21</v>
      </c>
      <c r="C33" s="10">
        <v>459</v>
      </c>
      <c r="D33" s="11" t="s">
        <v>18</v>
      </c>
    </row>
    <row r="34" spans="1:6" s="2" customFormat="1" ht="16.5" customHeight="1" thickBot="1">
      <c r="A34" s="22" t="s">
        <v>113</v>
      </c>
      <c r="B34" s="25" t="s">
        <v>9</v>
      </c>
      <c r="C34" s="10">
        <v>444</v>
      </c>
    </row>
    <row r="35" spans="1:6" s="2" customFormat="1" ht="16.5" customHeight="1" thickBot="1">
      <c r="A35" s="22" t="s">
        <v>47</v>
      </c>
      <c r="B35" s="38" t="s">
        <v>21</v>
      </c>
      <c r="C35" s="10">
        <v>406</v>
      </c>
    </row>
    <row r="36" spans="1:6" s="2" customFormat="1" ht="16.5" customHeight="1" thickBot="1">
      <c r="A36" s="22" t="s">
        <v>48</v>
      </c>
      <c r="B36" s="23" t="s">
        <v>6</v>
      </c>
      <c r="C36" s="10">
        <v>386</v>
      </c>
    </row>
    <row r="37" spans="1:6" s="2" customFormat="1" ht="16.5" customHeight="1" thickBot="1">
      <c r="A37" s="22" t="s">
        <v>114</v>
      </c>
      <c r="B37" s="23" t="s">
        <v>6</v>
      </c>
      <c r="C37" s="10">
        <v>291</v>
      </c>
    </row>
    <row r="38" spans="1:6" s="2" customFormat="1" ht="16.5" customHeight="1" thickBot="1">
      <c r="A38" s="22" t="s">
        <v>115</v>
      </c>
      <c r="B38" s="25" t="s">
        <v>9</v>
      </c>
      <c r="C38" s="10">
        <v>270</v>
      </c>
    </row>
    <row r="39" spans="1:6" s="2" customFormat="1" ht="16.5" customHeight="1" thickBot="1">
      <c r="A39" s="22" t="s">
        <v>116</v>
      </c>
      <c r="B39" s="25" t="s">
        <v>9</v>
      </c>
      <c r="C39" s="10">
        <v>161</v>
      </c>
    </row>
    <row r="40" spans="1:6" s="2" customFormat="1" ht="16.5" customHeight="1" thickBot="1">
      <c r="A40" s="22" t="s">
        <v>117</v>
      </c>
      <c r="B40" s="25" t="s">
        <v>9</v>
      </c>
      <c r="C40" s="10">
        <v>142</v>
      </c>
    </row>
    <row r="41" spans="1:6" s="2" customFormat="1" ht="16.5" customHeight="1" thickBot="1">
      <c r="A41" s="22" t="s">
        <v>118</v>
      </c>
      <c r="B41" s="38" t="s">
        <v>21</v>
      </c>
      <c r="C41" s="10">
        <v>137</v>
      </c>
    </row>
    <row r="42" spans="1:6" s="2" customFormat="1" ht="16.5" customHeight="1" thickBot="1">
      <c r="A42" s="22" t="s">
        <v>119</v>
      </c>
      <c r="B42" s="25" t="s">
        <v>9</v>
      </c>
      <c r="C42" s="10">
        <v>120</v>
      </c>
    </row>
    <row r="43" spans="1:6" s="2" customFormat="1" ht="16.5" customHeight="1" thickBot="1">
      <c r="A43" s="22" t="s">
        <v>120</v>
      </c>
      <c r="B43" s="27" t="s">
        <v>16</v>
      </c>
      <c r="C43" s="10">
        <v>100</v>
      </c>
    </row>
    <row r="44" spans="1:6" s="2" customFormat="1" ht="16.5" customHeight="1" thickBot="1">
      <c r="A44" s="22" t="s">
        <v>79</v>
      </c>
      <c r="B44" s="27" t="s">
        <v>16</v>
      </c>
      <c r="C44" s="10">
        <v>87</v>
      </c>
    </row>
    <row r="45" spans="1:6" s="2" customFormat="1" ht="11.25" customHeight="1"/>
    <row r="46" spans="1:6" s="2" customFormat="1" ht="17.25" customHeight="1">
      <c r="A46" s="1" t="s">
        <v>121</v>
      </c>
    </row>
    <row r="47" spans="1:6" s="2" customFormat="1" ht="9" customHeight="1" thickBot="1">
      <c r="A47" s="1"/>
    </row>
    <row r="48" spans="1:6" s="2" customFormat="1" ht="16.5" customHeight="1" thickBot="1">
      <c r="A48" s="3" t="s">
        <v>0</v>
      </c>
      <c r="B48" s="4" t="s">
        <v>1</v>
      </c>
      <c r="C48" s="4" t="s">
        <v>2</v>
      </c>
      <c r="D48" s="4"/>
      <c r="E48" s="6" t="s">
        <v>161</v>
      </c>
      <c r="F48" s="14">
        <f>(5613/8422)</f>
        <v>0.6664687722631204</v>
      </c>
    </row>
    <row r="49" spans="1:9" s="2" customFormat="1" ht="16.5" customHeight="1" thickBot="1">
      <c r="A49" s="7" t="s">
        <v>122</v>
      </c>
      <c r="B49" s="45" t="s">
        <v>21</v>
      </c>
      <c r="C49" s="9">
        <v>1273</v>
      </c>
      <c r="D49" s="11" t="s">
        <v>7</v>
      </c>
      <c r="E49" s="5"/>
      <c r="F49" s="6" t="s">
        <v>3</v>
      </c>
      <c r="G49" s="6" t="s">
        <v>4</v>
      </c>
      <c r="H49" s="6" t="s">
        <v>5</v>
      </c>
    </row>
    <row r="50" spans="1:9" s="2" customFormat="1" ht="16.5" customHeight="1" thickBot="1">
      <c r="A50" s="7" t="s">
        <v>123</v>
      </c>
      <c r="B50" s="8" t="s">
        <v>6</v>
      </c>
      <c r="C50" s="9">
        <v>1160</v>
      </c>
      <c r="D50" s="11" t="s">
        <v>8</v>
      </c>
      <c r="E50" s="12" t="s">
        <v>6</v>
      </c>
      <c r="F50" s="13">
        <f>SUM(C50+C53+C54+C56)</f>
        <v>2317</v>
      </c>
      <c r="G50" s="14">
        <f>SUM(F50/F53)</f>
        <v>0.42096656976744184</v>
      </c>
      <c r="H50" s="5">
        <v>2</v>
      </c>
    </row>
    <row r="51" spans="1:9" s="2" customFormat="1" ht="16.5" customHeight="1" thickBot="1">
      <c r="A51" s="7" t="s">
        <v>59</v>
      </c>
      <c r="B51" s="17" t="s">
        <v>9</v>
      </c>
      <c r="C51" s="10">
        <v>655</v>
      </c>
      <c r="D51" s="11" t="s">
        <v>15</v>
      </c>
      <c r="E51" s="16" t="s">
        <v>9</v>
      </c>
      <c r="F51" s="13">
        <f>SUM(C51+C52+C57+C58)</f>
        <v>1539</v>
      </c>
      <c r="G51" s="14">
        <f>SUM(F51/F53)</f>
        <v>0.27961482558139533</v>
      </c>
      <c r="H51" s="5">
        <v>2</v>
      </c>
    </row>
    <row r="52" spans="1:9" s="2" customFormat="1" ht="16.5" customHeight="1" thickBot="1">
      <c r="A52" s="7" t="s">
        <v>129</v>
      </c>
      <c r="B52" s="17" t="s">
        <v>9</v>
      </c>
      <c r="C52" s="10">
        <v>607</v>
      </c>
      <c r="D52" s="11" t="s">
        <v>10</v>
      </c>
      <c r="E52" s="30" t="s">
        <v>21</v>
      </c>
      <c r="F52" s="13">
        <f>SUM(C49+C55)</f>
        <v>1648</v>
      </c>
      <c r="G52" s="14">
        <f>SUM(F52/F53)</f>
        <v>0.29941860465116277</v>
      </c>
      <c r="H52" s="5">
        <v>1</v>
      </c>
    </row>
    <row r="53" spans="1:9" s="2" customFormat="1" ht="16.5" customHeight="1" thickBot="1">
      <c r="A53" s="7" t="s">
        <v>128</v>
      </c>
      <c r="B53" s="8" t="s">
        <v>6</v>
      </c>
      <c r="C53" s="10">
        <v>515</v>
      </c>
      <c r="D53" s="11" t="s">
        <v>12</v>
      </c>
      <c r="E53" s="6"/>
      <c r="F53" s="24">
        <v>5504</v>
      </c>
      <c r="G53" s="20"/>
    </row>
    <row r="54" spans="1:9" s="2" customFormat="1" ht="16.5" customHeight="1" thickBot="1">
      <c r="A54" s="22" t="s">
        <v>127</v>
      </c>
      <c r="B54" s="23" t="s">
        <v>6</v>
      </c>
      <c r="C54" s="10">
        <v>446</v>
      </c>
    </row>
    <row r="55" spans="1:9" s="2" customFormat="1" ht="16.5" customHeight="1" thickBot="1">
      <c r="A55" s="22" t="s">
        <v>62</v>
      </c>
      <c r="B55" s="38" t="s">
        <v>21</v>
      </c>
      <c r="C55" s="10">
        <v>375</v>
      </c>
    </row>
    <row r="56" spans="1:9" s="2" customFormat="1" ht="16.5" customHeight="1" thickBot="1">
      <c r="A56" s="22" t="s">
        <v>126</v>
      </c>
      <c r="B56" s="23" t="s">
        <v>6</v>
      </c>
      <c r="C56" s="29">
        <v>196</v>
      </c>
    </row>
    <row r="57" spans="1:9" s="2" customFormat="1" ht="16.5" customHeight="1" thickBot="1">
      <c r="A57" s="22" t="s">
        <v>125</v>
      </c>
      <c r="B57" s="25" t="s">
        <v>9</v>
      </c>
      <c r="C57" s="10">
        <v>170</v>
      </c>
    </row>
    <row r="58" spans="1:9" s="2" customFormat="1" ht="16.5" customHeight="1" thickBot="1">
      <c r="A58" s="22" t="s">
        <v>124</v>
      </c>
      <c r="B58" s="25" t="s">
        <v>9</v>
      </c>
      <c r="C58" s="10">
        <v>107</v>
      </c>
    </row>
    <row r="59" spans="1:9" s="2" customFormat="1" ht="14.25"/>
    <row r="60" spans="1:9" s="2" customFormat="1" ht="16.5" customHeight="1">
      <c r="A60" s="1" t="s">
        <v>139</v>
      </c>
    </row>
    <row r="61" spans="1:9" s="2" customFormat="1" ht="9.75" customHeight="1" thickBot="1">
      <c r="A61" s="1"/>
    </row>
    <row r="62" spans="1:9" s="2" customFormat="1" ht="16.5" customHeight="1" thickBot="1">
      <c r="A62" s="3" t="s">
        <v>0</v>
      </c>
      <c r="B62" s="4" t="s">
        <v>1</v>
      </c>
      <c r="C62" s="4" t="s">
        <v>2</v>
      </c>
      <c r="D62" s="4" t="s">
        <v>308</v>
      </c>
      <c r="E62" s="4"/>
      <c r="F62" s="6" t="s">
        <v>161</v>
      </c>
      <c r="G62" s="14">
        <f>(6037/9701)</f>
        <v>0.62230697866199358</v>
      </c>
    </row>
    <row r="63" spans="1:9" s="2" customFormat="1" ht="16.5" customHeight="1" thickBot="1">
      <c r="A63" s="7" t="s">
        <v>72</v>
      </c>
      <c r="B63" s="8" t="s">
        <v>6</v>
      </c>
      <c r="C63" s="9">
        <v>1215</v>
      </c>
      <c r="D63" s="9"/>
      <c r="E63" s="15" t="s">
        <v>7</v>
      </c>
      <c r="F63" s="5"/>
      <c r="G63" s="6" t="s">
        <v>3</v>
      </c>
      <c r="H63" s="6" t="s">
        <v>4</v>
      </c>
      <c r="I63" s="6" t="s">
        <v>5</v>
      </c>
    </row>
    <row r="64" spans="1:9" s="2" customFormat="1" ht="16.5" customHeight="1" thickBot="1">
      <c r="A64" s="7" t="s">
        <v>73</v>
      </c>
      <c r="B64" s="8" t="s">
        <v>6</v>
      </c>
      <c r="C64" s="10">
        <v>797</v>
      </c>
      <c r="D64" s="9" t="s">
        <v>149</v>
      </c>
      <c r="E64" s="15" t="s">
        <v>12</v>
      </c>
      <c r="F64" s="12" t="s">
        <v>6</v>
      </c>
      <c r="G64" s="13">
        <f>SUM(C63+C64+C68+C69)</f>
        <v>2857</v>
      </c>
      <c r="H64" s="14">
        <f>SUM(G64/G67)</f>
        <v>0.47896060352053649</v>
      </c>
      <c r="I64" s="5">
        <v>3</v>
      </c>
    </row>
    <row r="65" spans="1:10" s="2" customFormat="1" ht="16.5" customHeight="1" thickBot="1">
      <c r="A65" s="7" t="s">
        <v>71</v>
      </c>
      <c r="B65" s="45" t="s">
        <v>21</v>
      </c>
      <c r="C65" s="10">
        <v>786</v>
      </c>
      <c r="D65" s="9" t="s">
        <v>18</v>
      </c>
      <c r="E65" s="15" t="s">
        <v>8</v>
      </c>
      <c r="F65" s="16" t="s">
        <v>9</v>
      </c>
      <c r="G65" s="13">
        <f>SUM(C66+C67+C72+C73)</f>
        <v>1569</v>
      </c>
      <c r="H65" s="14">
        <f>SUM(G65/G67)</f>
        <v>0.26303436714165968</v>
      </c>
      <c r="I65" s="5">
        <v>1</v>
      </c>
    </row>
    <row r="66" spans="1:10" s="2" customFormat="1" ht="16.5" customHeight="1" thickBot="1">
      <c r="A66" s="7" t="s">
        <v>75</v>
      </c>
      <c r="B66" s="17" t="s">
        <v>9</v>
      </c>
      <c r="C66" s="10">
        <v>623</v>
      </c>
      <c r="D66" s="9" t="s">
        <v>147</v>
      </c>
      <c r="E66" s="15" t="s">
        <v>10</v>
      </c>
      <c r="F66" s="30" t="s">
        <v>21</v>
      </c>
      <c r="G66" s="13">
        <f>SUM(C65+C70+C71+C74)</f>
        <v>1539</v>
      </c>
      <c r="H66" s="14">
        <f>SUM(G66/G67)</f>
        <v>0.25800502933780384</v>
      </c>
      <c r="I66" s="5">
        <v>1</v>
      </c>
    </row>
    <row r="67" spans="1:10" s="2" customFormat="1" ht="16.5" customHeight="1" thickBot="1">
      <c r="A67" s="22" t="s">
        <v>140</v>
      </c>
      <c r="B67" s="25" t="s">
        <v>9</v>
      </c>
      <c r="C67" s="10">
        <v>493</v>
      </c>
      <c r="D67" s="10"/>
      <c r="E67" s="15"/>
      <c r="F67" s="21"/>
      <c r="G67" s="24">
        <v>5965</v>
      </c>
      <c r="H67" s="14"/>
      <c r="I67" s="5"/>
    </row>
    <row r="68" spans="1:10" s="2" customFormat="1" ht="16.5" customHeight="1" thickBot="1">
      <c r="A68" s="7" t="s">
        <v>141</v>
      </c>
      <c r="B68" s="8" t="s">
        <v>6</v>
      </c>
      <c r="C68" s="29">
        <v>459</v>
      </c>
      <c r="D68" s="46" t="s">
        <v>148</v>
      </c>
      <c r="E68" s="15" t="s">
        <v>15</v>
      </c>
    </row>
    <row r="69" spans="1:10" s="2" customFormat="1" ht="16.5" customHeight="1" thickBot="1">
      <c r="A69" s="22" t="s">
        <v>142</v>
      </c>
      <c r="B69" s="23" t="s">
        <v>6</v>
      </c>
      <c r="C69" s="10">
        <v>386</v>
      </c>
      <c r="D69" s="10"/>
    </row>
    <row r="70" spans="1:10" s="2" customFormat="1" ht="16.5" customHeight="1" thickBot="1">
      <c r="A70" s="22" t="s">
        <v>143</v>
      </c>
      <c r="B70" s="38" t="s">
        <v>21</v>
      </c>
      <c r="C70" s="10">
        <v>307</v>
      </c>
      <c r="D70" s="10"/>
    </row>
    <row r="71" spans="1:10" s="2" customFormat="1" ht="16.5" customHeight="1" thickBot="1">
      <c r="A71" s="22" t="s">
        <v>144</v>
      </c>
      <c r="B71" s="38" t="s">
        <v>21</v>
      </c>
      <c r="C71" s="10">
        <v>266</v>
      </c>
      <c r="D71" s="10"/>
      <c r="G71" s="18"/>
      <c r="H71" s="13"/>
      <c r="I71" s="14"/>
      <c r="J71" s="5"/>
    </row>
    <row r="72" spans="1:10" s="2" customFormat="1" ht="16.5" customHeight="1" thickBot="1">
      <c r="A72" s="22" t="s">
        <v>145</v>
      </c>
      <c r="B72" s="25" t="s">
        <v>9</v>
      </c>
      <c r="C72" s="10">
        <v>254</v>
      </c>
      <c r="D72" s="10"/>
      <c r="E72" s="30"/>
      <c r="F72" s="13"/>
      <c r="G72" s="14"/>
      <c r="H72" s="5"/>
    </row>
    <row r="73" spans="1:10" s="2" customFormat="1" ht="16.5" customHeight="1" thickBot="1">
      <c r="A73" s="22" t="s">
        <v>80</v>
      </c>
      <c r="B73" s="25" t="s">
        <v>9</v>
      </c>
      <c r="C73" s="10">
        <v>199</v>
      </c>
      <c r="D73" s="10"/>
      <c r="F73" s="24"/>
    </row>
    <row r="74" spans="1:10" s="2" customFormat="1" ht="16.5" customHeight="1" thickBot="1">
      <c r="A74" s="22" t="s">
        <v>146</v>
      </c>
      <c r="B74" s="38" t="s">
        <v>21</v>
      </c>
      <c r="C74" s="10">
        <v>180</v>
      </c>
      <c r="D74" s="10"/>
      <c r="F74" s="24"/>
    </row>
    <row r="75" spans="1:10" s="2" customFormat="1" ht="15">
      <c r="A75" s="31"/>
    </row>
    <row r="76" spans="1:10" s="2" customFormat="1" ht="14.25">
      <c r="A76" s="1" t="s">
        <v>130</v>
      </c>
    </row>
    <row r="77" spans="1:10" s="2" customFormat="1" ht="9.75" customHeight="1" thickBot="1">
      <c r="A77" s="1"/>
    </row>
    <row r="78" spans="1:10" s="2" customFormat="1" ht="16.5" customHeight="1" thickBot="1">
      <c r="A78" s="3" t="s">
        <v>0</v>
      </c>
      <c r="B78" s="4" t="s">
        <v>1</v>
      </c>
      <c r="C78" s="4" t="s">
        <v>2</v>
      </c>
      <c r="D78" s="4"/>
      <c r="E78" s="6" t="s">
        <v>161</v>
      </c>
      <c r="F78" s="14">
        <f>(5465/9348)</f>
        <v>0.58461703038083013</v>
      </c>
    </row>
    <row r="79" spans="1:10" s="2" customFormat="1" ht="16.5" customHeight="1" thickBot="1">
      <c r="A79" s="7" t="s">
        <v>133</v>
      </c>
      <c r="B79" s="45" t="s">
        <v>21</v>
      </c>
      <c r="C79" s="10">
        <v>885</v>
      </c>
      <c r="D79" s="15" t="s">
        <v>7</v>
      </c>
      <c r="E79" s="5"/>
      <c r="F79" s="6" t="s">
        <v>3</v>
      </c>
      <c r="G79" s="6" t="s">
        <v>4</v>
      </c>
      <c r="H79" s="6" t="s">
        <v>5</v>
      </c>
    </row>
    <row r="80" spans="1:10" s="2" customFormat="1" ht="16.5" customHeight="1" thickBot="1">
      <c r="A80" s="7" t="s">
        <v>134</v>
      </c>
      <c r="B80" s="8" t="s">
        <v>6</v>
      </c>
      <c r="C80" s="10">
        <v>777</v>
      </c>
      <c r="D80" s="15" t="s">
        <v>8</v>
      </c>
      <c r="E80" s="12" t="s">
        <v>6</v>
      </c>
      <c r="F80" s="13">
        <f>SUM(C80+C82+C83)</f>
        <v>1960</v>
      </c>
      <c r="G80" s="14">
        <f>SUM(F80/F83)</f>
        <v>0.36431226765799257</v>
      </c>
      <c r="H80" s="5">
        <v>2</v>
      </c>
    </row>
    <row r="81" spans="1:8" s="2" customFormat="1" ht="16.5" customHeight="1" thickBot="1">
      <c r="A81" s="7" t="s">
        <v>135</v>
      </c>
      <c r="B81" s="17" t="s">
        <v>9</v>
      </c>
      <c r="C81" s="10">
        <v>606</v>
      </c>
      <c r="D81" s="15" t="s">
        <v>15</v>
      </c>
      <c r="E81" s="16" t="s">
        <v>9</v>
      </c>
      <c r="F81" s="13">
        <f>SUM(C81+C85+C86+C88)</f>
        <v>1709</v>
      </c>
      <c r="G81" s="14">
        <f>SUM(F81/F83)</f>
        <v>0.31765799256505578</v>
      </c>
      <c r="H81" s="5">
        <v>2</v>
      </c>
    </row>
    <row r="82" spans="1:8" s="2" customFormat="1" ht="16.5" customHeight="1" thickBot="1">
      <c r="A82" s="22" t="s">
        <v>136</v>
      </c>
      <c r="B82" s="23" t="s">
        <v>6</v>
      </c>
      <c r="C82" s="10">
        <v>595</v>
      </c>
      <c r="E82" s="30" t="s">
        <v>21</v>
      </c>
      <c r="F82" s="13">
        <f>SUM(C79+C84+C87)</f>
        <v>1710</v>
      </c>
      <c r="G82" s="14">
        <f>SUM(F82/F83)</f>
        <v>0.31784386617100374</v>
      </c>
      <c r="H82" s="5">
        <v>1</v>
      </c>
    </row>
    <row r="83" spans="1:8" s="2" customFormat="1" ht="16.5" customHeight="1" thickBot="1">
      <c r="A83" s="7" t="s">
        <v>132</v>
      </c>
      <c r="B83" s="8" t="s">
        <v>6</v>
      </c>
      <c r="C83" s="10">
        <v>588</v>
      </c>
      <c r="D83" s="15" t="s">
        <v>12</v>
      </c>
      <c r="E83" s="21"/>
      <c r="F83" s="24">
        <v>5380</v>
      </c>
      <c r="G83" s="14"/>
      <c r="H83" s="5"/>
    </row>
    <row r="84" spans="1:8" s="2" customFormat="1" ht="16.5" customHeight="1" thickBot="1">
      <c r="A84" s="22" t="s">
        <v>307</v>
      </c>
      <c r="B84" s="38" t="s">
        <v>21</v>
      </c>
      <c r="C84" s="29">
        <v>473</v>
      </c>
    </row>
    <row r="85" spans="1:8" s="2" customFormat="1" ht="16.5" customHeight="1" thickBot="1">
      <c r="A85" s="7" t="s">
        <v>84</v>
      </c>
      <c r="B85" s="17" t="s">
        <v>9</v>
      </c>
      <c r="C85" s="10">
        <v>458</v>
      </c>
      <c r="D85" s="15" t="s">
        <v>10</v>
      </c>
    </row>
    <row r="86" spans="1:8" s="2" customFormat="1" ht="16.5" customHeight="1" thickBot="1">
      <c r="A86" s="22" t="s">
        <v>137</v>
      </c>
      <c r="B86" s="25" t="s">
        <v>9</v>
      </c>
      <c r="C86" s="10">
        <v>354</v>
      </c>
    </row>
    <row r="87" spans="1:8" s="2" customFormat="1" ht="16.5" customHeight="1" thickBot="1">
      <c r="A87" s="22" t="s">
        <v>138</v>
      </c>
      <c r="B87" s="38" t="s">
        <v>21</v>
      </c>
      <c r="C87" s="10">
        <v>352</v>
      </c>
      <c r="D87" s="18"/>
      <c r="E87" s="13"/>
      <c r="F87" s="14"/>
      <c r="G87" s="5"/>
    </row>
    <row r="88" spans="1:8" s="2" customFormat="1" ht="16.5" customHeight="1" thickBot="1">
      <c r="A88" s="22" t="s">
        <v>306</v>
      </c>
      <c r="B88" s="25" t="s">
        <v>9</v>
      </c>
      <c r="C88" s="10">
        <v>291</v>
      </c>
      <c r="D88" s="14"/>
      <c r="E88" s="5"/>
    </row>
    <row r="89" spans="1:8" s="2" customFormat="1" ht="15">
      <c r="A89" s="31"/>
    </row>
    <row r="90" spans="1:8" s="67" customFormat="1" ht="15" customHeight="1">
      <c r="A90" s="32"/>
      <c r="B90" s="32" t="s">
        <v>20</v>
      </c>
      <c r="C90" s="33" t="s">
        <v>6</v>
      </c>
      <c r="D90" s="34" t="s">
        <v>9</v>
      </c>
      <c r="E90" s="39" t="s">
        <v>21</v>
      </c>
      <c r="F90" s="35" t="s">
        <v>11</v>
      </c>
      <c r="G90" s="32" t="s">
        <v>13</v>
      </c>
    </row>
    <row r="91" spans="1:8" s="67" customFormat="1" ht="15" customHeight="1">
      <c r="A91" s="56" t="s">
        <v>3</v>
      </c>
      <c r="B91" s="36">
        <f>SUM(G67+F53+F30+F8+F83)</f>
        <v>32831</v>
      </c>
      <c r="C91" s="68">
        <f>SUM(G64+F50+F25+F5+F80)</f>
        <v>14659</v>
      </c>
      <c r="D91" s="68">
        <f>SUM(G65+F51+F26+F6+F81)</f>
        <v>9069</v>
      </c>
      <c r="E91" s="68">
        <f>SUM(F82+G66+F52+F28+F7)</f>
        <v>7348</v>
      </c>
      <c r="F91" s="68">
        <v>494</v>
      </c>
      <c r="G91" s="68">
        <f>SUM(F29)</f>
        <v>1225</v>
      </c>
    </row>
    <row r="92" spans="1:8" s="67" customFormat="1" ht="15" customHeight="1">
      <c r="A92" s="56" t="s">
        <v>4</v>
      </c>
      <c r="B92" s="37">
        <v>1</v>
      </c>
      <c r="C92" s="69">
        <f>SUM(C91/$B$91)</f>
        <v>0.44649873595077821</v>
      </c>
      <c r="D92" s="69">
        <f>SUM(D91/$B$91)</f>
        <v>0.27623282872894522</v>
      </c>
      <c r="E92" s="69">
        <f>SUM(E91/$B$91)</f>
        <v>0.22381285979714294</v>
      </c>
      <c r="F92" s="69">
        <f>SUM(F91/$B$91)</f>
        <v>1.5046754591696871E-2</v>
      </c>
      <c r="G92" s="69">
        <f>SUM(G91/$B$91)</f>
        <v>3.7312296305321194E-2</v>
      </c>
    </row>
    <row r="93" spans="1:8" s="67" customFormat="1" ht="15" customHeight="1">
      <c r="A93" s="56" t="s">
        <v>5</v>
      </c>
      <c r="B93" s="32">
        <v>29</v>
      </c>
      <c r="C93" s="67">
        <v>14</v>
      </c>
      <c r="D93" s="67">
        <v>8</v>
      </c>
      <c r="E93" s="67">
        <v>5</v>
      </c>
      <c r="F93" s="67">
        <v>0</v>
      </c>
      <c r="G93" s="67">
        <v>2</v>
      </c>
    </row>
  </sheetData>
  <phoneticPr fontId="2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S89"/>
  <sheetViews>
    <sheetView workbookViewId="0">
      <selection activeCell="P1" sqref="P1"/>
    </sheetView>
  </sheetViews>
  <sheetFormatPr defaultRowHeight="12.75"/>
  <cols>
    <col min="1" max="1" width="22.140625" customWidth="1"/>
    <col min="6" max="6" width="9" customWidth="1"/>
  </cols>
  <sheetData>
    <row r="1" spans="1:17" s="2" customFormat="1" ht="16.5" customHeight="1">
      <c r="A1" s="1" t="s">
        <v>25</v>
      </c>
    </row>
    <row r="2" spans="1:17" s="2" customFormat="1" ht="9" customHeight="1" thickBot="1">
      <c r="A2" s="1"/>
    </row>
    <row r="3" spans="1:17" s="2" customFormat="1" ht="16.5" customHeight="1" thickBot="1">
      <c r="A3" s="3" t="s">
        <v>0</v>
      </c>
      <c r="B3" s="4" t="s">
        <v>1</v>
      </c>
      <c r="C3" s="4" t="s">
        <v>2</v>
      </c>
      <c r="D3" s="4">
        <v>2</v>
      </c>
      <c r="E3" s="4">
        <v>3</v>
      </c>
      <c r="F3" s="4">
        <v>4</v>
      </c>
      <c r="G3" s="4">
        <v>5</v>
      </c>
      <c r="H3" s="4">
        <v>6</v>
      </c>
      <c r="I3" s="4">
        <v>7</v>
      </c>
      <c r="J3" s="4">
        <v>8</v>
      </c>
      <c r="K3" s="4">
        <v>9</v>
      </c>
      <c r="L3" s="4">
        <v>10</v>
      </c>
      <c r="M3" s="4"/>
      <c r="N3" s="6" t="s">
        <v>161</v>
      </c>
      <c r="O3" s="14">
        <f>(8154/11631)</f>
        <v>0.70105751870002575</v>
      </c>
    </row>
    <row r="4" spans="1:17" s="2" customFormat="1" ht="16.5" customHeight="1" thickBot="1">
      <c r="A4" s="7" t="s">
        <v>26</v>
      </c>
      <c r="B4" s="8" t="s">
        <v>6</v>
      </c>
      <c r="C4" s="9">
        <v>1167</v>
      </c>
      <c r="D4" s="10"/>
      <c r="E4" s="10"/>
      <c r="F4" s="10"/>
      <c r="G4" s="10"/>
      <c r="H4" s="10"/>
      <c r="I4" s="10"/>
      <c r="J4" s="10"/>
      <c r="K4" s="10"/>
      <c r="L4" s="10"/>
      <c r="M4" s="11" t="s">
        <v>7</v>
      </c>
      <c r="N4" s="5"/>
      <c r="O4" s="6" t="s">
        <v>3</v>
      </c>
      <c r="P4" s="6" t="s">
        <v>4</v>
      </c>
      <c r="Q4" s="6" t="s">
        <v>5</v>
      </c>
    </row>
    <row r="5" spans="1:17" s="2" customFormat="1" ht="16.5" customHeight="1" thickBot="1">
      <c r="A5" s="7" t="s">
        <v>27</v>
      </c>
      <c r="B5" s="17" t="s">
        <v>9</v>
      </c>
      <c r="C5" s="9">
        <v>1006</v>
      </c>
      <c r="D5" s="10"/>
      <c r="E5" s="9"/>
      <c r="F5" s="10"/>
      <c r="G5" s="10"/>
      <c r="H5" s="9"/>
      <c r="I5" s="10"/>
      <c r="J5" s="10"/>
      <c r="K5" s="10"/>
      <c r="L5" s="10"/>
      <c r="M5" s="11" t="s">
        <v>8</v>
      </c>
      <c r="N5" s="12" t="s">
        <v>6</v>
      </c>
      <c r="O5" s="13">
        <f>SUM(C4+C6+C7+C9+C10+C14)</f>
        <v>4506</v>
      </c>
      <c r="P5" s="14">
        <f>SUM(O5/O9)</f>
        <v>0.56268731268731265</v>
      </c>
      <c r="Q5" s="5">
        <v>4</v>
      </c>
    </row>
    <row r="6" spans="1:17" s="2" customFormat="1" ht="16.5" customHeight="1" thickBot="1">
      <c r="A6" s="7" t="s">
        <v>28</v>
      </c>
      <c r="B6" s="8" t="s">
        <v>6</v>
      </c>
      <c r="C6" s="10">
        <v>908</v>
      </c>
      <c r="D6" s="10">
        <v>973</v>
      </c>
      <c r="E6" s="10">
        <v>977</v>
      </c>
      <c r="F6" s="10">
        <v>995</v>
      </c>
      <c r="G6" s="9">
        <v>1009</v>
      </c>
      <c r="H6" s="9"/>
      <c r="I6" s="9"/>
      <c r="J6" s="9"/>
      <c r="K6" s="9"/>
      <c r="L6" s="9"/>
      <c r="M6" s="11" t="s">
        <v>12</v>
      </c>
      <c r="N6" s="16" t="s">
        <v>9</v>
      </c>
      <c r="O6" s="13">
        <f>SUM(C5+C8+C11+C13)</f>
        <v>2672</v>
      </c>
      <c r="P6" s="14">
        <f>SUM(O6/O9)</f>
        <v>0.33366633366633369</v>
      </c>
      <c r="Q6" s="5">
        <v>2</v>
      </c>
    </row>
    <row r="7" spans="1:17" s="2" customFormat="1" ht="16.5" customHeight="1" thickBot="1">
      <c r="A7" s="7" t="s">
        <v>29</v>
      </c>
      <c r="B7" s="8" t="s">
        <v>6</v>
      </c>
      <c r="C7" s="10">
        <v>860</v>
      </c>
      <c r="D7" s="10">
        <v>868</v>
      </c>
      <c r="E7" s="10">
        <v>874</v>
      </c>
      <c r="F7" s="10">
        <v>874</v>
      </c>
      <c r="G7" s="10">
        <v>874</v>
      </c>
      <c r="H7" s="10">
        <v>875</v>
      </c>
      <c r="I7" s="10">
        <v>936</v>
      </c>
      <c r="J7" s="10">
        <v>948</v>
      </c>
      <c r="K7" s="9">
        <v>1047</v>
      </c>
      <c r="L7" s="10"/>
      <c r="M7" s="11" t="s">
        <v>15</v>
      </c>
      <c r="N7" s="30" t="s">
        <v>21</v>
      </c>
      <c r="O7" s="19">
        <f>SUM(C12+C15+C16)</f>
        <v>756</v>
      </c>
      <c r="P7" s="20">
        <f>SUM(O7/O9)</f>
        <v>9.4405594405594401E-2</v>
      </c>
      <c r="Q7" s="2">
        <v>1</v>
      </c>
    </row>
    <row r="8" spans="1:17" s="2" customFormat="1" ht="16.5" customHeight="1" thickBot="1">
      <c r="A8" s="7" t="s">
        <v>298</v>
      </c>
      <c r="B8" s="17" t="s">
        <v>9</v>
      </c>
      <c r="C8" s="10">
        <v>799</v>
      </c>
      <c r="D8" s="10">
        <v>801</v>
      </c>
      <c r="E8" s="10">
        <v>803</v>
      </c>
      <c r="F8" s="10">
        <v>815</v>
      </c>
      <c r="G8" s="10">
        <v>820</v>
      </c>
      <c r="H8" s="10">
        <v>820</v>
      </c>
      <c r="I8" s="10">
        <v>843</v>
      </c>
      <c r="J8" s="10">
        <v>950</v>
      </c>
      <c r="K8" s="10">
        <v>973</v>
      </c>
      <c r="L8" s="9">
        <v>987</v>
      </c>
      <c r="M8" s="11" t="s">
        <v>18</v>
      </c>
      <c r="N8" s="44" t="s">
        <v>38</v>
      </c>
      <c r="O8" s="19">
        <v>74</v>
      </c>
      <c r="P8" s="20">
        <f>SUM(O8/O9)</f>
        <v>9.2407592407592401E-3</v>
      </c>
    </row>
    <row r="9" spans="1:17" s="2" customFormat="1" ht="16.5" customHeight="1" thickBot="1">
      <c r="A9" s="7" t="s">
        <v>30</v>
      </c>
      <c r="B9" s="8" t="s">
        <v>6</v>
      </c>
      <c r="C9" s="10">
        <v>722</v>
      </c>
      <c r="D9" s="10">
        <v>741</v>
      </c>
      <c r="E9" s="10">
        <v>746</v>
      </c>
      <c r="F9" s="10">
        <v>751</v>
      </c>
      <c r="G9" s="10">
        <v>764</v>
      </c>
      <c r="H9" s="10">
        <v>765</v>
      </c>
      <c r="I9" s="10">
        <v>879</v>
      </c>
      <c r="J9" s="10">
        <v>895</v>
      </c>
      <c r="K9" s="9">
        <v>1154</v>
      </c>
      <c r="L9" s="10"/>
      <c r="M9" s="11" t="s">
        <v>10</v>
      </c>
      <c r="O9" s="24">
        <v>8008</v>
      </c>
    </row>
    <row r="10" spans="1:17" s="2" customFormat="1" ht="16.5" customHeight="1" thickBot="1">
      <c r="A10" s="22" t="s">
        <v>31</v>
      </c>
      <c r="B10" s="23" t="s">
        <v>6</v>
      </c>
      <c r="C10" s="10">
        <v>547</v>
      </c>
      <c r="D10" s="10">
        <v>557</v>
      </c>
      <c r="E10" s="10">
        <v>561</v>
      </c>
      <c r="F10" s="10">
        <v>563</v>
      </c>
      <c r="G10" s="10">
        <v>566</v>
      </c>
      <c r="H10" s="10">
        <v>569</v>
      </c>
      <c r="I10" s="10">
        <v>608</v>
      </c>
      <c r="J10" s="10">
        <v>658</v>
      </c>
      <c r="K10" s="10" t="s">
        <v>14</v>
      </c>
    </row>
    <row r="11" spans="1:17" s="2" customFormat="1" ht="16.5" customHeight="1" thickBot="1">
      <c r="A11" s="22" t="s">
        <v>32</v>
      </c>
      <c r="B11" s="25" t="s">
        <v>9</v>
      </c>
      <c r="C11" s="10">
        <v>482</v>
      </c>
      <c r="D11" s="10">
        <v>499</v>
      </c>
      <c r="E11" s="10">
        <v>507</v>
      </c>
      <c r="F11" s="10">
        <v>511</v>
      </c>
      <c r="G11" s="10">
        <v>571</v>
      </c>
      <c r="H11" s="10">
        <v>571</v>
      </c>
      <c r="I11" s="10">
        <v>610</v>
      </c>
      <c r="J11" s="10">
        <v>677</v>
      </c>
      <c r="K11" s="10">
        <v>703</v>
      </c>
      <c r="L11" s="10">
        <v>714</v>
      </c>
      <c r="M11" s="10"/>
      <c r="N11" s="19"/>
      <c r="O11" s="20"/>
    </row>
    <row r="12" spans="1:17" s="2" customFormat="1" ht="16.5" customHeight="1" thickBot="1">
      <c r="A12" s="7" t="s">
        <v>33</v>
      </c>
      <c r="B12" s="45" t="s">
        <v>21</v>
      </c>
      <c r="C12" s="10">
        <v>473</v>
      </c>
      <c r="D12" s="10">
        <v>478</v>
      </c>
      <c r="E12" s="10">
        <v>495</v>
      </c>
      <c r="F12" s="10">
        <v>546</v>
      </c>
      <c r="G12" s="10">
        <v>596</v>
      </c>
      <c r="H12" s="10">
        <v>596</v>
      </c>
      <c r="I12" s="10">
        <v>609</v>
      </c>
      <c r="J12" s="10">
        <v>702</v>
      </c>
      <c r="K12" s="10">
        <v>796</v>
      </c>
      <c r="L12" s="9">
        <v>810</v>
      </c>
      <c r="M12" s="11" t="s">
        <v>19</v>
      </c>
    </row>
    <row r="13" spans="1:17" s="2" customFormat="1" ht="16.5" customHeight="1" thickBot="1">
      <c r="A13" s="22" t="s">
        <v>34</v>
      </c>
      <c r="B13" s="25" t="s">
        <v>9</v>
      </c>
      <c r="C13" s="10">
        <v>385</v>
      </c>
      <c r="D13" s="10">
        <v>387</v>
      </c>
      <c r="E13" s="10">
        <v>392</v>
      </c>
      <c r="F13" s="10">
        <v>398</v>
      </c>
      <c r="G13" s="10">
        <v>401</v>
      </c>
      <c r="H13" s="10">
        <v>401</v>
      </c>
      <c r="I13" s="10">
        <v>408</v>
      </c>
      <c r="J13" s="10" t="s">
        <v>14</v>
      </c>
    </row>
    <row r="14" spans="1:17" s="2" customFormat="1" ht="16.5" customHeight="1" thickBot="1">
      <c r="A14" s="22" t="s">
        <v>35</v>
      </c>
      <c r="B14" s="23" t="s">
        <v>6</v>
      </c>
      <c r="C14" s="10">
        <v>302</v>
      </c>
      <c r="D14" s="10">
        <v>316</v>
      </c>
      <c r="E14" s="10">
        <v>324</v>
      </c>
      <c r="F14" s="10">
        <v>327</v>
      </c>
      <c r="G14" s="10">
        <v>333</v>
      </c>
      <c r="H14" s="10">
        <v>335</v>
      </c>
      <c r="I14" s="10" t="s">
        <v>14</v>
      </c>
    </row>
    <row r="15" spans="1:17" s="2" customFormat="1" ht="16.5" customHeight="1" thickBot="1">
      <c r="A15" s="22" t="s">
        <v>36</v>
      </c>
      <c r="B15" s="38" t="s">
        <v>21</v>
      </c>
      <c r="C15" s="10">
        <v>159</v>
      </c>
      <c r="D15" s="10">
        <v>179</v>
      </c>
      <c r="E15" s="10">
        <v>185</v>
      </c>
      <c r="F15" s="10">
        <v>201</v>
      </c>
      <c r="G15" s="10" t="s">
        <v>14</v>
      </c>
      <c r="H15" s="19"/>
      <c r="I15" s="19"/>
      <c r="J15" s="18"/>
      <c r="K15" s="19"/>
      <c r="L15" s="20"/>
    </row>
    <row r="16" spans="1:17" s="2" customFormat="1" ht="16.5" customHeight="1" thickBot="1">
      <c r="A16" s="22" t="s">
        <v>39</v>
      </c>
      <c r="B16" s="38" t="s">
        <v>21</v>
      </c>
      <c r="C16" s="10">
        <v>124</v>
      </c>
      <c r="D16" s="10">
        <v>125</v>
      </c>
      <c r="E16" s="10">
        <v>128</v>
      </c>
      <c r="F16" s="10" t="s">
        <v>14</v>
      </c>
      <c r="G16" s="19"/>
      <c r="H16" s="19"/>
      <c r="I16" s="19"/>
      <c r="K16" s="24"/>
    </row>
    <row r="17" spans="1:19" s="2" customFormat="1" ht="16.5" customHeight="1" thickBot="1">
      <c r="A17" s="22" t="s">
        <v>37</v>
      </c>
      <c r="B17" s="43" t="s">
        <v>38</v>
      </c>
      <c r="C17" s="10">
        <v>74</v>
      </c>
      <c r="D17" s="10">
        <v>76</v>
      </c>
      <c r="E17" s="10" t="s">
        <v>14</v>
      </c>
      <c r="F17" s="19"/>
      <c r="G17" s="19"/>
      <c r="H17" s="19"/>
      <c r="I17" s="19"/>
    </row>
    <row r="18" spans="1:19" s="2" customFormat="1" ht="11.25" customHeight="1"/>
    <row r="19" spans="1:19" s="2" customFormat="1" ht="16.5" customHeight="1">
      <c r="A19" s="1" t="s">
        <v>40</v>
      </c>
    </row>
    <row r="20" spans="1:19" s="2" customFormat="1" ht="9.75" customHeight="1" thickBot="1">
      <c r="A20" s="1"/>
    </row>
    <row r="21" spans="1:19" s="2" customFormat="1" ht="16.5" customHeight="1" thickBot="1">
      <c r="A21" s="3" t="s">
        <v>0</v>
      </c>
      <c r="B21" s="4" t="s">
        <v>1</v>
      </c>
      <c r="C21" s="4" t="s">
        <v>2</v>
      </c>
      <c r="D21" s="4">
        <v>2</v>
      </c>
      <c r="E21" s="4">
        <v>3</v>
      </c>
      <c r="F21" s="4">
        <v>4</v>
      </c>
      <c r="G21" s="4">
        <v>5</v>
      </c>
      <c r="H21" s="4">
        <v>6</v>
      </c>
      <c r="I21" s="4">
        <v>7</v>
      </c>
      <c r="J21" s="4">
        <v>8</v>
      </c>
      <c r="K21" s="4">
        <v>9</v>
      </c>
      <c r="L21" s="4">
        <v>10</v>
      </c>
      <c r="M21" s="4">
        <v>11</v>
      </c>
      <c r="N21" s="4">
        <v>12</v>
      </c>
      <c r="O21" s="4"/>
      <c r="P21" s="6" t="s">
        <v>161</v>
      </c>
      <c r="Q21" s="14">
        <f>(9136/14740)</f>
        <v>0.61981004070556311</v>
      </c>
    </row>
    <row r="22" spans="1:19" s="2" customFormat="1" ht="16.5" customHeight="1" thickBot="1">
      <c r="A22" s="7" t="s">
        <v>41</v>
      </c>
      <c r="B22" s="28" t="s">
        <v>16</v>
      </c>
      <c r="C22" s="9">
        <v>1424</v>
      </c>
      <c r="D22" s="10"/>
      <c r="E22" s="9"/>
      <c r="F22" s="10"/>
      <c r="G22" s="10"/>
      <c r="H22" s="10"/>
      <c r="I22" s="10"/>
      <c r="J22" s="10"/>
      <c r="K22" s="10"/>
      <c r="L22" s="10"/>
      <c r="M22" s="10"/>
      <c r="N22" s="10"/>
      <c r="O22" s="11" t="s">
        <v>7</v>
      </c>
      <c r="P22" s="5"/>
      <c r="Q22" s="6" t="s">
        <v>3</v>
      </c>
      <c r="R22" s="6" t="s">
        <v>4</v>
      </c>
      <c r="S22" s="6" t="s">
        <v>5</v>
      </c>
    </row>
    <row r="23" spans="1:19" s="2" customFormat="1" ht="16.5" customHeight="1" thickBot="1">
      <c r="A23" s="7" t="s">
        <v>42</v>
      </c>
      <c r="B23" s="8" t="s">
        <v>6</v>
      </c>
      <c r="C23" s="9">
        <v>1368</v>
      </c>
      <c r="D23" s="10"/>
      <c r="E23" s="10"/>
      <c r="F23" s="10"/>
      <c r="G23" s="10"/>
      <c r="H23" s="9"/>
      <c r="I23" s="9"/>
      <c r="J23" s="10"/>
      <c r="K23" s="9"/>
      <c r="L23" s="9"/>
      <c r="M23" s="9"/>
      <c r="N23" s="9"/>
      <c r="O23" s="11" t="s">
        <v>8</v>
      </c>
      <c r="P23" s="12" t="s">
        <v>6</v>
      </c>
      <c r="Q23" s="13">
        <f>SUM(C23+C25+C28+C29+C32)</f>
        <v>3361</v>
      </c>
      <c r="R23" s="14">
        <f>SUM(Q23/Q28)</f>
        <v>0.37486058443006914</v>
      </c>
      <c r="S23" s="5">
        <v>3</v>
      </c>
    </row>
    <row r="24" spans="1:19" s="2" customFormat="1" ht="16.5" customHeight="1" thickBot="1">
      <c r="A24" s="7" t="s">
        <v>43</v>
      </c>
      <c r="B24" s="28" t="s">
        <v>16</v>
      </c>
      <c r="C24" s="9">
        <v>1121</v>
      </c>
      <c r="D24" s="10"/>
      <c r="E24" s="10"/>
      <c r="F24" s="10"/>
      <c r="G24" s="10"/>
      <c r="H24" s="10"/>
      <c r="I24" s="9"/>
      <c r="J24" s="10"/>
      <c r="K24" s="9"/>
      <c r="L24" s="9"/>
      <c r="M24" s="9"/>
      <c r="N24" s="9"/>
      <c r="O24" s="11" t="s">
        <v>12</v>
      </c>
      <c r="P24" s="16" t="s">
        <v>9</v>
      </c>
      <c r="Q24" s="13">
        <f>SUM(C26+C27+C33+C30)</f>
        <v>1945</v>
      </c>
      <c r="R24" s="14">
        <f>SUM(Q24/Q28)</f>
        <v>0.21693062681240241</v>
      </c>
      <c r="S24" s="5">
        <v>2</v>
      </c>
    </row>
    <row r="25" spans="1:19" s="2" customFormat="1" ht="16.5" customHeight="1" thickBot="1">
      <c r="A25" s="7" t="s">
        <v>44</v>
      </c>
      <c r="B25" s="8" t="s">
        <v>6</v>
      </c>
      <c r="C25" s="10">
        <v>798</v>
      </c>
      <c r="D25" s="10">
        <v>804</v>
      </c>
      <c r="E25" s="10">
        <v>839</v>
      </c>
      <c r="F25" s="10">
        <v>845</v>
      </c>
      <c r="G25" s="10">
        <v>857</v>
      </c>
      <c r="H25" s="10">
        <v>869</v>
      </c>
      <c r="I25" s="10">
        <v>906</v>
      </c>
      <c r="J25" s="10">
        <v>911</v>
      </c>
      <c r="K25" s="10">
        <v>926</v>
      </c>
      <c r="L25" s="10">
        <v>941</v>
      </c>
      <c r="M25" s="10">
        <v>1089</v>
      </c>
      <c r="N25" s="9">
        <v>1089</v>
      </c>
      <c r="O25" s="11" t="s">
        <v>18</v>
      </c>
      <c r="P25" s="18" t="s">
        <v>11</v>
      </c>
      <c r="Q25" s="13">
        <v>280</v>
      </c>
      <c r="R25" s="14">
        <f>SUM(Q25/Q28)</f>
        <v>3.1229087664510373E-2</v>
      </c>
      <c r="S25" s="5"/>
    </row>
    <row r="26" spans="1:19" s="2" customFormat="1" ht="16.5" customHeight="1" thickBot="1">
      <c r="A26" s="7" t="s">
        <v>45</v>
      </c>
      <c r="B26" s="17" t="s">
        <v>9</v>
      </c>
      <c r="C26" s="10">
        <v>667</v>
      </c>
      <c r="D26" s="10">
        <v>718</v>
      </c>
      <c r="E26" s="10">
        <v>731</v>
      </c>
      <c r="F26" s="10">
        <v>741</v>
      </c>
      <c r="G26" s="10">
        <v>754</v>
      </c>
      <c r="H26" s="10">
        <v>879</v>
      </c>
      <c r="I26" s="10">
        <v>882</v>
      </c>
      <c r="J26" s="10">
        <v>909</v>
      </c>
      <c r="K26" s="10">
        <v>935</v>
      </c>
      <c r="L26" s="9">
        <v>1184</v>
      </c>
      <c r="M26" s="9"/>
      <c r="N26" s="9"/>
      <c r="O26" s="11" t="s">
        <v>10</v>
      </c>
      <c r="P26" s="30" t="s">
        <v>21</v>
      </c>
      <c r="Q26" s="13">
        <f>SUM(C31+C35+C36)</f>
        <v>756</v>
      </c>
      <c r="R26" s="14">
        <f>SUM(Q26/Q28)</f>
        <v>8.4318536694178006E-2</v>
      </c>
      <c r="S26" s="5"/>
    </row>
    <row r="27" spans="1:19" s="2" customFormat="1" ht="16.5" customHeight="1" thickBot="1">
      <c r="A27" s="7" t="s">
        <v>222</v>
      </c>
      <c r="B27" s="17" t="s">
        <v>9</v>
      </c>
      <c r="C27" s="10">
        <v>587</v>
      </c>
      <c r="D27" s="10">
        <v>594</v>
      </c>
      <c r="E27" s="10">
        <v>599</v>
      </c>
      <c r="F27" s="10">
        <v>603</v>
      </c>
      <c r="G27" s="10">
        <v>618</v>
      </c>
      <c r="H27" s="10">
        <v>667</v>
      </c>
      <c r="I27" s="10">
        <v>669</v>
      </c>
      <c r="J27" s="10">
        <v>675</v>
      </c>
      <c r="K27" s="10">
        <v>694</v>
      </c>
      <c r="L27" s="10">
        <v>760</v>
      </c>
      <c r="M27" s="10">
        <v>771</v>
      </c>
      <c r="N27" s="9">
        <v>829</v>
      </c>
      <c r="O27" s="11" t="s">
        <v>19</v>
      </c>
      <c r="P27" s="21" t="s">
        <v>13</v>
      </c>
      <c r="Q27" s="13">
        <f>SUM(C22+C24+C37)</f>
        <v>2624</v>
      </c>
      <c r="R27" s="14">
        <f>SUM(Q27/Q28)</f>
        <v>0.29266116439884005</v>
      </c>
      <c r="S27" s="5">
        <v>2</v>
      </c>
    </row>
    <row r="28" spans="1:19" s="2" customFormat="1" ht="16.5" customHeight="1" thickBot="1">
      <c r="A28" s="7" t="s">
        <v>48</v>
      </c>
      <c r="B28" s="8" t="s">
        <v>6</v>
      </c>
      <c r="C28" s="10">
        <v>444</v>
      </c>
      <c r="D28" s="10">
        <v>520</v>
      </c>
      <c r="E28" s="10">
        <v>626</v>
      </c>
      <c r="F28" s="10">
        <v>631</v>
      </c>
      <c r="G28" s="10">
        <v>638</v>
      </c>
      <c r="H28" s="10">
        <v>651</v>
      </c>
      <c r="I28" s="10">
        <v>720</v>
      </c>
      <c r="J28" s="10">
        <v>751</v>
      </c>
      <c r="K28" s="10">
        <v>780</v>
      </c>
      <c r="L28" s="10">
        <v>798</v>
      </c>
      <c r="M28" s="10">
        <v>1093</v>
      </c>
      <c r="N28" s="9">
        <v>1095</v>
      </c>
      <c r="O28" s="11" t="s">
        <v>15</v>
      </c>
      <c r="Q28" s="24">
        <v>8966</v>
      </c>
    </row>
    <row r="29" spans="1:19" s="2" customFormat="1" ht="16.5" customHeight="1" thickBot="1">
      <c r="A29" s="22" t="s">
        <v>46</v>
      </c>
      <c r="B29" s="23" t="s">
        <v>6</v>
      </c>
      <c r="C29" s="10">
        <v>442</v>
      </c>
      <c r="D29" s="10">
        <v>449</v>
      </c>
      <c r="E29" s="10">
        <v>479</v>
      </c>
      <c r="F29" s="10">
        <v>479</v>
      </c>
      <c r="G29" s="10">
        <v>480</v>
      </c>
      <c r="H29" s="10">
        <v>484</v>
      </c>
      <c r="I29" s="10">
        <v>614</v>
      </c>
      <c r="J29" s="10">
        <v>626</v>
      </c>
      <c r="K29" s="10">
        <v>640</v>
      </c>
      <c r="L29" s="10">
        <v>678</v>
      </c>
      <c r="M29" s="9" t="s">
        <v>14</v>
      </c>
    </row>
    <row r="30" spans="1:19" s="2" customFormat="1" ht="16.5" customHeight="1" thickBot="1">
      <c r="A30" s="22" t="s">
        <v>54</v>
      </c>
      <c r="B30" s="25" t="s">
        <v>9</v>
      </c>
      <c r="C30" s="10">
        <v>397</v>
      </c>
      <c r="D30" s="10">
        <v>410</v>
      </c>
      <c r="E30" s="10">
        <v>416</v>
      </c>
      <c r="F30" s="10">
        <v>419</v>
      </c>
      <c r="G30" s="10">
        <v>425</v>
      </c>
      <c r="H30" s="10">
        <v>473</v>
      </c>
      <c r="I30" s="10">
        <v>484</v>
      </c>
      <c r="J30" s="10">
        <v>505</v>
      </c>
      <c r="K30" s="10">
        <v>525</v>
      </c>
      <c r="L30" s="10" t="s">
        <v>14</v>
      </c>
    </row>
    <row r="31" spans="1:19" s="2" customFormat="1" ht="16.5" customHeight="1" thickBot="1">
      <c r="A31" s="22" t="s">
        <v>47</v>
      </c>
      <c r="B31" s="38" t="s">
        <v>21</v>
      </c>
      <c r="C31" s="10">
        <v>353</v>
      </c>
      <c r="D31" s="10">
        <v>418</v>
      </c>
      <c r="E31" s="10">
        <v>428</v>
      </c>
      <c r="F31" s="10">
        <v>442</v>
      </c>
      <c r="G31" s="10">
        <v>487</v>
      </c>
      <c r="H31" s="10">
        <v>498</v>
      </c>
      <c r="I31" s="10">
        <v>504</v>
      </c>
      <c r="J31" s="10">
        <v>649</v>
      </c>
      <c r="K31" s="10">
        <v>712</v>
      </c>
      <c r="L31" s="10">
        <v>772</v>
      </c>
      <c r="M31" s="10">
        <v>790</v>
      </c>
      <c r="N31" s="10">
        <v>793</v>
      </c>
      <c r="O31" s="9"/>
    </row>
    <row r="32" spans="1:19" s="2" customFormat="1" ht="16.5" customHeight="1" thickBot="1">
      <c r="A32" s="22" t="s">
        <v>49</v>
      </c>
      <c r="B32" s="23" t="s">
        <v>6</v>
      </c>
      <c r="C32" s="10">
        <v>309</v>
      </c>
      <c r="D32" s="10">
        <v>314</v>
      </c>
      <c r="E32" s="10">
        <v>329</v>
      </c>
      <c r="F32" s="10">
        <v>329</v>
      </c>
      <c r="G32" s="10">
        <v>331</v>
      </c>
      <c r="H32" s="10">
        <v>334</v>
      </c>
      <c r="I32" s="10" t="s">
        <v>14</v>
      </c>
      <c r="K32" s="19"/>
      <c r="L32" s="19"/>
      <c r="M32" s="19"/>
      <c r="N32" s="19"/>
    </row>
    <row r="33" spans="1:16" s="2" customFormat="1" ht="16.5" customHeight="1" thickBot="1">
      <c r="A33" s="22" t="s">
        <v>50</v>
      </c>
      <c r="B33" s="25" t="s">
        <v>9</v>
      </c>
      <c r="C33" s="10">
        <v>294</v>
      </c>
      <c r="D33" s="10">
        <v>300</v>
      </c>
      <c r="E33" s="10">
        <v>309</v>
      </c>
      <c r="F33" s="10">
        <v>310</v>
      </c>
      <c r="G33" s="10">
        <v>314</v>
      </c>
      <c r="H33" s="10" t="s">
        <v>14</v>
      </c>
      <c r="K33" s="19"/>
      <c r="L33" s="19"/>
      <c r="M33" s="19"/>
      <c r="N33" s="19"/>
    </row>
    <row r="34" spans="1:16" s="2" customFormat="1" ht="16.5" customHeight="1" thickBot="1">
      <c r="A34" s="22" t="s">
        <v>55</v>
      </c>
      <c r="B34" s="26" t="s">
        <v>11</v>
      </c>
      <c r="C34" s="10">
        <v>280</v>
      </c>
      <c r="D34" s="10">
        <v>298</v>
      </c>
      <c r="E34" s="10">
        <v>303</v>
      </c>
      <c r="F34" s="10">
        <v>324</v>
      </c>
      <c r="G34" s="10">
        <v>334</v>
      </c>
      <c r="H34" s="10">
        <v>341</v>
      </c>
      <c r="I34" s="10">
        <v>358</v>
      </c>
      <c r="J34" s="10">
        <v>377</v>
      </c>
      <c r="K34" s="10" t="s">
        <v>14</v>
      </c>
    </row>
    <row r="35" spans="1:16" s="2" customFormat="1" ht="16.5" customHeight="1" thickBot="1">
      <c r="A35" s="22" t="s">
        <v>52</v>
      </c>
      <c r="B35" s="38" t="s">
        <v>21</v>
      </c>
      <c r="C35" s="10">
        <v>259</v>
      </c>
      <c r="D35" s="10">
        <v>281</v>
      </c>
      <c r="E35" s="10">
        <v>288</v>
      </c>
      <c r="F35" s="10">
        <v>300</v>
      </c>
      <c r="G35" s="10">
        <v>335</v>
      </c>
      <c r="H35" s="10">
        <v>342</v>
      </c>
      <c r="I35" s="10">
        <v>349</v>
      </c>
      <c r="J35" s="10" t="s">
        <v>14</v>
      </c>
    </row>
    <row r="36" spans="1:16" s="2" customFormat="1" ht="16.5" customHeight="1" thickBot="1">
      <c r="A36" s="22" t="s">
        <v>51</v>
      </c>
      <c r="B36" s="38" t="s">
        <v>21</v>
      </c>
      <c r="C36" s="10">
        <v>144</v>
      </c>
      <c r="D36" s="10">
        <v>156</v>
      </c>
      <c r="E36" s="10">
        <v>159</v>
      </c>
      <c r="F36" s="10">
        <v>169</v>
      </c>
      <c r="G36" s="10" t="s">
        <v>14</v>
      </c>
      <c r="K36" s="19"/>
    </row>
    <row r="37" spans="1:16" s="2" customFormat="1" ht="16.5" customHeight="1" thickBot="1">
      <c r="A37" s="22" t="s">
        <v>68</v>
      </c>
      <c r="B37" s="27" t="s">
        <v>53</v>
      </c>
      <c r="C37" s="10">
        <v>79</v>
      </c>
      <c r="D37" s="10">
        <v>94</v>
      </c>
      <c r="E37" s="10">
        <v>97</v>
      </c>
      <c r="F37" s="10" t="s">
        <v>14</v>
      </c>
      <c r="I37" s="19"/>
      <c r="J37" s="19"/>
      <c r="K37" s="19"/>
    </row>
    <row r="38" spans="1:16" s="2" customFormat="1" ht="11.25" customHeight="1"/>
    <row r="39" spans="1:16" s="2" customFormat="1" ht="16.5" customHeight="1">
      <c r="A39" s="1" t="s">
        <v>56</v>
      </c>
    </row>
    <row r="40" spans="1:16" s="2" customFormat="1" ht="9" customHeight="1" thickBot="1">
      <c r="A40" s="1"/>
    </row>
    <row r="41" spans="1:16" s="2" customFormat="1" ht="16.5" customHeight="1" thickBot="1">
      <c r="A41" s="3" t="s">
        <v>0</v>
      </c>
      <c r="B41" s="4" t="s">
        <v>1</v>
      </c>
      <c r="C41" s="4" t="s">
        <v>2</v>
      </c>
      <c r="D41" s="4">
        <v>2</v>
      </c>
      <c r="E41" s="4">
        <v>3</v>
      </c>
      <c r="F41" s="4">
        <v>4</v>
      </c>
      <c r="G41" s="4">
        <v>5</v>
      </c>
      <c r="H41" s="4">
        <v>6</v>
      </c>
      <c r="I41" s="4">
        <v>7</v>
      </c>
      <c r="J41" s="4">
        <v>8</v>
      </c>
      <c r="K41" s="4">
        <v>9</v>
      </c>
      <c r="L41" s="4"/>
      <c r="M41" s="6" t="s">
        <v>161</v>
      </c>
      <c r="N41" s="14">
        <f>(6342/9257)</f>
        <v>0.68510316517230208</v>
      </c>
    </row>
    <row r="42" spans="1:16" s="2" customFormat="1" ht="16.5" customHeight="1" thickBot="1">
      <c r="A42" s="7" t="s">
        <v>57</v>
      </c>
      <c r="B42" s="45" t="s">
        <v>21</v>
      </c>
      <c r="C42" s="9">
        <v>2612</v>
      </c>
      <c r="D42" s="9"/>
      <c r="E42" s="10"/>
      <c r="F42" s="10"/>
      <c r="G42" s="9"/>
      <c r="H42" s="10"/>
      <c r="I42" s="10"/>
      <c r="J42" s="10"/>
      <c r="K42" s="10"/>
      <c r="L42" s="11" t="s">
        <v>7</v>
      </c>
      <c r="M42" s="5"/>
      <c r="N42" s="6" t="s">
        <v>3</v>
      </c>
      <c r="O42" s="6" t="s">
        <v>4</v>
      </c>
      <c r="P42" s="6" t="s">
        <v>5</v>
      </c>
    </row>
    <row r="43" spans="1:16" s="2" customFormat="1" ht="16.5" customHeight="1" thickBot="1">
      <c r="A43" s="7" t="s">
        <v>58</v>
      </c>
      <c r="B43" s="8" t="s">
        <v>6</v>
      </c>
      <c r="C43" s="10">
        <v>1007</v>
      </c>
      <c r="D43" s="9">
        <v>1244</v>
      </c>
      <c r="E43" s="9"/>
      <c r="F43" s="10"/>
      <c r="G43" s="9"/>
      <c r="H43" s="10"/>
      <c r="I43" s="10"/>
      <c r="J43" s="10"/>
      <c r="K43" s="10"/>
      <c r="L43" s="11" t="s">
        <v>8</v>
      </c>
      <c r="M43" s="12" t="s">
        <v>6</v>
      </c>
      <c r="N43" s="13">
        <f>SUM(C43+C45+C48+C51)</f>
        <v>1955</v>
      </c>
      <c r="O43" s="14">
        <f>SUM(N43/N47)</f>
        <v>0.3151192778852353</v>
      </c>
      <c r="P43" s="5">
        <v>2</v>
      </c>
    </row>
    <row r="44" spans="1:16" s="2" customFormat="1" ht="16.5" customHeight="1" thickBot="1">
      <c r="A44" s="7" t="s">
        <v>59</v>
      </c>
      <c r="B44" s="17" t="s">
        <v>9</v>
      </c>
      <c r="C44" s="10">
        <v>631</v>
      </c>
      <c r="D44" s="10">
        <v>713</v>
      </c>
      <c r="E44" s="10">
        <v>726</v>
      </c>
      <c r="F44" s="10">
        <v>750</v>
      </c>
      <c r="G44" s="10">
        <v>751</v>
      </c>
      <c r="H44" s="10">
        <v>779</v>
      </c>
      <c r="I44" s="10">
        <v>819</v>
      </c>
      <c r="J44" s="10">
        <v>838</v>
      </c>
      <c r="K44" s="9">
        <v>982</v>
      </c>
      <c r="L44" s="11" t="s">
        <v>15</v>
      </c>
      <c r="M44" s="16" t="s">
        <v>9</v>
      </c>
      <c r="N44" s="13">
        <f>SUM(C44+C46+C49+C50)</f>
        <v>1298</v>
      </c>
      <c r="O44" s="14">
        <f>SUM(N44/N47)</f>
        <v>0.20921985815602837</v>
      </c>
      <c r="P44" s="5">
        <v>1</v>
      </c>
    </row>
    <row r="45" spans="1:16" s="2" customFormat="1" ht="16.5" customHeight="1" thickBot="1">
      <c r="A45" s="7" t="s">
        <v>60</v>
      </c>
      <c r="B45" s="8" t="s">
        <v>6</v>
      </c>
      <c r="C45" s="10">
        <v>539</v>
      </c>
      <c r="D45" s="10">
        <v>653</v>
      </c>
      <c r="E45" s="10">
        <v>726</v>
      </c>
      <c r="F45" s="10">
        <v>753</v>
      </c>
      <c r="G45" s="10">
        <v>762</v>
      </c>
      <c r="H45" s="10">
        <v>802</v>
      </c>
      <c r="I45" s="10">
        <v>837</v>
      </c>
      <c r="J45" s="10">
        <v>1021</v>
      </c>
      <c r="K45" s="9">
        <v>1068</v>
      </c>
      <c r="L45" s="11" t="s">
        <v>10</v>
      </c>
      <c r="M45" s="30" t="s">
        <v>21</v>
      </c>
      <c r="N45" s="13">
        <f>SUM(C42+C47)</f>
        <v>2931</v>
      </c>
      <c r="O45" s="14">
        <f>SUM(N45/N47)</f>
        <v>0.47243713733075438</v>
      </c>
      <c r="P45" s="5">
        <v>2</v>
      </c>
    </row>
    <row r="46" spans="1:16" s="2" customFormat="1" ht="16.5" customHeight="1" thickBot="1">
      <c r="A46" s="22" t="s">
        <v>61</v>
      </c>
      <c r="B46" s="25" t="s">
        <v>9</v>
      </c>
      <c r="C46" s="10">
        <v>363</v>
      </c>
      <c r="D46" s="10">
        <v>423</v>
      </c>
      <c r="E46" s="10">
        <v>431</v>
      </c>
      <c r="F46" s="10">
        <v>445</v>
      </c>
      <c r="G46" s="10">
        <v>449</v>
      </c>
      <c r="H46" s="10">
        <v>451</v>
      </c>
      <c r="I46" s="10">
        <v>482</v>
      </c>
      <c r="J46" s="10">
        <v>518</v>
      </c>
      <c r="K46" s="10">
        <v>556</v>
      </c>
      <c r="L46" s="11"/>
      <c r="M46" s="6" t="s">
        <v>13</v>
      </c>
      <c r="N46" s="19">
        <v>20</v>
      </c>
      <c r="O46" s="20">
        <f>SUM(N46/N47)</f>
        <v>3.2237266279819469E-3</v>
      </c>
    </row>
    <row r="47" spans="1:16" s="2" customFormat="1" ht="16.5" customHeight="1" thickBot="1">
      <c r="A47" s="7" t="s">
        <v>62</v>
      </c>
      <c r="B47" s="45" t="s">
        <v>21</v>
      </c>
      <c r="C47" s="10">
        <v>319</v>
      </c>
      <c r="D47" s="9">
        <v>1168</v>
      </c>
      <c r="E47" s="9"/>
      <c r="F47" s="10"/>
      <c r="G47" s="10"/>
      <c r="H47" s="10"/>
      <c r="I47" s="10"/>
      <c r="J47" s="10"/>
      <c r="K47" s="10"/>
      <c r="L47" s="11" t="s">
        <v>12</v>
      </c>
      <c r="N47" s="24">
        <v>6204</v>
      </c>
    </row>
    <row r="48" spans="1:16" s="2" customFormat="1" ht="16.5" customHeight="1" thickBot="1">
      <c r="A48" s="22" t="s">
        <v>63</v>
      </c>
      <c r="B48" s="23" t="s">
        <v>6</v>
      </c>
      <c r="C48" s="10">
        <v>277</v>
      </c>
      <c r="D48" s="10">
        <v>310</v>
      </c>
      <c r="E48" s="10">
        <v>324</v>
      </c>
      <c r="F48" s="10">
        <v>333</v>
      </c>
      <c r="G48" s="10">
        <v>336</v>
      </c>
      <c r="H48" s="10">
        <v>390</v>
      </c>
      <c r="I48" s="10">
        <v>395</v>
      </c>
      <c r="J48" s="10" t="s">
        <v>14</v>
      </c>
    </row>
    <row r="49" spans="1:16" s="2" customFormat="1" ht="16.5" customHeight="1" thickBot="1">
      <c r="A49" s="22" t="s">
        <v>64</v>
      </c>
      <c r="B49" s="25" t="s">
        <v>9</v>
      </c>
      <c r="C49" s="29">
        <v>166</v>
      </c>
      <c r="D49" s="10">
        <v>251</v>
      </c>
      <c r="E49" s="10">
        <v>280</v>
      </c>
      <c r="F49" s="10">
        <v>314</v>
      </c>
      <c r="G49" s="10">
        <v>319</v>
      </c>
      <c r="H49" s="10">
        <v>322</v>
      </c>
      <c r="I49" s="10">
        <v>406</v>
      </c>
      <c r="J49" s="10">
        <v>415</v>
      </c>
      <c r="K49" s="10" t="s">
        <v>14</v>
      </c>
    </row>
    <row r="50" spans="1:16" s="2" customFormat="1" ht="16.5" customHeight="1" thickBot="1">
      <c r="A50" s="22" t="s">
        <v>65</v>
      </c>
      <c r="B50" s="25" t="s">
        <v>9</v>
      </c>
      <c r="C50" s="10">
        <v>138</v>
      </c>
      <c r="D50" s="10">
        <v>224</v>
      </c>
      <c r="E50" s="10">
        <v>249</v>
      </c>
      <c r="F50" s="10">
        <v>263</v>
      </c>
      <c r="G50" s="10">
        <v>264</v>
      </c>
      <c r="H50" s="10">
        <v>267</v>
      </c>
      <c r="I50" s="10" t="s">
        <v>14</v>
      </c>
    </row>
    <row r="51" spans="1:16" s="2" customFormat="1" ht="16.5" customHeight="1" thickBot="1">
      <c r="A51" s="22" t="s">
        <v>66</v>
      </c>
      <c r="B51" s="23" t="s">
        <v>6</v>
      </c>
      <c r="C51" s="10">
        <v>132</v>
      </c>
      <c r="D51" s="10">
        <v>153</v>
      </c>
      <c r="E51" s="10">
        <v>165</v>
      </c>
      <c r="F51" s="10">
        <v>170</v>
      </c>
      <c r="G51" s="10">
        <v>171</v>
      </c>
      <c r="H51" s="10" t="s">
        <v>14</v>
      </c>
      <c r="I51" s="19"/>
    </row>
    <row r="52" spans="1:16" s="2" customFormat="1" ht="16.5" customHeight="1" thickBot="1">
      <c r="A52" s="22" t="s">
        <v>67</v>
      </c>
      <c r="B52" s="27" t="s">
        <v>16</v>
      </c>
      <c r="C52" s="10">
        <v>20</v>
      </c>
      <c r="D52" s="10">
        <v>30</v>
      </c>
      <c r="E52" s="10">
        <v>31</v>
      </c>
      <c r="F52" s="10">
        <v>37</v>
      </c>
      <c r="G52" s="10" t="s">
        <v>14</v>
      </c>
      <c r="H52" s="19"/>
      <c r="I52" s="19"/>
    </row>
    <row r="53" spans="1:16" s="2" customFormat="1" ht="14.25"/>
    <row r="54" spans="1:16" s="2" customFormat="1" ht="16.5" customHeight="1">
      <c r="A54" s="1" t="s">
        <v>69</v>
      </c>
    </row>
    <row r="55" spans="1:16" s="2" customFormat="1" ht="9.75" customHeight="1" thickBot="1">
      <c r="A55" s="1"/>
    </row>
    <row r="56" spans="1:16" s="2" customFormat="1" ht="16.5" customHeight="1" thickBot="1">
      <c r="A56" s="3" t="s">
        <v>0</v>
      </c>
      <c r="B56" s="4" t="s">
        <v>1</v>
      </c>
      <c r="C56" s="4" t="s">
        <v>2</v>
      </c>
      <c r="D56" s="4">
        <v>2</v>
      </c>
      <c r="E56" s="4">
        <v>3</v>
      </c>
      <c r="F56" s="4">
        <v>4</v>
      </c>
      <c r="G56" s="4">
        <v>5</v>
      </c>
      <c r="H56" s="4">
        <v>6</v>
      </c>
      <c r="I56" s="4">
        <v>7</v>
      </c>
      <c r="J56" s="4">
        <v>8</v>
      </c>
      <c r="K56" s="4">
        <v>9</v>
      </c>
      <c r="L56" s="4"/>
      <c r="M56" s="6" t="s">
        <v>161</v>
      </c>
      <c r="N56" s="14">
        <f>(7403/11976)</f>
        <v>0.61815297261189039</v>
      </c>
    </row>
    <row r="57" spans="1:16" s="2" customFormat="1" ht="16.5" customHeight="1" thickBot="1">
      <c r="A57" s="7" t="s">
        <v>70</v>
      </c>
      <c r="B57" s="17" t="s">
        <v>9</v>
      </c>
      <c r="C57" s="9">
        <v>1595</v>
      </c>
      <c r="D57" s="10"/>
      <c r="E57" s="10"/>
      <c r="F57" s="10"/>
      <c r="G57" s="10"/>
      <c r="H57" s="10"/>
      <c r="I57" s="9"/>
      <c r="J57" s="9"/>
      <c r="K57" s="9"/>
      <c r="L57" s="15" t="s">
        <v>7</v>
      </c>
      <c r="M57" s="5"/>
      <c r="N57" s="6" t="s">
        <v>3</v>
      </c>
      <c r="O57" s="6" t="s">
        <v>4</v>
      </c>
      <c r="P57" s="6" t="s">
        <v>5</v>
      </c>
    </row>
    <row r="58" spans="1:16" s="2" customFormat="1" ht="16.5" customHeight="1" thickBot="1">
      <c r="A58" s="7" t="s">
        <v>71</v>
      </c>
      <c r="B58" s="45" t="s">
        <v>21</v>
      </c>
      <c r="C58" s="10">
        <v>954</v>
      </c>
      <c r="D58" s="10">
        <v>1018</v>
      </c>
      <c r="E58" s="10">
        <v>1029</v>
      </c>
      <c r="F58" s="10">
        <v>1055</v>
      </c>
      <c r="G58" s="10">
        <v>1065</v>
      </c>
      <c r="H58" s="10">
        <v>1186</v>
      </c>
      <c r="I58" s="9">
        <v>1452</v>
      </c>
      <c r="J58" s="9"/>
      <c r="K58" s="9"/>
      <c r="L58" s="15" t="s">
        <v>12</v>
      </c>
      <c r="M58" s="12" t="s">
        <v>6</v>
      </c>
      <c r="N58" s="13">
        <f>SUM(C59+C60+C61+C65)</f>
        <v>2852</v>
      </c>
      <c r="O58" s="14">
        <f>SUM(N58/N62)</f>
        <v>0.3915968694219415</v>
      </c>
      <c r="P58" s="5">
        <v>2</v>
      </c>
    </row>
    <row r="59" spans="1:16" s="2" customFormat="1" ht="16.5" customHeight="1" thickBot="1">
      <c r="A59" s="7" t="s">
        <v>72</v>
      </c>
      <c r="B59" s="8" t="s">
        <v>6</v>
      </c>
      <c r="C59" s="10">
        <v>949</v>
      </c>
      <c r="D59" s="10">
        <v>968</v>
      </c>
      <c r="E59" s="10">
        <v>984</v>
      </c>
      <c r="F59" s="10">
        <v>1000</v>
      </c>
      <c r="G59" s="10">
        <v>1150</v>
      </c>
      <c r="H59" s="9">
        <v>1220</v>
      </c>
      <c r="I59" s="10"/>
      <c r="J59" s="10"/>
      <c r="K59" s="10"/>
      <c r="L59" s="15" t="s">
        <v>8</v>
      </c>
      <c r="M59" s="16" t="s">
        <v>9</v>
      </c>
      <c r="N59" s="13">
        <f>SUM(C57+C62+C67)</f>
        <v>2431</v>
      </c>
      <c r="O59" s="14">
        <f>SUM(N59/N62)</f>
        <v>0.33379102018399009</v>
      </c>
      <c r="P59" s="5">
        <v>2</v>
      </c>
    </row>
    <row r="60" spans="1:16" s="2" customFormat="1" ht="16.5" customHeight="1" thickBot="1">
      <c r="A60" s="7" t="s">
        <v>73</v>
      </c>
      <c r="B60" s="8" t="s">
        <v>6</v>
      </c>
      <c r="C60" s="10">
        <v>853</v>
      </c>
      <c r="D60" s="10">
        <v>871</v>
      </c>
      <c r="E60" s="10">
        <v>886</v>
      </c>
      <c r="F60" s="10">
        <v>895</v>
      </c>
      <c r="G60" s="10">
        <v>945</v>
      </c>
      <c r="H60" s="10">
        <v>963</v>
      </c>
      <c r="I60" s="10">
        <v>1123</v>
      </c>
      <c r="J60" s="10">
        <v>1125</v>
      </c>
      <c r="K60" s="9">
        <v>1163</v>
      </c>
      <c r="L60" s="15" t="s">
        <v>15</v>
      </c>
      <c r="M60" s="30" t="s">
        <v>21</v>
      </c>
      <c r="N60" s="13">
        <f>SUM(C58+C63+C64)</f>
        <v>1817</v>
      </c>
      <c r="O60" s="14">
        <f>SUM(N60/N62)</f>
        <v>0.24948510229301113</v>
      </c>
      <c r="P60" s="5">
        <v>1</v>
      </c>
    </row>
    <row r="61" spans="1:16" s="2" customFormat="1" ht="16.5" customHeight="1" thickBot="1">
      <c r="A61" s="22" t="s">
        <v>74</v>
      </c>
      <c r="B61" s="23" t="s">
        <v>6</v>
      </c>
      <c r="C61" s="10">
        <v>769</v>
      </c>
      <c r="D61" s="10">
        <v>783</v>
      </c>
      <c r="E61" s="10">
        <v>786</v>
      </c>
      <c r="F61" s="10">
        <v>793</v>
      </c>
      <c r="G61" s="10">
        <v>848</v>
      </c>
      <c r="H61" s="10">
        <v>861</v>
      </c>
      <c r="I61" s="10">
        <v>882</v>
      </c>
      <c r="J61" s="10">
        <v>884</v>
      </c>
      <c r="K61" s="10">
        <v>888</v>
      </c>
      <c r="L61" s="15"/>
      <c r="M61" s="21" t="s">
        <v>13</v>
      </c>
      <c r="N61" s="13">
        <v>183</v>
      </c>
      <c r="O61" s="14">
        <f>SUM(N61/N62)</f>
        <v>2.5127008101057256E-2</v>
      </c>
      <c r="P61" s="5"/>
    </row>
    <row r="62" spans="1:16" s="2" customFormat="1" ht="16.5" customHeight="1" thickBot="1">
      <c r="A62" s="7" t="s">
        <v>75</v>
      </c>
      <c r="B62" s="17" t="s">
        <v>9</v>
      </c>
      <c r="C62" s="29">
        <v>722</v>
      </c>
      <c r="D62" s="10">
        <v>920</v>
      </c>
      <c r="E62" s="10">
        <v>1009</v>
      </c>
      <c r="F62" s="10">
        <v>1054</v>
      </c>
      <c r="G62" s="10">
        <v>1081</v>
      </c>
      <c r="H62" s="10">
        <v>1124</v>
      </c>
      <c r="I62" s="10">
        <v>1209</v>
      </c>
      <c r="J62" s="10">
        <v>1211</v>
      </c>
      <c r="K62" s="9">
        <v>1295</v>
      </c>
      <c r="L62" s="15" t="s">
        <v>10</v>
      </c>
      <c r="N62" s="24">
        <v>7283</v>
      </c>
    </row>
    <row r="63" spans="1:16" s="2" customFormat="1" ht="16.5" customHeight="1" thickBot="1">
      <c r="A63" s="22" t="s">
        <v>76</v>
      </c>
      <c r="B63" s="38" t="s">
        <v>21</v>
      </c>
      <c r="C63" s="10">
        <v>517</v>
      </c>
      <c r="D63" s="10">
        <v>530</v>
      </c>
      <c r="E63" s="10">
        <v>540</v>
      </c>
      <c r="F63" s="10">
        <v>549</v>
      </c>
      <c r="G63" s="10">
        <v>551</v>
      </c>
      <c r="H63" s="10">
        <v>615</v>
      </c>
      <c r="I63" s="10" t="s">
        <v>14</v>
      </c>
    </row>
    <row r="64" spans="1:16" s="2" customFormat="1" ht="16.5" customHeight="1" thickBot="1">
      <c r="A64" s="22" t="s">
        <v>77</v>
      </c>
      <c r="B64" s="38" t="s">
        <v>21</v>
      </c>
      <c r="C64" s="10">
        <v>346</v>
      </c>
      <c r="D64" s="10">
        <v>352</v>
      </c>
      <c r="E64" s="10">
        <v>358</v>
      </c>
      <c r="F64" s="10">
        <v>367</v>
      </c>
      <c r="G64" s="10">
        <v>370</v>
      </c>
      <c r="H64" s="10" t="s">
        <v>14</v>
      </c>
    </row>
    <row r="65" spans="1:18" s="2" customFormat="1" ht="16.5" customHeight="1" thickBot="1">
      <c r="A65" s="22" t="s">
        <v>78</v>
      </c>
      <c r="B65" s="23" t="s">
        <v>6</v>
      </c>
      <c r="C65" s="10">
        <v>281</v>
      </c>
      <c r="D65" s="10">
        <v>285</v>
      </c>
      <c r="E65" s="10">
        <v>287</v>
      </c>
      <c r="F65" s="10">
        <v>315</v>
      </c>
      <c r="G65" s="10" t="s">
        <v>14</v>
      </c>
      <c r="J65" s="19"/>
      <c r="K65" s="19"/>
      <c r="N65" s="18"/>
      <c r="O65" s="13"/>
      <c r="P65" s="14"/>
      <c r="Q65" s="5"/>
    </row>
    <row r="66" spans="1:18" s="2" customFormat="1" ht="16.5" customHeight="1" thickBot="1">
      <c r="A66" s="22" t="s">
        <v>79</v>
      </c>
      <c r="B66" s="27" t="s">
        <v>16</v>
      </c>
      <c r="C66" s="10">
        <v>183</v>
      </c>
      <c r="D66" s="10">
        <v>186</v>
      </c>
      <c r="E66" s="10">
        <v>187</v>
      </c>
      <c r="F66" s="10" t="s">
        <v>14</v>
      </c>
      <c r="I66" s="19"/>
      <c r="J66" s="19"/>
      <c r="K66" s="19"/>
      <c r="L66" s="30"/>
      <c r="M66" s="13"/>
      <c r="N66" s="14"/>
      <c r="O66" s="5"/>
    </row>
    <row r="67" spans="1:18" s="2" customFormat="1" ht="16.5" customHeight="1" thickBot="1">
      <c r="A67" s="22" t="s">
        <v>80</v>
      </c>
      <c r="B67" s="25" t="s">
        <v>9</v>
      </c>
      <c r="C67" s="10">
        <v>114</v>
      </c>
      <c r="D67" s="10">
        <v>156</v>
      </c>
      <c r="E67" s="10" t="s">
        <v>14</v>
      </c>
      <c r="F67" s="19"/>
      <c r="G67" s="19"/>
      <c r="H67" s="19"/>
      <c r="I67" s="19"/>
      <c r="J67" s="19"/>
      <c r="K67" s="19"/>
      <c r="M67" s="24"/>
    </row>
    <row r="68" spans="1:18" s="2" customFormat="1" ht="15">
      <c r="A68" s="31"/>
    </row>
    <row r="69" spans="1:18" s="2" customFormat="1" ht="16.5" customHeight="1">
      <c r="A69" s="1" t="s">
        <v>131</v>
      </c>
    </row>
    <row r="70" spans="1:18" s="2" customFormat="1" ht="9.75" customHeight="1" thickBot="1">
      <c r="A70" s="1"/>
    </row>
    <row r="71" spans="1:18" s="2" customFormat="1" ht="16.5" customHeight="1" thickBot="1">
      <c r="A71" s="3" t="s">
        <v>0</v>
      </c>
      <c r="B71" s="4" t="s">
        <v>1</v>
      </c>
      <c r="C71" s="4" t="s">
        <v>2</v>
      </c>
      <c r="D71" s="4">
        <v>2</v>
      </c>
      <c r="E71" s="4">
        <v>3</v>
      </c>
      <c r="F71" s="4">
        <v>4</v>
      </c>
      <c r="G71" s="4">
        <v>5</v>
      </c>
      <c r="H71" s="4">
        <v>6</v>
      </c>
      <c r="I71" s="4">
        <v>7</v>
      </c>
      <c r="J71" s="4">
        <v>8</v>
      </c>
      <c r="K71" s="4">
        <v>9</v>
      </c>
      <c r="L71" s="4">
        <v>10</v>
      </c>
      <c r="M71" s="4">
        <v>11</v>
      </c>
      <c r="N71" s="4"/>
      <c r="O71" s="6" t="s">
        <v>161</v>
      </c>
      <c r="P71" s="14">
        <f>(6159/10289)</f>
        <v>0.59860044707940518</v>
      </c>
    </row>
    <row r="72" spans="1:18" s="2" customFormat="1" ht="16.5" customHeight="1" thickBot="1">
      <c r="A72" s="7" t="s">
        <v>81</v>
      </c>
      <c r="B72" s="8" t="s">
        <v>6</v>
      </c>
      <c r="C72" s="10">
        <v>702</v>
      </c>
      <c r="D72" s="10">
        <v>706</v>
      </c>
      <c r="E72" s="10">
        <v>712</v>
      </c>
      <c r="F72" s="10">
        <v>718</v>
      </c>
      <c r="G72" s="10">
        <v>751</v>
      </c>
      <c r="H72" s="10">
        <v>813</v>
      </c>
      <c r="I72" s="10">
        <v>822</v>
      </c>
      <c r="J72" s="10">
        <v>825</v>
      </c>
      <c r="K72" s="10">
        <v>844</v>
      </c>
      <c r="L72" s="10">
        <v>852</v>
      </c>
      <c r="M72" s="9">
        <v>855</v>
      </c>
      <c r="N72" s="15" t="s">
        <v>15</v>
      </c>
      <c r="O72" s="5"/>
      <c r="P72" s="6" t="s">
        <v>3</v>
      </c>
      <c r="Q72" s="6" t="s">
        <v>4</v>
      </c>
      <c r="R72" s="6" t="s">
        <v>5</v>
      </c>
    </row>
    <row r="73" spans="1:18" s="2" customFormat="1" ht="16.5" customHeight="1" thickBot="1">
      <c r="A73" s="7" t="s">
        <v>82</v>
      </c>
      <c r="B73" s="8" t="s">
        <v>6</v>
      </c>
      <c r="C73" s="10">
        <v>685</v>
      </c>
      <c r="D73" s="10">
        <v>692</v>
      </c>
      <c r="E73" s="10">
        <v>728</v>
      </c>
      <c r="F73" s="10">
        <v>750</v>
      </c>
      <c r="G73" s="10">
        <v>753</v>
      </c>
      <c r="H73" s="10">
        <v>969</v>
      </c>
      <c r="I73" s="9">
        <v>1060</v>
      </c>
      <c r="J73" s="9"/>
      <c r="K73" s="9"/>
      <c r="L73" s="9"/>
      <c r="M73" s="9"/>
      <c r="N73" s="15" t="s">
        <v>8</v>
      </c>
      <c r="O73" s="12" t="s">
        <v>6</v>
      </c>
      <c r="P73" s="13">
        <f>SUM(C72+C73+C76+C79)</f>
        <v>2392</v>
      </c>
      <c r="Q73" s="14">
        <f>SUM(P73/P77)</f>
        <v>0.39550264550264552</v>
      </c>
      <c r="R73" s="5">
        <v>2</v>
      </c>
    </row>
    <row r="74" spans="1:18" s="2" customFormat="1" ht="16.5" customHeight="1" thickBot="1">
      <c r="A74" s="7" t="s">
        <v>307</v>
      </c>
      <c r="B74" s="45" t="s">
        <v>21</v>
      </c>
      <c r="C74" s="10">
        <v>667</v>
      </c>
      <c r="D74" s="10">
        <v>677</v>
      </c>
      <c r="E74" s="10">
        <v>685</v>
      </c>
      <c r="F74" s="10">
        <v>691</v>
      </c>
      <c r="G74" s="10">
        <v>828</v>
      </c>
      <c r="H74" s="10">
        <v>843</v>
      </c>
      <c r="I74" s="9">
        <v>1099</v>
      </c>
      <c r="J74" s="10"/>
      <c r="K74" s="10"/>
      <c r="L74" s="10"/>
      <c r="M74" s="10"/>
      <c r="N74" s="15" t="s">
        <v>7</v>
      </c>
      <c r="O74" s="16" t="s">
        <v>9</v>
      </c>
      <c r="P74" s="13">
        <f>SUM(C75+C78+C77+C82)</f>
        <v>2023</v>
      </c>
      <c r="Q74" s="14">
        <f>SUM(P74/P77)</f>
        <v>0.33449074074074076</v>
      </c>
      <c r="R74" s="5">
        <v>2</v>
      </c>
    </row>
    <row r="75" spans="1:18" s="2" customFormat="1" ht="16.5" customHeight="1" thickBot="1">
      <c r="A75" s="7" t="s">
        <v>306</v>
      </c>
      <c r="B75" s="17" t="s">
        <v>9</v>
      </c>
      <c r="C75" s="10">
        <v>645</v>
      </c>
      <c r="D75" s="10">
        <v>656</v>
      </c>
      <c r="E75" s="10">
        <v>662</v>
      </c>
      <c r="F75" s="10">
        <v>704</v>
      </c>
      <c r="G75" s="10">
        <v>799</v>
      </c>
      <c r="H75" s="10">
        <v>809</v>
      </c>
      <c r="I75" s="10">
        <v>822</v>
      </c>
      <c r="J75" s="10">
        <v>839</v>
      </c>
      <c r="K75" s="10">
        <v>971</v>
      </c>
      <c r="L75" s="10">
        <v>982</v>
      </c>
      <c r="M75" s="9">
        <v>1063</v>
      </c>
      <c r="N75" s="15" t="s">
        <v>10</v>
      </c>
      <c r="O75" s="30" t="s">
        <v>21</v>
      </c>
      <c r="P75" s="13">
        <f>SUM(C74+C80+C81)</f>
        <v>1397</v>
      </c>
      <c r="Q75" s="14">
        <f>SUM(P75/P77)</f>
        <v>0.23098544973544974</v>
      </c>
      <c r="R75" s="5">
        <v>1</v>
      </c>
    </row>
    <row r="76" spans="1:18" s="2" customFormat="1" ht="16.5" customHeight="1" thickBot="1">
      <c r="A76" s="22" t="s">
        <v>83</v>
      </c>
      <c r="B76" s="23" t="s">
        <v>6</v>
      </c>
      <c r="C76" s="10">
        <v>617</v>
      </c>
      <c r="D76" s="10">
        <v>624</v>
      </c>
      <c r="E76" s="10">
        <v>626</v>
      </c>
      <c r="F76" s="10">
        <v>632</v>
      </c>
      <c r="G76" s="10">
        <v>635</v>
      </c>
      <c r="H76" s="10">
        <v>644</v>
      </c>
      <c r="I76" s="10">
        <v>647</v>
      </c>
      <c r="J76" s="10">
        <v>652</v>
      </c>
      <c r="K76" s="10">
        <v>720</v>
      </c>
      <c r="L76" s="10">
        <v>721</v>
      </c>
      <c r="M76" s="10">
        <v>732</v>
      </c>
      <c r="N76" s="15"/>
      <c r="O76" s="21" t="s">
        <v>13</v>
      </c>
      <c r="P76" s="13">
        <f>SUM(C83+C84)</f>
        <v>237</v>
      </c>
      <c r="Q76" s="14">
        <f>SUM(P76/P77)</f>
        <v>3.9186507936507936E-2</v>
      </c>
      <c r="R76" s="5"/>
    </row>
    <row r="77" spans="1:18" s="2" customFormat="1" ht="16.5" customHeight="1" thickBot="1">
      <c r="A77" s="7" t="s">
        <v>84</v>
      </c>
      <c r="B77" s="17" t="s">
        <v>9</v>
      </c>
      <c r="C77" s="29">
        <v>585</v>
      </c>
      <c r="D77" s="10">
        <v>589</v>
      </c>
      <c r="E77" s="10">
        <v>600</v>
      </c>
      <c r="F77" s="10">
        <v>782</v>
      </c>
      <c r="G77" s="10">
        <v>799</v>
      </c>
      <c r="H77" s="10">
        <v>823</v>
      </c>
      <c r="I77" s="10">
        <v>864</v>
      </c>
      <c r="J77" s="10">
        <v>897</v>
      </c>
      <c r="K77" s="9">
        <v>1104</v>
      </c>
      <c r="L77" s="9"/>
      <c r="M77" s="9"/>
      <c r="N77" s="15" t="s">
        <v>12</v>
      </c>
      <c r="P77" s="24">
        <v>6048</v>
      </c>
    </row>
    <row r="78" spans="1:18" s="2" customFormat="1" ht="16.5" customHeight="1" thickBot="1">
      <c r="A78" s="22" t="s">
        <v>85</v>
      </c>
      <c r="B78" s="25" t="s">
        <v>9</v>
      </c>
      <c r="C78" s="10">
        <v>455</v>
      </c>
      <c r="D78" s="10">
        <v>460</v>
      </c>
      <c r="E78" s="10">
        <v>464</v>
      </c>
      <c r="F78" s="10">
        <v>494</v>
      </c>
      <c r="G78" s="10">
        <v>507</v>
      </c>
      <c r="H78" s="10">
        <v>511</v>
      </c>
      <c r="I78" s="10">
        <v>521</v>
      </c>
      <c r="J78" s="10">
        <v>531</v>
      </c>
      <c r="K78" s="10" t="s">
        <v>14</v>
      </c>
    </row>
    <row r="79" spans="1:18" s="2" customFormat="1" ht="16.5" customHeight="1" thickBot="1">
      <c r="A79" s="22" t="s">
        <v>86</v>
      </c>
      <c r="B79" s="23" t="s">
        <v>6</v>
      </c>
      <c r="C79" s="10">
        <v>388</v>
      </c>
      <c r="D79" s="10">
        <v>389</v>
      </c>
      <c r="E79" s="10">
        <v>394</v>
      </c>
      <c r="F79" s="10">
        <v>407</v>
      </c>
      <c r="G79" s="10">
        <v>408</v>
      </c>
      <c r="H79" s="10" t="s">
        <v>14</v>
      </c>
    </row>
    <row r="80" spans="1:18" s="2" customFormat="1" ht="16.5" customHeight="1" thickBot="1">
      <c r="A80" s="22" t="s">
        <v>87</v>
      </c>
      <c r="B80" s="38" t="s">
        <v>21</v>
      </c>
      <c r="C80" s="10">
        <v>379</v>
      </c>
      <c r="D80" s="10">
        <v>388</v>
      </c>
      <c r="E80" s="10">
        <v>390</v>
      </c>
      <c r="F80" s="10">
        <v>394</v>
      </c>
      <c r="G80" s="10" t="s">
        <v>14</v>
      </c>
      <c r="J80" s="19"/>
      <c r="K80" s="19"/>
      <c r="N80" s="18"/>
      <c r="O80" s="13"/>
      <c r="P80" s="14"/>
      <c r="Q80" s="5"/>
    </row>
    <row r="81" spans="1:15" s="2" customFormat="1" ht="16.5" customHeight="1" thickBot="1">
      <c r="A81" s="22" t="s">
        <v>88</v>
      </c>
      <c r="B81" s="38" t="s">
        <v>21</v>
      </c>
      <c r="C81" s="10">
        <v>351</v>
      </c>
      <c r="D81" s="10">
        <v>355</v>
      </c>
      <c r="E81" s="10">
        <v>382</v>
      </c>
      <c r="F81" s="10">
        <v>418</v>
      </c>
      <c r="G81" s="10">
        <v>485</v>
      </c>
      <c r="H81" s="10">
        <v>511</v>
      </c>
      <c r="I81" s="10" t="s">
        <v>14</v>
      </c>
      <c r="J81" s="19"/>
      <c r="K81" s="19"/>
      <c r="L81" s="30"/>
      <c r="M81" s="13"/>
      <c r="N81" s="14"/>
      <c r="O81" s="5"/>
    </row>
    <row r="82" spans="1:15" s="2" customFormat="1" ht="16.5" customHeight="1" thickBot="1">
      <c r="A82" s="22" t="s">
        <v>89</v>
      </c>
      <c r="B82" s="25" t="s">
        <v>9</v>
      </c>
      <c r="C82" s="10">
        <v>338</v>
      </c>
      <c r="D82" s="10">
        <v>343</v>
      </c>
      <c r="E82" s="10">
        <v>366</v>
      </c>
      <c r="F82" s="10" t="s">
        <v>14</v>
      </c>
      <c r="G82" s="19"/>
      <c r="H82" s="19"/>
      <c r="I82" s="19"/>
      <c r="J82" s="19"/>
      <c r="K82" s="19"/>
      <c r="M82" s="24"/>
    </row>
    <row r="83" spans="1:15" s="2" customFormat="1" ht="16.5" customHeight="1" thickBot="1">
      <c r="A83" s="22" t="s">
        <v>90</v>
      </c>
      <c r="B83" s="27" t="s">
        <v>16</v>
      </c>
      <c r="C83" s="10">
        <v>156</v>
      </c>
      <c r="D83" s="10">
        <v>163</v>
      </c>
      <c r="E83" s="10" t="s">
        <v>14</v>
      </c>
      <c r="I83" s="19"/>
      <c r="J83" s="19"/>
      <c r="K83" s="19"/>
      <c r="L83" s="30"/>
      <c r="M83" s="13"/>
      <c r="N83" s="14"/>
      <c r="O83" s="5"/>
    </row>
    <row r="84" spans="1:15" s="2" customFormat="1" ht="16.5" customHeight="1" thickBot="1">
      <c r="A84" s="22" t="s">
        <v>91</v>
      </c>
      <c r="B84" s="27" t="s">
        <v>16</v>
      </c>
      <c r="C84" s="10">
        <v>81</v>
      </c>
      <c r="D84" s="10" t="s">
        <v>14</v>
      </c>
      <c r="F84" s="19"/>
      <c r="G84" s="19"/>
      <c r="H84" s="19"/>
      <c r="I84" s="19"/>
      <c r="J84" s="19"/>
      <c r="K84" s="19"/>
      <c r="M84" s="24"/>
    </row>
    <row r="85" spans="1:15" s="2" customFormat="1" ht="15">
      <c r="A85" s="31"/>
    </row>
    <row r="86" spans="1:15" s="67" customFormat="1" ht="15" customHeight="1">
      <c r="A86" s="32"/>
      <c r="B86" s="32" t="s">
        <v>20</v>
      </c>
      <c r="C86" s="33" t="s">
        <v>6</v>
      </c>
      <c r="D86" s="34" t="s">
        <v>9</v>
      </c>
      <c r="E86" s="39" t="s">
        <v>21</v>
      </c>
      <c r="F86" s="35" t="s">
        <v>11</v>
      </c>
      <c r="G86" s="41" t="s">
        <v>38</v>
      </c>
      <c r="H86" s="32" t="s">
        <v>13</v>
      </c>
    </row>
    <row r="87" spans="1:15" s="67" customFormat="1" ht="15" customHeight="1">
      <c r="A87" s="56" t="s">
        <v>3</v>
      </c>
      <c r="B87" s="36">
        <f>SUM(N62+N47+Q28+O9+P77)</f>
        <v>36509</v>
      </c>
      <c r="C87" s="68">
        <f>SUM(N58+N43+Q23+O5+P73)</f>
        <v>15066</v>
      </c>
      <c r="D87" s="68">
        <f>SUM(N59+N44+Q24+O6+P74)</f>
        <v>10369</v>
      </c>
      <c r="E87" s="68">
        <f>SUM(P75+N60+N45+Q26+O7)</f>
        <v>7657</v>
      </c>
      <c r="F87" s="68">
        <v>280</v>
      </c>
      <c r="G87" s="68">
        <v>74</v>
      </c>
      <c r="H87" s="68">
        <f>SUM(P76+N61+N46+Q27)</f>
        <v>3064</v>
      </c>
    </row>
    <row r="88" spans="1:15" s="67" customFormat="1" ht="15" customHeight="1">
      <c r="A88" s="56" t="s">
        <v>4</v>
      </c>
      <c r="B88" s="37">
        <v>1</v>
      </c>
      <c r="C88" s="69">
        <f t="shared" ref="C88:H88" si="0">SUM(C87/$B$87)</f>
        <v>0.41266537018269467</v>
      </c>
      <c r="D88" s="69">
        <f t="shared" si="0"/>
        <v>0.28401216138486401</v>
      </c>
      <c r="E88" s="69">
        <f t="shared" si="0"/>
        <v>0.20972910789120491</v>
      </c>
      <c r="F88" s="69">
        <f t="shared" si="0"/>
        <v>7.6693418061299957E-3</v>
      </c>
      <c r="G88" s="69">
        <f t="shared" si="0"/>
        <v>2.0268974773343558E-3</v>
      </c>
      <c r="H88" s="69">
        <f t="shared" si="0"/>
        <v>8.3924511764222526E-2</v>
      </c>
    </row>
    <row r="89" spans="1:15" s="67" customFormat="1" ht="15" customHeight="1">
      <c r="A89" s="56" t="s">
        <v>5</v>
      </c>
      <c r="B89" s="32">
        <v>29</v>
      </c>
      <c r="C89" s="67">
        <v>13</v>
      </c>
      <c r="D89" s="67">
        <v>9</v>
      </c>
      <c r="E89" s="67">
        <v>5</v>
      </c>
      <c r="F89" s="67">
        <v>0</v>
      </c>
      <c r="G89" s="67">
        <v>0</v>
      </c>
      <c r="H89" s="67">
        <v>2</v>
      </c>
    </row>
  </sheetData>
  <phoneticPr fontId="2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T90"/>
  <sheetViews>
    <sheetView workbookViewId="0">
      <selection activeCell="Q1" sqref="Q1"/>
    </sheetView>
  </sheetViews>
  <sheetFormatPr defaultRowHeight="12.75"/>
  <cols>
    <col min="1" max="1" width="22.85546875" customWidth="1"/>
    <col min="6" max="6" width="9" customWidth="1"/>
    <col min="17" max="17" width="8.85546875" customWidth="1"/>
    <col min="18" max="18" width="8.42578125" customWidth="1"/>
  </cols>
  <sheetData>
    <row r="1" spans="1:20" s="2" customFormat="1" ht="16.5" customHeight="1">
      <c r="A1" s="1" t="s">
        <v>340</v>
      </c>
    </row>
    <row r="2" spans="1:20" s="2" customFormat="1" ht="9" customHeight="1" thickBot="1">
      <c r="A2" s="1"/>
    </row>
    <row r="3" spans="1:20" s="2" customFormat="1" ht="16.5" customHeight="1" thickBot="1">
      <c r="A3" s="3" t="s">
        <v>0</v>
      </c>
      <c r="B3" s="4" t="s">
        <v>1</v>
      </c>
      <c r="C3" s="4" t="s">
        <v>2</v>
      </c>
      <c r="D3" s="4">
        <v>2</v>
      </c>
      <c r="E3" s="4">
        <v>3</v>
      </c>
      <c r="F3" s="4">
        <v>4</v>
      </c>
      <c r="G3" s="4">
        <v>5</v>
      </c>
      <c r="H3" s="4">
        <v>6</v>
      </c>
      <c r="I3" s="4">
        <v>7</v>
      </c>
      <c r="J3" s="4">
        <v>8</v>
      </c>
      <c r="K3" s="4">
        <v>9</v>
      </c>
      <c r="L3" s="4">
        <v>10</v>
      </c>
      <c r="M3" s="4">
        <v>11</v>
      </c>
      <c r="N3" s="4">
        <v>12</v>
      </c>
      <c r="O3" s="4">
        <v>13</v>
      </c>
      <c r="P3" s="4"/>
      <c r="Q3" s="6" t="s">
        <v>161</v>
      </c>
      <c r="R3" s="14">
        <f>(10878/15705)</f>
        <v>0.69264565425023883</v>
      </c>
    </row>
    <row r="4" spans="1:20" s="2" customFormat="1" ht="16.5" customHeight="1" thickBot="1">
      <c r="A4" s="7" t="s">
        <v>26</v>
      </c>
      <c r="B4" s="8" t="s">
        <v>6</v>
      </c>
      <c r="C4" s="9">
        <v>2076</v>
      </c>
      <c r="D4" s="10"/>
      <c r="E4" s="10"/>
      <c r="F4" s="10"/>
      <c r="G4" s="10"/>
      <c r="H4" s="10"/>
      <c r="I4" s="10"/>
      <c r="J4" s="10"/>
      <c r="K4" s="10"/>
      <c r="L4" s="10"/>
      <c r="M4" s="10"/>
      <c r="N4" s="9"/>
      <c r="O4" s="9"/>
      <c r="P4" s="11" t="s">
        <v>7</v>
      </c>
      <c r="Q4" s="5"/>
      <c r="R4" s="6" t="s">
        <v>3</v>
      </c>
      <c r="S4" s="6" t="s">
        <v>4</v>
      </c>
      <c r="T4" s="6" t="s">
        <v>5</v>
      </c>
    </row>
    <row r="5" spans="1:20" s="2" customFormat="1" ht="16.5" customHeight="1" thickBot="1">
      <c r="A5" s="7" t="s">
        <v>28</v>
      </c>
      <c r="B5" s="8" t="s">
        <v>6</v>
      </c>
      <c r="C5" s="10">
        <v>1204</v>
      </c>
      <c r="D5" s="9">
        <v>1454</v>
      </c>
      <c r="E5" s="10"/>
      <c r="F5" s="10"/>
      <c r="G5" s="10"/>
      <c r="H5" s="10"/>
      <c r="I5" s="10"/>
      <c r="J5" s="10"/>
      <c r="K5" s="10"/>
      <c r="L5" s="10"/>
      <c r="M5" s="10"/>
      <c r="N5" s="9"/>
      <c r="O5" s="9"/>
      <c r="P5" s="11" t="s">
        <v>8</v>
      </c>
      <c r="Q5" s="12" t="s">
        <v>6</v>
      </c>
      <c r="R5" s="13">
        <f>(C4+C5+C7+C8+C11+C14)</f>
        <v>6070</v>
      </c>
      <c r="S5" s="14">
        <f>SUM(R5/R9)</f>
        <v>0.56973906513985362</v>
      </c>
      <c r="T5" s="5">
        <v>5</v>
      </c>
    </row>
    <row r="6" spans="1:20" s="2" customFormat="1" ht="16.5" customHeight="1" thickBot="1">
      <c r="A6" s="7" t="s">
        <v>27</v>
      </c>
      <c r="B6" s="17" t="s">
        <v>9</v>
      </c>
      <c r="C6" s="10">
        <v>1196</v>
      </c>
      <c r="D6" s="10">
        <v>1215</v>
      </c>
      <c r="E6" s="10">
        <v>1215</v>
      </c>
      <c r="F6" s="10">
        <v>1223</v>
      </c>
      <c r="G6" s="10">
        <v>1232</v>
      </c>
      <c r="H6" s="10">
        <v>1241</v>
      </c>
      <c r="I6" s="10">
        <v>1313</v>
      </c>
      <c r="J6" s="10">
        <v>1323</v>
      </c>
      <c r="K6" s="9">
        <v>1460</v>
      </c>
      <c r="L6" s="10"/>
      <c r="M6" s="10"/>
      <c r="N6" s="9"/>
      <c r="O6" s="9"/>
      <c r="P6" s="11" t="s">
        <v>12</v>
      </c>
      <c r="Q6" s="16" t="s">
        <v>9</v>
      </c>
      <c r="R6" s="13">
        <f>(C6+C9+C12+C15)</f>
        <v>2861</v>
      </c>
      <c r="S6" s="14">
        <f>SUM(R6/R9)</f>
        <v>0.2685376384456542</v>
      </c>
      <c r="T6" s="5">
        <v>2</v>
      </c>
    </row>
    <row r="7" spans="1:20" s="2" customFormat="1" ht="16.5" customHeight="1" thickBot="1">
      <c r="A7" s="7" t="s">
        <v>44</v>
      </c>
      <c r="B7" s="8" t="s">
        <v>6</v>
      </c>
      <c r="C7" s="10">
        <v>932</v>
      </c>
      <c r="D7" s="10">
        <v>1026</v>
      </c>
      <c r="E7" s="10">
        <v>1038</v>
      </c>
      <c r="F7" s="10">
        <v>1043</v>
      </c>
      <c r="G7" s="10">
        <v>1047</v>
      </c>
      <c r="H7" s="10">
        <v>1095</v>
      </c>
      <c r="I7" s="10">
        <v>1107</v>
      </c>
      <c r="J7" s="10">
        <v>1302</v>
      </c>
      <c r="K7" s="9">
        <v>1395</v>
      </c>
      <c r="L7" s="10"/>
      <c r="M7" s="10"/>
      <c r="N7" s="9"/>
      <c r="O7" s="9"/>
      <c r="P7" s="11" t="s">
        <v>10</v>
      </c>
      <c r="Q7" s="30" t="s">
        <v>21</v>
      </c>
      <c r="R7" s="19">
        <f>(C13+C17+C18)</f>
        <v>765</v>
      </c>
      <c r="S7" s="20">
        <f>SUM(R7/R9)</f>
        <v>7.1804017270508724E-2</v>
      </c>
    </row>
    <row r="8" spans="1:20" s="2" customFormat="1" ht="16.5" customHeight="1" thickBot="1">
      <c r="A8" s="7" t="s">
        <v>297</v>
      </c>
      <c r="B8" s="8" t="s">
        <v>6</v>
      </c>
      <c r="C8" s="10">
        <v>874</v>
      </c>
      <c r="D8" s="10">
        <v>911</v>
      </c>
      <c r="E8" s="10">
        <v>930</v>
      </c>
      <c r="F8" s="10">
        <v>933</v>
      </c>
      <c r="G8" s="10">
        <v>942</v>
      </c>
      <c r="H8" s="10">
        <v>950</v>
      </c>
      <c r="I8" s="10">
        <v>951</v>
      </c>
      <c r="J8" s="10">
        <v>1000</v>
      </c>
      <c r="K8" s="10">
        <v>1021</v>
      </c>
      <c r="L8" s="10">
        <v>1025</v>
      </c>
      <c r="M8" s="10">
        <v>1036</v>
      </c>
      <c r="N8" s="10">
        <v>1057</v>
      </c>
      <c r="O8" s="9">
        <v>1066</v>
      </c>
      <c r="P8" s="11" t="s">
        <v>19</v>
      </c>
      <c r="Q8" s="21" t="s">
        <v>13</v>
      </c>
      <c r="R8" s="13">
        <f>(C10+C16)</f>
        <v>958</v>
      </c>
      <c r="S8" s="14">
        <f>SUM(R8/R9)</f>
        <v>8.9919279143983483E-2</v>
      </c>
      <c r="T8" s="5"/>
    </row>
    <row r="9" spans="1:20" s="2" customFormat="1" ht="16.5" customHeight="1" thickBot="1">
      <c r="A9" s="7" t="s">
        <v>298</v>
      </c>
      <c r="B9" s="17" t="s">
        <v>9</v>
      </c>
      <c r="C9" s="10">
        <v>833</v>
      </c>
      <c r="D9" s="10">
        <v>845</v>
      </c>
      <c r="E9" s="10">
        <v>848</v>
      </c>
      <c r="F9" s="10">
        <v>853</v>
      </c>
      <c r="G9" s="10">
        <v>859</v>
      </c>
      <c r="H9" s="10">
        <v>862</v>
      </c>
      <c r="I9" s="10">
        <v>953</v>
      </c>
      <c r="J9" s="10">
        <v>965</v>
      </c>
      <c r="K9" s="10">
        <v>1041</v>
      </c>
      <c r="L9" s="10">
        <v>1080</v>
      </c>
      <c r="M9" s="10">
        <v>1087</v>
      </c>
      <c r="N9" s="9">
        <v>1547</v>
      </c>
      <c r="O9" s="9"/>
      <c r="P9" s="9" t="s">
        <v>15</v>
      </c>
      <c r="Q9" s="18"/>
      <c r="R9" s="24">
        <v>10654</v>
      </c>
      <c r="S9" s="20"/>
    </row>
    <row r="10" spans="1:20" s="2" customFormat="1" ht="16.5" customHeight="1" thickBot="1">
      <c r="A10" s="22" t="s">
        <v>43</v>
      </c>
      <c r="B10" s="27" t="s">
        <v>16</v>
      </c>
      <c r="C10" s="10">
        <v>752</v>
      </c>
      <c r="D10" s="10">
        <v>769</v>
      </c>
      <c r="E10" s="10">
        <v>770</v>
      </c>
      <c r="F10" s="10">
        <v>812</v>
      </c>
      <c r="G10" s="10">
        <v>813</v>
      </c>
      <c r="H10" s="10">
        <v>829</v>
      </c>
      <c r="I10" s="10">
        <v>837</v>
      </c>
      <c r="J10" s="10">
        <v>847</v>
      </c>
      <c r="K10" s="10">
        <v>882</v>
      </c>
      <c r="L10" s="10">
        <v>886</v>
      </c>
      <c r="M10" s="10">
        <v>897</v>
      </c>
      <c r="N10" s="10">
        <v>931</v>
      </c>
      <c r="O10" s="10">
        <v>1013</v>
      </c>
      <c r="P10" s="9"/>
    </row>
    <row r="11" spans="1:20" s="2" customFormat="1" ht="16.5" customHeight="1" thickBot="1">
      <c r="A11" s="7" t="s">
        <v>30</v>
      </c>
      <c r="B11" s="8" t="s">
        <v>6</v>
      </c>
      <c r="C11" s="10">
        <v>598</v>
      </c>
      <c r="D11" s="10">
        <v>711</v>
      </c>
      <c r="E11" s="10">
        <v>748</v>
      </c>
      <c r="F11" s="10">
        <v>749</v>
      </c>
      <c r="G11" s="10">
        <v>758</v>
      </c>
      <c r="H11" s="10">
        <v>780</v>
      </c>
      <c r="I11" s="10">
        <v>785</v>
      </c>
      <c r="J11" s="10">
        <v>940</v>
      </c>
      <c r="K11" s="10">
        <v>987</v>
      </c>
      <c r="L11" s="10">
        <v>998</v>
      </c>
      <c r="M11" s="10">
        <v>1009</v>
      </c>
      <c r="N11" s="10">
        <v>1070</v>
      </c>
      <c r="O11" s="9">
        <v>1107</v>
      </c>
      <c r="P11" s="9" t="s">
        <v>18</v>
      </c>
    </row>
    <row r="12" spans="1:20" s="2" customFormat="1" ht="16.5" customHeight="1" thickBot="1">
      <c r="A12" s="22" t="s">
        <v>343</v>
      </c>
      <c r="B12" s="25" t="s">
        <v>9</v>
      </c>
      <c r="C12" s="10">
        <v>571</v>
      </c>
      <c r="D12" s="10">
        <v>656</v>
      </c>
      <c r="E12" s="10">
        <v>661</v>
      </c>
      <c r="F12" s="10">
        <v>664</v>
      </c>
      <c r="G12" s="10">
        <v>731</v>
      </c>
      <c r="H12" s="10">
        <v>737</v>
      </c>
      <c r="I12" s="10">
        <v>773</v>
      </c>
      <c r="J12" s="10">
        <v>781</v>
      </c>
      <c r="K12" s="10">
        <v>833</v>
      </c>
      <c r="L12" s="10">
        <v>858</v>
      </c>
      <c r="M12" s="10">
        <v>863</v>
      </c>
      <c r="N12" s="10" t="s">
        <v>14</v>
      </c>
    </row>
    <row r="13" spans="1:20" s="2" customFormat="1" ht="16.5" customHeight="1" thickBot="1">
      <c r="A13" s="22" t="s">
        <v>238</v>
      </c>
      <c r="B13" s="38" t="s">
        <v>21</v>
      </c>
      <c r="C13" s="10">
        <v>489</v>
      </c>
      <c r="D13" s="10">
        <v>498</v>
      </c>
      <c r="E13" s="10">
        <v>498</v>
      </c>
      <c r="F13" s="10">
        <v>531</v>
      </c>
      <c r="G13" s="10">
        <v>588</v>
      </c>
      <c r="H13" s="10">
        <v>641</v>
      </c>
      <c r="I13" s="10">
        <v>662</v>
      </c>
      <c r="J13" s="10">
        <v>706</v>
      </c>
      <c r="K13" s="10" t="s">
        <v>14</v>
      </c>
      <c r="L13" s="20"/>
    </row>
    <row r="14" spans="1:20" s="2" customFormat="1" ht="16.5" customHeight="1" thickBot="1">
      <c r="A14" s="22" t="s">
        <v>31</v>
      </c>
      <c r="B14" s="23" t="s">
        <v>6</v>
      </c>
      <c r="C14" s="10">
        <v>386</v>
      </c>
      <c r="D14" s="10">
        <v>442</v>
      </c>
      <c r="E14" s="10">
        <v>483</v>
      </c>
      <c r="F14" s="10">
        <v>486</v>
      </c>
      <c r="G14" s="10">
        <v>490</v>
      </c>
      <c r="H14" s="10">
        <v>519</v>
      </c>
      <c r="I14" s="10">
        <v>540</v>
      </c>
      <c r="J14" s="10" t="s">
        <v>14</v>
      </c>
      <c r="K14" s="24"/>
      <c r="L14" s="20"/>
    </row>
    <row r="15" spans="1:20" s="2" customFormat="1" ht="16.5" customHeight="1" thickBot="1">
      <c r="A15" s="22" t="s">
        <v>839</v>
      </c>
      <c r="B15" s="25" t="s">
        <v>9</v>
      </c>
      <c r="C15" s="10">
        <v>261</v>
      </c>
      <c r="D15" s="10">
        <v>265</v>
      </c>
      <c r="E15" s="10">
        <v>265</v>
      </c>
      <c r="F15" s="10">
        <v>270</v>
      </c>
      <c r="G15" s="10">
        <v>277</v>
      </c>
      <c r="H15" s="10">
        <v>285</v>
      </c>
      <c r="I15" s="10" t="s">
        <v>14</v>
      </c>
      <c r="J15" s="50"/>
      <c r="K15" s="13"/>
      <c r="L15" s="14"/>
      <c r="M15" s="5"/>
    </row>
    <row r="16" spans="1:20" s="2" customFormat="1" ht="16.5" customHeight="1" thickBot="1">
      <c r="A16" s="22" t="s">
        <v>301</v>
      </c>
      <c r="B16" s="27" t="s">
        <v>16</v>
      </c>
      <c r="C16" s="10">
        <v>206</v>
      </c>
      <c r="D16" s="10">
        <v>216</v>
      </c>
      <c r="E16" s="10">
        <v>216</v>
      </c>
      <c r="F16" s="10">
        <v>217</v>
      </c>
      <c r="G16" s="10">
        <v>218</v>
      </c>
      <c r="H16" s="10" t="s">
        <v>14</v>
      </c>
      <c r="M16" s="19"/>
    </row>
    <row r="17" spans="1:20" s="2" customFormat="1" ht="16.5" customHeight="1" thickBot="1">
      <c r="A17" s="22" t="s">
        <v>342</v>
      </c>
      <c r="B17" s="38" t="s">
        <v>21</v>
      </c>
      <c r="C17" s="10">
        <v>170</v>
      </c>
      <c r="D17" s="10">
        <v>202</v>
      </c>
      <c r="E17" s="10">
        <v>206</v>
      </c>
      <c r="F17" s="10">
        <v>208</v>
      </c>
      <c r="G17" s="10" t="s">
        <v>14</v>
      </c>
    </row>
    <row r="18" spans="1:20" s="2" customFormat="1" ht="16.5" customHeight="1" thickBot="1">
      <c r="A18" s="22" t="s">
        <v>341</v>
      </c>
      <c r="B18" s="38" t="s">
        <v>21</v>
      </c>
      <c r="C18" s="10">
        <v>106</v>
      </c>
      <c r="D18" s="10">
        <v>112</v>
      </c>
      <c r="E18" s="10">
        <v>112</v>
      </c>
      <c r="F18" s="10" t="s">
        <v>14</v>
      </c>
      <c r="I18" s="19"/>
      <c r="J18" s="20"/>
    </row>
    <row r="19" spans="1:20" s="2" customFormat="1" ht="11.25" customHeight="1"/>
    <row r="20" spans="1:20" s="2" customFormat="1" ht="16.5" customHeight="1">
      <c r="A20" s="1" t="s">
        <v>352</v>
      </c>
    </row>
    <row r="21" spans="1:20" s="2" customFormat="1" ht="9.75" customHeight="1" thickBot="1">
      <c r="A21" s="1"/>
    </row>
    <row r="22" spans="1:20" s="2" customFormat="1" ht="17.25" customHeight="1" thickBot="1">
      <c r="A22" s="3" t="s">
        <v>0</v>
      </c>
      <c r="B22" s="4" t="s">
        <v>1</v>
      </c>
      <c r="C22" s="4" t="s">
        <v>2</v>
      </c>
      <c r="D22" s="4">
        <v>2</v>
      </c>
      <c r="E22" s="4">
        <v>3</v>
      </c>
      <c r="F22" s="4">
        <v>4</v>
      </c>
      <c r="G22" s="4">
        <v>5</v>
      </c>
      <c r="H22" s="4">
        <v>6</v>
      </c>
      <c r="I22" s="4">
        <v>7</v>
      </c>
      <c r="J22" s="4">
        <v>8</v>
      </c>
      <c r="K22" s="4">
        <v>9</v>
      </c>
      <c r="L22" s="4">
        <v>10</v>
      </c>
      <c r="M22" s="4">
        <v>11</v>
      </c>
      <c r="N22" s="4">
        <v>12</v>
      </c>
      <c r="O22" s="4">
        <v>13</v>
      </c>
      <c r="P22" s="4"/>
      <c r="Q22" s="6" t="s">
        <v>161</v>
      </c>
      <c r="R22" s="14">
        <f>(8721/16420)</f>
        <v>0.53112058465286238</v>
      </c>
    </row>
    <row r="23" spans="1:20" s="2" customFormat="1" ht="17.25" customHeight="1" thickBot="1">
      <c r="A23" s="7" t="s">
        <v>353</v>
      </c>
      <c r="B23" s="8" t="s">
        <v>6</v>
      </c>
      <c r="C23" s="9">
        <v>1567</v>
      </c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1" t="s">
        <v>7</v>
      </c>
      <c r="Q23" s="5"/>
      <c r="R23" s="6" t="s">
        <v>3</v>
      </c>
      <c r="S23" s="6" t="s">
        <v>4</v>
      </c>
      <c r="T23" s="6" t="s">
        <v>5</v>
      </c>
    </row>
    <row r="24" spans="1:20" s="2" customFormat="1" ht="17.25" customHeight="1" thickBot="1">
      <c r="A24" s="7" t="s">
        <v>360</v>
      </c>
      <c r="B24" s="8" t="s">
        <v>6</v>
      </c>
      <c r="C24" s="10">
        <v>866</v>
      </c>
      <c r="D24" s="10">
        <v>1052</v>
      </c>
      <c r="E24" s="10">
        <v>1058</v>
      </c>
      <c r="F24" s="9">
        <v>1087</v>
      </c>
      <c r="G24" s="10"/>
      <c r="H24" s="10"/>
      <c r="I24" s="10"/>
      <c r="J24" s="10"/>
      <c r="K24" s="10"/>
      <c r="L24" s="10"/>
      <c r="M24" s="10"/>
      <c r="N24" s="10"/>
      <c r="O24" s="9"/>
      <c r="P24" s="11" t="s">
        <v>8</v>
      </c>
      <c r="Q24" s="12" t="s">
        <v>6</v>
      </c>
      <c r="R24" s="13">
        <f>(C23+C24+C25+C27+C29)</f>
        <v>4477</v>
      </c>
      <c r="S24" s="14">
        <f>SUM(R24/R30)</f>
        <v>0.52064193510873358</v>
      </c>
      <c r="T24" s="5">
        <v>4</v>
      </c>
    </row>
    <row r="25" spans="1:20" s="2" customFormat="1" ht="17.25" customHeight="1" thickBot="1">
      <c r="A25" s="7" t="s">
        <v>358</v>
      </c>
      <c r="B25" s="8" t="s">
        <v>6</v>
      </c>
      <c r="C25" s="10">
        <v>856</v>
      </c>
      <c r="D25" s="10">
        <v>962</v>
      </c>
      <c r="E25" s="10">
        <v>964</v>
      </c>
      <c r="F25" s="10">
        <v>1012</v>
      </c>
      <c r="G25" s="10">
        <v>1013</v>
      </c>
      <c r="H25" s="10">
        <v>1022</v>
      </c>
      <c r="I25" s="10">
        <v>1036</v>
      </c>
      <c r="J25" s="10">
        <v>1041</v>
      </c>
      <c r="K25" s="9">
        <v>1085</v>
      </c>
      <c r="L25" s="10"/>
      <c r="M25" s="10"/>
      <c r="N25" s="10"/>
      <c r="O25" s="9"/>
      <c r="P25" s="11" t="s">
        <v>10</v>
      </c>
      <c r="Q25" s="16" t="s">
        <v>9</v>
      </c>
      <c r="R25" s="13">
        <f>(C26+C28+C33+C34)</f>
        <v>2010</v>
      </c>
      <c r="S25" s="14">
        <f>SUM(R25/R30)</f>
        <v>0.23374811024537737</v>
      </c>
      <c r="T25" s="5">
        <v>2</v>
      </c>
    </row>
    <row r="26" spans="1:20" s="2" customFormat="1" ht="17.25" customHeight="1" thickBot="1">
      <c r="A26" s="7" t="s">
        <v>45</v>
      </c>
      <c r="B26" s="17" t="s">
        <v>9</v>
      </c>
      <c r="C26" s="10">
        <v>713</v>
      </c>
      <c r="D26" s="10">
        <v>731</v>
      </c>
      <c r="E26" s="10">
        <v>734</v>
      </c>
      <c r="F26" s="10">
        <v>737</v>
      </c>
      <c r="G26" s="10">
        <v>737</v>
      </c>
      <c r="H26" s="10">
        <v>763</v>
      </c>
      <c r="I26" s="10">
        <v>922</v>
      </c>
      <c r="J26" s="9">
        <v>1105</v>
      </c>
      <c r="K26" s="10"/>
      <c r="L26" s="10"/>
      <c r="M26" s="10"/>
      <c r="N26" s="10"/>
      <c r="O26" s="9"/>
      <c r="P26" s="11" t="s">
        <v>12</v>
      </c>
      <c r="Q26" s="30" t="s">
        <v>21</v>
      </c>
      <c r="R26" s="13">
        <f>(C31+C36+C37)</f>
        <v>919</v>
      </c>
      <c r="S26" s="14">
        <f>SUM(R26/R30)</f>
        <v>0.10687289219676707</v>
      </c>
      <c r="T26" s="5">
        <v>1</v>
      </c>
    </row>
    <row r="27" spans="1:20" s="2" customFormat="1" ht="17.25" customHeight="1" thickBot="1">
      <c r="A27" s="7" t="s">
        <v>281</v>
      </c>
      <c r="B27" s="8" t="s">
        <v>6</v>
      </c>
      <c r="C27" s="10">
        <v>635</v>
      </c>
      <c r="D27" s="10">
        <v>660</v>
      </c>
      <c r="E27" s="10">
        <v>660</v>
      </c>
      <c r="F27" s="10">
        <v>682</v>
      </c>
      <c r="G27" s="10">
        <v>685</v>
      </c>
      <c r="H27" s="10">
        <v>703</v>
      </c>
      <c r="I27" s="10">
        <v>708</v>
      </c>
      <c r="J27" s="10">
        <v>743</v>
      </c>
      <c r="K27" s="10">
        <v>754</v>
      </c>
      <c r="L27" s="10">
        <v>756</v>
      </c>
      <c r="M27" s="10">
        <v>832</v>
      </c>
      <c r="N27" s="10">
        <v>837</v>
      </c>
      <c r="O27" s="9">
        <v>842</v>
      </c>
      <c r="P27" s="11" t="s">
        <v>19</v>
      </c>
      <c r="Q27" s="18" t="s">
        <v>11</v>
      </c>
      <c r="R27" s="13">
        <v>303</v>
      </c>
      <c r="S27" s="14">
        <f>SUM(R27/R30)</f>
        <v>3.5236655425049425E-2</v>
      </c>
      <c r="T27" s="5"/>
    </row>
    <row r="28" spans="1:20" s="2" customFormat="1" ht="17.25" customHeight="1" thickBot="1">
      <c r="A28" s="7" t="s">
        <v>212</v>
      </c>
      <c r="B28" s="17" t="s">
        <v>9</v>
      </c>
      <c r="C28" s="10">
        <v>634</v>
      </c>
      <c r="D28" s="10">
        <v>642</v>
      </c>
      <c r="E28" s="10">
        <v>662</v>
      </c>
      <c r="F28" s="10">
        <v>673</v>
      </c>
      <c r="G28" s="10">
        <v>674</v>
      </c>
      <c r="H28" s="10">
        <v>689</v>
      </c>
      <c r="I28" s="10">
        <v>711</v>
      </c>
      <c r="J28" s="10">
        <v>847</v>
      </c>
      <c r="K28" s="10">
        <v>870</v>
      </c>
      <c r="L28" s="10">
        <v>894</v>
      </c>
      <c r="M28" s="10">
        <v>996</v>
      </c>
      <c r="N28" s="10">
        <v>1023</v>
      </c>
      <c r="O28" s="9">
        <v>1023</v>
      </c>
      <c r="P28" s="11" t="s">
        <v>18</v>
      </c>
      <c r="Q28" s="44" t="s">
        <v>150</v>
      </c>
      <c r="R28" s="13">
        <v>354</v>
      </c>
      <c r="S28" s="14">
        <f>SUM(R28/R30)</f>
        <v>4.116757762530527E-2</v>
      </c>
      <c r="T28" s="5"/>
    </row>
    <row r="29" spans="1:20" s="2" customFormat="1" ht="17.25" customHeight="1" thickBot="1">
      <c r="A29" s="22" t="s">
        <v>318</v>
      </c>
      <c r="B29" s="23" t="s">
        <v>6</v>
      </c>
      <c r="C29" s="10">
        <v>553</v>
      </c>
      <c r="D29" s="10">
        <v>631</v>
      </c>
      <c r="E29" s="10">
        <v>635</v>
      </c>
      <c r="F29" s="10">
        <v>653</v>
      </c>
      <c r="G29" s="10">
        <v>655</v>
      </c>
      <c r="H29" s="10">
        <v>665</v>
      </c>
      <c r="I29" s="10">
        <v>673</v>
      </c>
      <c r="J29" s="10">
        <v>676</v>
      </c>
      <c r="K29" s="10">
        <v>702</v>
      </c>
      <c r="L29" s="10">
        <v>703</v>
      </c>
      <c r="M29" s="10">
        <v>806</v>
      </c>
      <c r="N29" s="10">
        <v>827</v>
      </c>
      <c r="O29" s="10">
        <v>832</v>
      </c>
      <c r="P29" s="11"/>
      <c r="Q29" s="21" t="s">
        <v>13</v>
      </c>
      <c r="R29" s="13">
        <v>536</v>
      </c>
      <c r="S29" s="14">
        <f>SUM(R29/R30)</f>
        <v>6.2332829398767296E-2</v>
      </c>
      <c r="T29" s="5"/>
    </row>
    <row r="30" spans="1:20" s="2" customFormat="1" ht="17.25" customHeight="1" thickBot="1">
      <c r="A30" s="22" t="s">
        <v>43</v>
      </c>
      <c r="B30" s="27" t="s">
        <v>16</v>
      </c>
      <c r="C30" s="10">
        <v>536</v>
      </c>
      <c r="D30" s="10">
        <v>551</v>
      </c>
      <c r="E30" s="10">
        <v>552</v>
      </c>
      <c r="F30" s="10">
        <v>575</v>
      </c>
      <c r="G30" s="10">
        <v>576</v>
      </c>
      <c r="H30" s="10">
        <v>591</v>
      </c>
      <c r="I30" s="10">
        <v>610</v>
      </c>
      <c r="J30" s="10">
        <v>625</v>
      </c>
      <c r="K30" s="10">
        <v>670</v>
      </c>
      <c r="L30" s="10">
        <v>671</v>
      </c>
      <c r="M30" s="10" t="s">
        <v>14</v>
      </c>
      <c r="R30" s="24">
        <v>8599</v>
      </c>
    </row>
    <row r="31" spans="1:20" s="2" customFormat="1" ht="17.25" customHeight="1" thickBot="1">
      <c r="A31" s="7" t="s">
        <v>326</v>
      </c>
      <c r="B31" s="45" t="s">
        <v>21</v>
      </c>
      <c r="C31" s="10">
        <v>533</v>
      </c>
      <c r="D31" s="10">
        <v>554</v>
      </c>
      <c r="E31" s="10">
        <v>570</v>
      </c>
      <c r="F31" s="10">
        <v>597</v>
      </c>
      <c r="G31" s="10">
        <v>599</v>
      </c>
      <c r="H31" s="10">
        <v>753</v>
      </c>
      <c r="I31" s="10">
        <v>784</v>
      </c>
      <c r="J31" s="10">
        <v>801</v>
      </c>
      <c r="K31" s="10">
        <v>962</v>
      </c>
      <c r="L31" s="10">
        <v>964</v>
      </c>
      <c r="M31" s="9">
        <v>1128</v>
      </c>
      <c r="N31" s="10"/>
      <c r="O31" s="9"/>
      <c r="P31" s="11" t="s">
        <v>15</v>
      </c>
    </row>
    <row r="32" spans="1:20" s="2" customFormat="1" ht="17.25" customHeight="1" thickBot="1">
      <c r="A32" s="22" t="s">
        <v>354</v>
      </c>
      <c r="B32" s="43" t="s">
        <v>150</v>
      </c>
      <c r="C32" s="10">
        <v>354</v>
      </c>
      <c r="D32" s="10">
        <v>362</v>
      </c>
      <c r="E32" s="10">
        <v>367</v>
      </c>
      <c r="F32" s="10">
        <v>420</v>
      </c>
      <c r="G32" s="10">
        <v>421</v>
      </c>
      <c r="H32" s="10">
        <v>439</v>
      </c>
      <c r="I32" s="10">
        <v>451</v>
      </c>
      <c r="J32" s="10">
        <v>460</v>
      </c>
      <c r="K32" s="9" t="s">
        <v>14</v>
      </c>
      <c r="Q32" s="18"/>
      <c r="R32" s="13"/>
      <c r="S32" s="14"/>
      <c r="T32" s="5"/>
    </row>
    <row r="33" spans="1:16" s="2" customFormat="1" ht="17.25" customHeight="1" thickBot="1">
      <c r="A33" s="22" t="s">
        <v>356</v>
      </c>
      <c r="B33" s="25" t="s">
        <v>9</v>
      </c>
      <c r="C33" s="10">
        <v>335</v>
      </c>
      <c r="D33" s="10">
        <v>340</v>
      </c>
      <c r="E33" s="10">
        <v>341</v>
      </c>
      <c r="F33" s="10">
        <v>345</v>
      </c>
      <c r="G33" s="10">
        <v>345</v>
      </c>
      <c r="H33" s="10">
        <v>370</v>
      </c>
      <c r="I33" s="10">
        <v>439</v>
      </c>
      <c r="J33" s="10" t="s">
        <v>14</v>
      </c>
      <c r="M33" s="59"/>
      <c r="N33" s="13"/>
      <c r="O33" s="14"/>
      <c r="P33" s="5"/>
    </row>
    <row r="34" spans="1:16" s="2" customFormat="1" ht="17.25" customHeight="1" thickBot="1">
      <c r="A34" s="22" t="s">
        <v>355</v>
      </c>
      <c r="B34" s="25" t="s">
        <v>9</v>
      </c>
      <c r="C34" s="10">
        <v>328</v>
      </c>
      <c r="D34" s="10">
        <v>334</v>
      </c>
      <c r="E34" s="10">
        <v>335</v>
      </c>
      <c r="F34" s="10">
        <v>342</v>
      </c>
      <c r="G34" s="10">
        <v>342</v>
      </c>
      <c r="H34" s="10">
        <v>358</v>
      </c>
      <c r="I34" s="10" t="s">
        <v>14</v>
      </c>
    </row>
    <row r="35" spans="1:16" s="2" customFormat="1" ht="17.25" customHeight="1" thickBot="1">
      <c r="A35" s="22" t="s">
        <v>357</v>
      </c>
      <c r="B35" s="26" t="s">
        <v>11</v>
      </c>
      <c r="C35" s="10">
        <v>303</v>
      </c>
      <c r="D35" s="10">
        <v>309</v>
      </c>
      <c r="E35" s="10">
        <v>311</v>
      </c>
      <c r="F35" s="10" t="s">
        <v>14</v>
      </c>
      <c r="J35" s="19"/>
      <c r="K35" s="19"/>
    </row>
    <row r="36" spans="1:16" s="2" customFormat="1" ht="17.25" customHeight="1" thickBot="1">
      <c r="A36" s="22" t="s">
        <v>146</v>
      </c>
      <c r="B36" s="38" t="s">
        <v>21</v>
      </c>
      <c r="C36" s="10">
        <v>293</v>
      </c>
      <c r="D36" s="10">
        <v>301</v>
      </c>
      <c r="E36" s="10">
        <v>331</v>
      </c>
      <c r="F36" s="10">
        <v>338</v>
      </c>
      <c r="G36" s="10">
        <v>339</v>
      </c>
      <c r="H36" s="10" t="s">
        <v>14</v>
      </c>
      <c r="I36" s="19"/>
      <c r="J36" s="19"/>
      <c r="K36" s="19"/>
    </row>
    <row r="37" spans="1:16" s="2" customFormat="1" ht="17.25" customHeight="1" thickBot="1">
      <c r="A37" s="22" t="s">
        <v>359</v>
      </c>
      <c r="B37" s="38" t="s">
        <v>21</v>
      </c>
      <c r="C37" s="10">
        <v>93</v>
      </c>
      <c r="D37" s="10">
        <v>95</v>
      </c>
      <c r="E37" s="10" t="s">
        <v>14</v>
      </c>
      <c r="I37" s="19"/>
      <c r="J37" s="19"/>
      <c r="K37" s="19"/>
    </row>
    <row r="38" spans="1:16" s="2" customFormat="1" ht="11.25" customHeight="1"/>
    <row r="39" spans="1:16" s="2" customFormat="1" ht="16.5" customHeight="1">
      <c r="A39" s="1" t="s">
        <v>367</v>
      </c>
    </row>
    <row r="40" spans="1:16" s="2" customFormat="1" ht="9" customHeight="1" thickBot="1">
      <c r="A40" s="1"/>
    </row>
    <row r="41" spans="1:16" s="2" customFormat="1" ht="16.5" customHeight="1" thickBot="1">
      <c r="A41" s="3" t="s">
        <v>0</v>
      </c>
      <c r="B41" s="4" t="s">
        <v>1</v>
      </c>
      <c r="C41" s="4" t="s">
        <v>2</v>
      </c>
      <c r="D41" s="4">
        <v>2</v>
      </c>
      <c r="E41" s="4">
        <v>3</v>
      </c>
      <c r="F41" s="4">
        <v>4</v>
      </c>
      <c r="G41" s="4">
        <v>5</v>
      </c>
      <c r="H41" s="4">
        <v>6</v>
      </c>
      <c r="I41" s="4">
        <v>7</v>
      </c>
      <c r="J41" s="4"/>
      <c r="K41" s="6" t="s">
        <v>161</v>
      </c>
      <c r="L41" s="14">
        <f>(6995/11359)</f>
        <v>0.61581125099040412</v>
      </c>
    </row>
    <row r="42" spans="1:16" s="2" customFormat="1" ht="16.5" customHeight="1" thickBot="1">
      <c r="A42" s="7" t="s">
        <v>335</v>
      </c>
      <c r="B42" s="8" t="s">
        <v>6</v>
      </c>
      <c r="C42" s="9">
        <v>1592</v>
      </c>
      <c r="D42" s="10"/>
      <c r="E42" s="10"/>
      <c r="F42" s="10"/>
      <c r="G42" s="10"/>
      <c r="H42" s="10"/>
      <c r="I42" s="10"/>
      <c r="J42" s="11" t="s">
        <v>7</v>
      </c>
      <c r="K42" s="5"/>
      <c r="L42" s="6" t="s">
        <v>3</v>
      </c>
      <c r="M42" s="6" t="s">
        <v>4</v>
      </c>
      <c r="N42" s="6" t="s">
        <v>5</v>
      </c>
    </row>
    <row r="43" spans="1:16" s="2" customFormat="1" ht="16.5" customHeight="1" thickBot="1">
      <c r="A43" s="7" t="s">
        <v>58</v>
      </c>
      <c r="B43" s="8" t="s">
        <v>6</v>
      </c>
      <c r="C43" s="9">
        <v>1538</v>
      </c>
      <c r="D43" s="10"/>
      <c r="E43" s="10"/>
      <c r="F43" s="10"/>
      <c r="G43" s="10"/>
      <c r="H43" s="10"/>
      <c r="I43" s="10"/>
      <c r="J43" s="11" t="s">
        <v>8</v>
      </c>
      <c r="K43" s="12" t="s">
        <v>6</v>
      </c>
      <c r="L43" s="13">
        <f>(C42+C43+C48+C50)</f>
        <v>3732</v>
      </c>
      <c r="M43" s="14">
        <f>SUM(L43/L46)</f>
        <v>0.5420479302832244</v>
      </c>
      <c r="N43" s="5">
        <v>3</v>
      </c>
    </row>
    <row r="44" spans="1:16" s="2" customFormat="1" ht="16.5" customHeight="1" thickBot="1">
      <c r="A44" s="7" t="s">
        <v>57</v>
      </c>
      <c r="B44" s="45" t="s">
        <v>21</v>
      </c>
      <c r="C44" s="9">
        <v>1411</v>
      </c>
      <c r="D44" s="10"/>
      <c r="E44" s="10"/>
      <c r="F44" s="10"/>
      <c r="G44" s="10"/>
      <c r="H44" s="10"/>
      <c r="I44" s="10"/>
      <c r="J44" s="11" t="s">
        <v>12</v>
      </c>
      <c r="K44" s="16" t="s">
        <v>9</v>
      </c>
      <c r="L44" s="13">
        <f>(C45+C46+C47)</f>
        <v>1502</v>
      </c>
      <c r="M44" s="14">
        <f>SUM(L44/L46)</f>
        <v>0.21815541031227306</v>
      </c>
      <c r="N44" s="5">
        <v>1</v>
      </c>
    </row>
    <row r="45" spans="1:16" s="2" customFormat="1" ht="16.5" customHeight="1" thickBot="1">
      <c r="A45" s="7" t="s">
        <v>59</v>
      </c>
      <c r="B45" s="17" t="s">
        <v>9</v>
      </c>
      <c r="C45" s="10">
        <v>676</v>
      </c>
      <c r="D45" s="10">
        <v>700</v>
      </c>
      <c r="E45" s="10">
        <v>717</v>
      </c>
      <c r="F45" s="10">
        <v>739</v>
      </c>
      <c r="G45" s="10">
        <v>910</v>
      </c>
      <c r="H45" s="10">
        <v>1014</v>
      </c>
      <c r="I45" s="9">
        <v>1064</v>
      </c>
      <c r="J45" s="11" t="s">
        <v>15</v>
      </c>
      <c r="K45" s="30" t="s">
        <v>21</v>
      </c>
      <c r="L45" s="13">
        <f>(C44+C49)</f>
        <v>1651</v>
      </c>
      <c r="M45" s="14">
        <f>SUM(L45/L46)</f>
        <v>0.23979665940450254</v>
      </c>
      <c r="N45" s="5">
        <v>1</v>
      </c>
    </row>
    <row r="46" spans="1:16" s="2" customFormat="1" ht="16.5" customHeight="1" thickBot="1">
      <c r="A46" s="22" t="s">
        <v>292</v>
      </c>
      <c r="B46" s="25" t="s">
        <v>9</v>
      </c>
      <c r="C46" s="10">
        <v>417</v>
      </c>
      <c r="D46" s="10">
        <v>442</v>
      </c>
      <c r="E46" s="10">
        <v>479</v>
      </c>
      <c r="F46" s="10">
        <v>507</v>
      </c>
      <c r="G46" s="10">
        <v>645</v>
      </c>
      <c r="H46" s="10">
        <v>728</v>
      </c>
      <c r="I46" s="10">
        <v>747</v>
      </c>
      <c r="J46" s="11"/>
      <c r="K46" s="6"/>
      <c r="L46" s="24">
        <v>6885</v>
      </c>
      <c r="M46" s="20"/>
    </row>
    <row r="47" spans="1:16" s="2" customFormat="1" ht="16.5" customHeight="1" thickBot="1">
      <c r="A47" s="22" t="s">
        <v>370</v>
      </c>
      <c r="B47" s="25" t="s">
        <v>9</v>
      </c>
      <c r="C47" s="10">
        <v>409</v>
      </c>
      <c r="D47" s="10">
        <v>426</v>
      </c>
      <c r="E47" s="10">
        <v>436</v>
      </c>
      <c r="F47" s="10">
        <v>449</v>
      </c>
      <c r="G47" s="10" t="s">
        <v>14</v>
      </c>
    </row>
    <row r="48" spans="1:16" s="2" customFormat="1" ht="16.5" customHeight="1" thickBot="1">
      <c r="A48" s="7" t="s">
        <v>369</v>
      </c>
      <c r="B48" s="8" t="s">
        <v>6</v>
      </c>
      <c r="C48" s="10">
        <v>366</v>
      </c>
      <c r="D48" s="10">
        <v>524</v>
      </c>
      <c r="E48" s="10">
        <v>673</v>
      </c>
      <c r="F48" s="10">
        <v>690</v>
      </c>
      <c r="G48" s="10">
        <v>707</v>
      </c>
      <c r="H48" s="10">
        <v>730</v>
      </c>
      <c r="I48" s="9">
        <v>1176</v>
      </c>
      <c r="J48" s="9" t="s">
        <v>10</v>
      </c>
    </row>
    <row r="49" spans="1:18" s="2" customFormat="1" ht="16.5" customHeight="1" thickBot="1">
      <c r="A49" s="22" t="s">
        <v>368</v>
      </c>
      <c r="B49" s="38" t="s">
        <v>21</v>
      </c>
      <c r="C49" s="29">
        <v>240</v>
      </c>
      <c r="D49" s="10">
        <v>268</v>
      </c>
      <c r="E49" s="10">
        <v>290</v>
      </c>
      <c r="F49" s="10">
        <v>458</v>
      </c>
      <c r="G49" s="10">
        <v>487</v>
      </c>
      <c r="H49" s="10" t="s">
        <v>14</v>
      </c>
    </row>
    <row r="50" spans="1:18" s="2" customFormat="1" ht="16.5" customHeight="1" thickBot="1">
      <c r="A50" s="22" t="s">
        <v>126</v>
      </c>
      <c r="B50" s="23" t="s">
        <v>6</v>
      </c>
      <c r="C50" s="10">
        <v>236</v>
      </c>
      <c r="D50" s="10">
        <v>428</v>
      </c>
      <c r="E50" s="10">
        <v>583</v>
      </c>
      <c r="F50" s="10">
        <v>598</v>
      </c>
      <c r="G50" s="10">
        <v>631</v>
      </c>
      <c r="H50" s="10">
        <v>693</v>
      </c>
      <c r="I50" s="10" t="s">
        <v>14</v>
      </c>
    </row>
    <row r="51" spans="1:18" s="2" customFormat="1" ht="12.75" customHeight="1"/>
    <row r="52" spans="1:18" s="2" customFormat="1" ht="16.5" customHeight="1">
      <c r="A52" s="1" t="s">
        <v>344</v>
      </c>
    </row>
    <row r="53" spans="1:18" s="2" customFormat="1" ht="9.75" customHeight="1" thickBot="1">
      <c r="A53" s="1"/>
    </row>
    <row r="54" spans="1:18" s="2" customFormat="1" ht="16.5" customHeight="1" thickBot="1">
      <c r="A54" s="3" t="s">
        <v>0</v>
      </c>
      <c r="B54" s="4" t="s">
        <v>1</v>
      </c>
      <c r="C54" s="4" t="s">
        <v>2</v>
      </c>
      <c r="D54" s="4">
        <v>2</v>
      </c>
      <c r="E54" s="4">
        <v>3</v>
      </c>
      <c r="F54" s="4">
        <v>4</v>
      </c>
      <c r="G54" s="4">
        <v>5</v>
      </c>
      <c r="H54" s="4">
        <v>6</v>
      </c>
      <c r="I54" s="4">
        <v>7</v>
      </c>
      <c r="J54" s="4">
        <v>8</v>
      </c>
      <c r="K54" s="4">
        <v>9</v>
      </c>
      <c r="L54" s="4">
        <v>10</v>
      </c>
      <c r="M54" s="4">
        <v>11</v>
      </c>
      <c r="N54" s="4"/>
      <c r="O54" s="6" t="s">
        <v>161</v>
      </c>
      <c r="P54" s="14">
        <f>(7543/13011)</f>
        <v>0.57974021981400359</v>
      </c>
    </row>
    <row r="55" spans="1:18" s="2" customFormat="1" ht="16.5" customHeight="1" thickBot="1">
      <c r="A55" s="7" t="s">
        <v>310</v>
      </c>
      <c r="B55" s="8" t="s">
        <v>6</v>
      </c>
      <c r="C55" s="9">
        <v>1831</v>
      </c>
      <c r="D55" s="10"/>
      <c r="E55" s="10"/>
      <c r="F55" s="10"/>
      <c r="G55" s="10"/>
      <c r="H55" s="10"/>
      <c r="I55" s="9"/>
      <c r="J55" s="9"/>
      <c r="K55" s="10"/>
      <c r="L55" s="9"/>
      <c r="M55" s="9"/>
      <c r="N55" s="15" t="s">
        <v>7</v>
      </c>
      <c r="O55" s="5"/>
      <c r="P55" s="6" t="s">
        <v>3</v>
      </c>
      <c r="Q55" s="6" t="s">
        <v>4</v>
      </c>
      <c r="R55" s="6" t="s">
        <v>5</v>
      </c>
    </row>
    <row r="56" spans="1:18" s="2" customFormat="1" ht="16.5" customHeight="1" thickBot="1">
      <c r="A56" s="7" t="s">
        <v>73</v>
      </c>
      <c r="B56" s="8" t="s">
        <v>6</v>
      </c>
      <c r="C56" s="10">
        <v>1151</v>
      </c>
      <c r="D56" s="9">
        <v>1390</v>
      </c>
      <c r="E56" s="10"/>
      <c r="F56" s="9"/>
      <c r="G56" s="10"/>
      <c r="H56" s="10"/>
      <c r="I56" s="9"/>
      <c r="J56" s="9"/>
      <c r="K56" s="10"/>
      <c r="L56" s="9"/>
      <c r="M56" s="9"/>
      <c r="N56" s="15" t="s">
        <v>8</v>
      </c>
      <c r="O56" s="12" t="s">
        <v>6</v>
      </c>
      <c r="P56" s="13">
        <f>(C55+C56+C58+C65)</f>
        <v>3849</v>
      </c>
      <c r="Q56" s="14">
        <f>SUM(P56/P62)</f>
        <v>0.51491638795986627</v>
      </c>
      <c r="R56" s="5">
        <v>3</v>
      </c>
    </row>
    <row r="57" spans="1:18" s="2" customFormat="1" ht="16.5" customHeight="1" thickBot="1">
      <c r="A57" s="7" t="s">
        <v>312</v>
      </c>
      <c r="B57" s="17" t="s">
        <v>9</v>
      </c>
      <c r="C57" s="29">
        <v>706</v>
      </c>
      <c r="D57" s="10">
        <v>741</v>
      </c>
      <c r="E57" s="10">
        <v>744</v>
      </c>
      <c r="F57" s="10">
        <v>745</v>
      </c>
      <c r="G57" s="10">
        <v>749</v>
      </c>
      <c r="H57" s="10">
        <v>768</v>
      </c>
      <c r="I57" s="10">
        <v>784</v>
      </c>
      <c r="J57" s="10">
        <v>804</v>
      </c>
      <c r="K57" s="10">
        <v>816</v>
      </c>
      <c r="L57" s="10">
        <v>940</v>
      </c>
      <c r="M57" s="9">
        <v>1290</v>
      </c>
      <c r="N57" s="15" t="s">
        <v>10</v>
      </c>
      <c r="O57" s="16" t="s">
        <v>9</v>
      </c>
      <c r="P57" s="13">
        <f>(C57+C60+C61+C62)</f>
        <v>2123</v>
      </c>
      <c r="Q57" s="14">
        <f>SUM(P57/P62)</f>
        <v>0.2840133779264214</v>
      </c>
      <c r="R57" s="5">
        <v>1</v>
      </c>
    </row>
    <row r="58" spans="1:18" s="2" customFormat="1" ht="16.5" customHeight="1" thickBot="1">
      <c r="A58" s="7" t="s">
        <v>351</v>
      </c>
      <c r="B58" s="8" t="s">
        <v>6</v>
      </c>
      <c r="C58" s="10">
        <v>695</v>
      </c>
      <c r="D58" s="10">
        <v>813</v>
      </c>
      <c r="E58" s="10">
        <v>896</v>
      </c>
      <c r="F58" s="10">
        <v>906</v>
      </c>
      <c r="G58" s="10">
        <v>914</v>
      </c>
      <c r="H58" s="10">
        <v>932</v>
      </c>
      <c r="I58" s="10">
        <v>982</v>
      </c>
      <c r="J58" s="10">
        <v>1006</v>
      </c>
      <c r="K58" s="10">
        <v>1222</v>
      </c>
      <c r="L58" s="9">
        <v>1261</v>
      </c>
      <c r="M58" s="9"/>
      <c r="N58" s="15" t="s">
        <v>12</v>
      </c>
      <c r="O58" s="30" t="s">
        <v>21</v>
      </c>
      <c r="P58" s="13">
        <f>(C59+C66+C67)</f>
        <v>961</v>
      </c>
      <c r="Q58" s="14">
        <f>SUM(P58/P62)</f>
        <v>0.128561872909699</v>
      </c>
      <c r="R58" s="5">
        <v>1</v>
      </c>
    </row>
    <row r="59" spans="1:18" s="2" customFormat="1" ht="16.5" customHeight="1" thickBot="1">
      <c r="A59" s="7" t="s">
        <v>345</v>
      </c>
      <c r="B59" s="45" t="s">
        <v>21</v>
      </c>
      <c r="C59" s="10">
        <v>647</v>
      </c>
      <c r="D59" s="10">
        <v>672</v>
      </c>
      <c r="E59" s="10">
        <v>676</v>
      </c>
      <c r="F59" s="10">
        <v>683</v>
      </c>
      <c r="G59" s="10">
        <v>734</v>
      </c>
      <c r="H59" s="10">
        <v>841</v>
      </c>
      <c r="I59" s="10">
        <v>871</v>
      </c>
      <c r="J59" s="10">
        <v>927</v>
      </c>
      <c r="K59" s="10">
        <v>952</v>
      </c>
      <c r="L59" s="10">
        <v>988</v>
      </c>
      <c r="M59" s="9">
        <v>1063</v>
      </c>
      <c r="N59" s="15" t="s">
        <v>15</v>
      </c>
      <c r="O59" s="18" t="s">
        <v>11</v>
      </c>
      <c r="P59" s="13">
        <v>224</v>
      </c>
      <c r="Q59" s="14">
        <f>SUM(P59/P62)</f>
        <v>2.9966555183946489E-2</v>
      </c>
      <c r="R59" s="5"/>
    </row>
    <row r="60" spans="1:18" s="2" customFormat="1" ht="16.5" customHeight="1" thickBot="1">
      <c r="A60" s="22" t="s">
        <v>188</v>
      </c>
      <c r="B60" s="25" t="s">
        <v>9</v>
      </c>
      <c r="C60" s="10">
        <v>592</v>
      </c>
      <c r="D60" s="10">
        <v>603</v>
      </c>
      <c r="E60" s="10">
        <v>607</v>
      </c>
      <c r="F60" s="10">
        <v>608</v>
      </c>
      <c r="G60" s="10">
        <v>612</v>
      </c>
      <c r="H60" s="10">
        <v>632</v>
      </c>
      <c r="I60" s="10">
        <v>642</v>
      </c>
      <c r="J60" s="10">
        <v>726</v>
      </c>
      <c r="K60" s="10">
        <v>731</v>
      </c>
      <c r="L60" s="10">
        <v>762</v>
      </c>
      <c r="M60" s="10">
        <v>943</v>
      </c>
      <c r="N60" s="15"/>
      <c r="O60" s="44" t="s">
        <v>150</v>
      </c>
      <c r="P60" s="13">
        <v>243</v>
      </c>
      <c r="Q60" s="14">
        <f>SUM(P60/P62)</f>
        <v>3.2508361204013375E-2</v>
      </c>
      <c r="R60" s="5"/>
    </row>
    <row r="61" spans="1:18" s="2" customFormat="1" ht="16.5" customHeight="1" thickBot="1">
      <c r="A61" s="22" t="s">
        <v>347</v>
      </c>
      <c r="B61" s="25" t="s">
        <v>9</v>
      </c>
      <c r="C61" s="10">
        <v>504</v>
      </c>
      <c r="D61" s="10">
        <v>523</v>
      </c>
      <c r="E61" s="10">
        <v>525</v>
      </c>
      <c r="F61" s="10">
        <v>531</v>
      </c>
      <c r="G61" s="10">
        <v>562</v>
      </c>
      <c r="H61" s="10">
        <v>580</v>
      </c>
      <c r="I61" s="10">
        <v>609</v>
      </c>
      <c r="J61" s="10">
        <v>620</v>
      </c>
      <c r="K61" s="10">
        <v>634</v>
      </c>
      <c r="L61" s="10">
        <v>742</v>
      </c>
      <c r="M61" s="10" t="s">
        <v>14</v>
      </c>
      <c r="O61" s="6" t="s">
        <v>13</v>
      </c>
      <c r="P61" s="13">
        <v>75</v>
      </c>
      <c r="Q61" s="14">
        <f>SUM(P61/P62)</f>
        <v>1.0033444816053512E-2</v>
      </c>
      <c r="R61" s="5"/>
    </row>
    <row r="62" spans="1:18" s="2" customFormat="1" ht="16.5" customHeight="1" thickBot="1">
      <c r="A62" s="22" t="s">
        <v>348</v>
      </c>
      <c r="B62" s="25" t="s">
        <v>9</v>
      </c>
      <c r="C62" s="10">
        <v>321</v>
      </c>
      <c r="D62" s="10">
        <v>329</v>
      </c>
      <c r="E62" s="10">
        <v>330</v>
      </c>
      <c r="F62" s="10">
        <v>349</v>
      </c>
      <c r="G62" s="10">
        <v>356</v>
      </c>
      <c r="H62" s="10">
        <v>363</v>
      </c>
      <c r="I62" s="10">
        <v>366</v>
      </c>
      <c r="J62" s="10">
        <v>372</v>
      </c>
      <c r="K62" s="10">
        <v>392</v>
      </c>
      <c r="L62" s="10" t="s">
        <v>14</v>
      </c>
      <c r="P62" s="24">
        <v>7475</v>
      </c>
    </row>
    <row r="63" spans="1:18" s="2" customFormat="1" ht="16.5" customHeight="1" thickBot="1">
      <c r="A63" s="22" t="s">
        <v>191</v>
      </c>
      <c r="B63" s="43" t="s">
        <v>150</v>
      </c>
      <c r="C63" s="10">
        <v>243</v>
      </c>
      <c r="D63" s="10">
        <v>244</v>
      </c>
      <c r="E63" s="10">
        <v>245</v>
      </c>
      <c r="F63" s="10">
        <v>250</v>
      </c>
      <c r="G63" s="10">
        <v>250</v>
      </c>
      <c r="H63" s="10">
        <v>258</v>
      </c>
      <c r="I63" s="10">
        <v>299</v>
      </c>
      <c r="J63" s="10" t="s">
        <v>14</v>
      </c>
      <c r="L63" s="44"/>
      <c r="M63" s="19"/>
      <c r="N63" s="20"/>
    </row>
    <row r="64" spans="1:18" s="2" customFormat="1" ht="16.5" customHeight="1" thickBot="1">
      <c r="A64" s="22" t="s">
        <v>350</v>
      </c>
      <c r="B64" s="26" t="s">
        <v>11</v>
      </c>
      <c r="C64" s="10">
        <v>224</v>
      </c>
      <c r="D64" s="10">
        <v>232</v>
      </c>
      <c r="E64" s="10">
        <v>235</v>
      </c>
      <c r="F64" s="10">
        <v>241</v>
      </c>
      <c r="G64" s="10">
        <v>249</v>
      </c>
      <c r="H64" s="10">
        <v>258</v>
      </c>
      <c r="I64" s="10" t="s">
        <v>14</v>
      </c>
      <c r="M64" s="24"/>
    </row>
    <row r="65" spans="1:17" s="2" customFormat="1" ht="16.5" customHeight="1" thickBot="1">
      <c r="A65" s="22" t="s">
        <v>346</v>
      </c>
      <c r="B65" s="23" t="s">
        <v>6</v>
      </c>
      <c r="C65" s="10">
        <v>172</v>
      </c>
      <c r="D65" s="10">
        <v>253</v>
      </c>
      <c r="E65" s="10">
        <v>290</v>
      </c>
      <c r="F65" s="10">
        <v>300</v>
      </c>
      <c r="G65" s="10">
        <v>302</v>
      </c>
      <c r="H65" s="10">
        <v>310</v>
      </c>
      <c r="I65" s="10">
        <v>339</v>
      </c>
      <c r="J65" s="10">
        <v>352</v>
      </c>
      <c r="K65" s="10" t="s">
        <v>14</v>
      </c>
      <c r="N65" s="18"/>
      <c r="O65" s="13"/>
      <c r="P65" s="14"/>
      <c r="Q65" s="5"/>
    </row>
    <row r="66" spans="1:17" s="2" customFormat="1" ht="16.5" customHeight="1" thickBot="1">
      <c r="A66" s="22" t="s">
        <v>349</v>
      </c>
      <c r="B66" s="38" t="s">
        <v>21</v>
      </c>
      <c r="C66" s="10">
        <v>161</v>
      </c>
      <c r="D66" s="10">
        <v>190</v>
      </c>
      <c r="E66" s="10">
        <v>194</v>
      </c>
      <c r="F66" s="10">
        <v>194</v>
      </c>
      <c r="G66" s="10">
        <v>236</v>
      </c>
      <c r="H66" s="10" t="s">
        <v>14</v>
      </c>
      <c r="L66" s="44"/>
      <c r="M66" s="19"/>
      <c r="N66" s="20"/>
    </row>
    <row r="67" spans="1:17" s="2" customFormat="1" ht="16.5" customHeight="1" thickBot="1">
      <c r="A67" s="22" t="s">
        <v>77</v>
      </c>
      <c r="B67" s="38" t="s">
        <v>21</v>
      </c>
      <c r="C67" s="10">
        <v>153</v>
      </c>
      <c r="D67" s="10">
        <v>160</v>
      </c>
      <c r="E67" s="10">
        <v>161</v>
      </c>
      <c r="F67" s="10">
        <v>164</v>
      </c>
      <c r="G67" s="10" t="s">
        <v>14</v>
      </c>
      <c r="M67" s="24"/>
    </row>
    <row r="68" spans="1:17" s="2" customFormat="1" ht="16.5" customHeight="1" thickBot="1">
      <c r="A68" s="22" t="s">
        <v>79</v>
      </c>
      <c r="B68" s="27" t="s">
        <v>16</v>
      </c>
      <c r="C68" s="10">
        <v>75</v>
      </c>
      <c r="D68" s="10">
        <v>79</v>
      </c>
      <c r="E68" s="10">
        <v>80</v>
      </c>
      <c r="F68" s="10" t="s">
        <v>14</v>
      </c>
      <c r="J68" s="19"/>
      <c r="K68" s="19"/>
      <c r="N68" s="18"/>
      <c r="O68" s="13"/>
      <c r="P68" s="14"/>
      <c r="Q68" s="5"/>
    </row>
    <row r="69" spans="1:17" s="2" customFormat="1" ht="12.75" customHeight="1">
      <c r="A69" s="31"/>
      <c r="D69" s="19"/>
      <c r="E69" s="19"/>
    </row>
    <row r="70" spans="1:17" s="2" customFormat="1" ht="16.5" customHeight="1">
      <c r="A70" s="1" t="s">
        <v>366</v>
      </c>
    </row>
    <row r="71" spans="1:17" s="2" customFormat="1" ht="9.75" customHeight="1" thickBot="1">
      <c r="A71" s="1"/>
    </row>
    <row r="72" spans="1:17" s="2" customFormat="1" ht="16.5" customHeight="1" thickBot="1">
      <c r="A72" s="3" t="s">
        <v>0</v>
      </c>
      <c r="B72" s="4" t="s">
        <v>1</v>
      </c>
      <c r="C72" s="4" t="s">
        <v>2</v>
      </c>
      <c r="D72" s="4">
        <v>2</v>
      </c>
      <c r="E72" s="4">
        <v>3</v>
      </c>
      <c r="F72" s="4">
        <v>4</v>
      </c>
      <c r="G72" s="4">
        <v>5</v>
      </c>
      <c r="H72" s="4">
        <v>6</v>
      </c>
      <c r="I72" s="4">
        <v>7</v>
      </c>
      <c r="J72" s="4">
        <v>8</v>
      </c>
      <c r="K72" s="4">
        <v>9</v>
      </c>
      <c r="L72" s="4">
        <v>10</v>
      </c>
      <c r="M72" s="4"/>
      <c r="N72" s="6" t="s">
        <v>161</v>
      </c>
      <c r="O72" s="14">
        <f>(7292/12161)</f>
        <v>0.59962174163308934</v>
      </c>
    </row>
    <row r="73" spans="1:17" s="2" customFormat="1" ht="16.5" customHeight="1" thickBot="1">
      <c r="A73" s="7" t="s">
        <v>327</v>
      </c>
      <c r="B73" s="28" t="s">
        <v>16</v>
      </c>
      <c r="C73" s="9">
        <v>1635</v>
      </c>
      <c r="D73" s="10"/>
      <c r="E73" s="10"/>
      <c r="F73" s="10"/>
      <c r="G73" s="10"/>
      <c r="H73" s="10"/>
      <c r="I73" s="10"/>
      <c r="J73" s="10"/>
      <c r="K73" s="10"/>
      <c r="L73" s="10"/>
      <c r="M73" s="15" t="s">
        <v>7</v>
      </c>
      <c r="N73" s="5"/>
      <c r="O73" s="6" t="s">
        <v>3</v>
      </c>
      <c r="P73" s="6" t="s">
        <v>4</v>
      </c>
      <c r="Q73" s="6" t="s">
        <v>5</v>
      </c>
    </row>
    <row r="74" spans="1:17" s="2" customFormat="1" ht="16.5" customHeight="1" thickBot="1">
      <c r="A74" s="7" t="s">
        <v>81</v>
      </c>
      <c r="B74" s="8" t="s">
        <v>6</v>
      </c>
      <c r="C74" s="10">
        <v>784</v>
      </c>
      <c r="D74" s="10">
        <v>846</v>
      </c>
      <c r="E74" s="10">
        <v>846</v>
      </c>
      <c r="F74" s="10">
        <v>849</v>
      </c>
      <c r="G74" s="10">
        <v>856</v>
      </c>
      <c r="H74" s="10">
        <v>901</v>
      </c>
      <c r="I74" s="10">
        <v>940</v>
      </c>
      <c r="J74" s="10">
        <v>947</v>
      </c>
      <c r="K74" s="9">
        <v>1335</v>
      </c>
      <c r="L74" s="10"/>
      <c r="M74" s="15" t="s">
        <v>12</v>
      </c>
      <c r="N74" s="12" t="s">
        <v>6</v>
      </c>
      <c r="O74" s="13">
        <f>(C74+C75+C78+C79)</f>
        <v>2546</v>
      </c>
      <c r="P74" s="14">
        <f>SUM(O74/O78)</f>
        <v>0.3521925577534929</v>
      </c>
      <c r="Q74" s="5">
        <v>2</v>
      </c>
    </row>
    <row r="75" spans="1:17" s="2" customFormat="1" ht="16.5" customHeight="1" thickBot="1">
      <c r="A75" s="7" t="s">
        <v>362</v>
      </c>
      <c r="B75" s="8" t="s">
        <v>6</v>
      </c>
      <c r="C75" s="10">
        <v>737</v>
      </c>
      <c r="D75" s="10">
        <v>787</v>
      </c>
      <c r="E75" s="10">
        <v>788</v>
      </c>
      <c r="F75" s="10">
        <v>867</v>
      </c>
      <c r="G75" s="10">
        <v>875</v>
      </c>
      <c r="H75" s="10">
        <v>884</v>
      </c>
      <c r="I75" s="10">
        <v>1203</v>
      </c>
      <c r="J75" s="9">
        <v>1267</v>
      </c>
      <c r="K75" s="9"/>
      <c r="L75" s="10"/>
      <c r="M75" s="15" t="s">
        <v>8</v>
      </c>
      <c r="N75" s="16" t="s">
        <v>9</v>
      </c>
      <c r="O75" s="13">
        <f>(C76+C80+C81+C83)</f>
        <v>1808</v>
      </c>
      <c r="P75" s="14">
        <f>SUM(O75/O78)</f>
        <v>0.25010374878959746</v>
      </c>
      <c r="Q75" s="5">
        <v>1</v>
      </c>
    </row>
    <row r="76" spans="1:17" s="2" customFormat="1" ht="16.5" customHeight="1" thickBot="1">
      <c r="A76" s="7" t="s">
        <v>176</v>
      </c>
      <c r="B76" s="17" t="s">
        <v>9</v>
      </c>
      <c r="C76" s="10">
        <v>718</v>
      </c>
      <c r="D76" s="10">
        <v>755</v>
      </c>
      <c r="E76" s="10">
        <v>758</v>
      </c>
      <c r="F76" s="10">
        <v>765</v>
      </c>
      <c r="G76" s="10">
        <v>826</v>
      </c>
      <c r="H76" s="10">
        <v>1009</v>
      </c>
      <c r="I76" s="10">
        <v>1014</v>
      </c>
      <c r="J76" s="10">
        <v>1128</v>
      </c>
      <c r="K76" s="10">
        <v>1153</v>
      </c>
      <c r="L76" s="9">
        <v>1173</v>
      </c>
      <c r="M76" s="15" t="s">
        <v>10</v>
      </c>
      <c r="N76" s="30" t="s">
        <v>21</v>
      </c>
      <c r="O76" s="13">
        <f>(C82+C85)</f>
        <v>450</v>
      </c>
      <c r="P76" s="14">
        <f>SUM(O76/O78)</f>
        <v>6.224927375847282E-2</v>
      </c>
      <c r="Q76" s="5"/>
    </row>
    <row r="77" spans="1:17" s="2" customFormat="1" ht="16.5" customHeight="1" thickBot="1">
      <c r="A77" s="7" t="s">
        <v>165</v>
      </c>
      <c r="B77" s="28" t="s">
        <v>16</v>
      </c>
      <c r="C77" s="10">
        <v>588</v>
      </c>
      <c r="D77" s="10">
        <v>654</v>
      </c>
      <c r="E77" s="10">
        <v>666</v>
      </c>
      <c r="F77" s="10">
        <v>703</v>
      </c>
      <c r="G77" s="10">
        <v>732</v>
      </c>
      <c r="H77" s="10">
        <v>801</v>
      </c>
      <c r="I77" s="10">
        <v>814</v>
      </c>
      <c r="J77" s="10">
        <v>841</v>
      </c>
      <c r="K77" s="10">
        <v>1010</v>
      </c>
      <c r="L77" s="9">
        <v>1083</v>
      </c>
      <c r="M77" s="15" t="s">
        <v>15</v>
      </c>
      <c r="N77" s="21" t="s">
        <v>13</v>
      </c>
      <c r="O77" s="13">
        <f>(C73+C77+C84)</f>
        <v>2425</v>
      </c>
      <c r="P77" s="14">
        <f>SUM(O77/O78)</f>
        <v>0.33545441969843687</v>
      </c>
      <c r="Q77" s="5">
        <v>2</v>
      </c>
    </row>
    <row r="78" spans="1:17" s="2" customFormat="1" ht="16.5" customHeight="1" thickBot="1">
      <c r="A78" s="22" t="s">
        <v>331</v>
      </c>
      <c r="B78" s="23" t="s">
        <v>6</v>
      </c>
      <c r="C78" s="10">
        <v>543</v>
      </c>
      <c r="D78" s="10">
        <v>623</v>
      </c>
      <c r="E78" s="10">
        <v>630</v>
      </c>
      <c r="F78" s="10">
        <v>636</v>
      </c>
      <c r="G78" s="10">
        <v>672</v>
      </c>
      <c r="H78" s="10">
        <v>679</v>
      </c>
      <c r="I78" s="10">
        <v>727</v>
      </c>
      <c r="J78" s="10">
        <v>734</v>
      </c>
      <c r="K78" s="10" t="s">
        <v>14</v>
      </c>
      <c r="O78" s="24">
        <v>7229</v>
      </c>
    </row>
    <row r="79" spans="1:17" s="2" customFormat="1" ht="16.5" customHeight="1" thickBot="1">
      <c r="A79" s="22" t="s">
        <v>328</v>
      </c>
      <c r="B79" s="23" t="s">
        <v>6</v>
      </c>
      <c r="C79" s="10">
        <v>482</v>
      </c>
      <c r="D79" s="10">
        <v>493</v>
      </c>
      <c r="E79" s="10">
        <v>495</v>
      </c>
      <c r="F79" s="10">
        <v>498</v>
      </c>
      <c r="G79" s="10">
        <v>501</v>
      </c>
      <c r="H79" s="10">
        <v>503</v>
      </c>
      <c r="I79" s="10" t="s">
        <v>14</v>
      </c>
      <c r="L79" s="19"/>
    </row>
    <row r="80" spans="1:17" s="2" customFormat="1" ht="16.5" customHeight="1" thickBot="1">
      <c r="A80" s="22" t="s">
        <v>84</v>
      </c>
      <c r="B80" s="25" t="s">
        <v>9</v>
      </c>
      <c r="C80" s="29">
        <v>455</v>
      </c>
      <c r="D80" s="10">
        <v>497</v>
      </c>
      <c r="E80" s="10">
        <v>499</v>
      </c>
      <c r="F80" s="10">
        <v>514</v>
      </c>
      <c r="G80" s="10">
        <v>578</v>
      </c>
      <c r="H80" s="10">
        <v>603</v>
      </c>
      <c r="I80" s="10">
        <v>622</v>
      </c>
      <c r="J80" s="10">
        <v>892</v>
      </c>
      <c r="K80" s="10">
        <v>933</v>
      </c>
      <c r="L80" s="10">
        <v>948</v>
      </c>
      <c r="M80" s="9"/>
    </row>
    <row r="81" spans="1:12" s="2" customFormat="1" ht="16.5" customHeight="1" thickBot="1">
      <c r="A81" s="22" t="s">
        <v>89</v>
      </c>
      <c r="B81" s="25" t="s">
        <v>9</v>
      </c>
      <c r="C81" s="10">
        <v>395</v>
      </c>
      <c r="D81" s="10">
        <v>411</v>
      </c>
      <c r="E81" s="10">
        <v>415</v>
      </c>
      <c r="F81" s="10">
        <v>442</v>
      </c>
      <c r="G81" s="10">
        <v>477</v>
      </c>
      <c r="H81" s="10">
        <v>507</v>
      </c>
      <c r="I81" s="10">
        <v>545</v>
      </c>
      <c r="J81" s="10" t="s">
        <v>14</v>
      </c>
    </row>
    <row r="82" spans="1:12" s="2" customFormat="1" ht="16.5" customHeight="1" thickBot="1">
      <c r="A82" s="22" t="s">
        <v>87</v>
      </c>
      <c r="B82" s="38" t="s">
        <v>21</v>
      </c>
      <c r="C82" s="10">
        <v>376</v>
      </c>
      <c r="D82" s="10">
        <v>387</v>
      </c>
      <c r="E82" s="10">
        <v>428</v>
      </c>
      <c r="F82" s="10">
        <v>434</v>
      </c>
      <c r="G82" s="10">
        <v>445</v>
      </c>
      <c r="H82" s="10" t="s">
        <v>14</v>
      </c>
      <c r="I82" s="19"/>
      <c r="J82" s="14"/>
      <c r="K82" s="5"/>
    </row>
    <row r="83" spans="1:12" s="2" customFormat="1" ht="16.5" customHeight="1" thickBot="1">
      <c r="A83" s="22" t="s">
        <v>85</v>
      </c>
      <c r="B83" s="25" t="s">
        <v>9</v>
      </c>
      <c r="C83" s="10">
        <v>240</v>
      </c>
      <c r="D83" s="10">
        <v>266</v>
      </c>
      <c r="E83" s="10">
        <v>269</v>
      </c>
      <c r="F83" s="10">
        <v>276</v>
      </c>
      <c r="G83" s="10" t="s">
        <v>14</v>
      </c>
      <c r="J83" s="18"/>
    </row>
    <row r="84" spans="1:12" s="2" customFormat="1" ht="16.5" customHeight="1" thickBot="1">
      <c r="A84" s="22" t="s">
        <v>365</v>
      </c>
      <c r="B84" s="27" t="s">
        <v>16</v>
      </c>
      <c r="C84" s="10">
        <v>202</v>
      </c>
      <c r="D84" s="10">
        <v>223</v>
      </c>
      <c r="E84" s="10">
        <v>225</v>
      </c>
      <c r="F84" s="10" t="s">
        <v>14</v>
      </c>
      <c r="G84" s="19"/>
      <c r="H84" s="19"/>
      <c r="I84" s="19"/>
      <c r="J84" s="14"/>
      <c r="K84" s="5"/>
    </row>
    <row r="85" spans="1:12" s="2" customFormat="1" ht="16.5" customHeight="1" thickBot="1">
      <c r="A85" s="22" t="s">
        <v>364</v>
      </c>
      <c r="B85" s="38" t="s">
        <v>21</v>
      </c>
      <c r="C85" s="10">
        <v>74</v>
      </c>
      <c r="D85" s="10">
        <v>82</v>
      </c>
      <c r="E85" s="10" t="s">
        <v>14</v>
      </c>
      <c r="G85" s="19"/>
      <c r="H85" s="19"/>
      <c r="I85" s="19"/>
      <c r="J85" s="14"/>
      <c r="K85" s="5"/>
    </row>
    <row r="86" spans="1:12" s="2" customFormat="1" ht="12" customHeight="1">
      <c r="A86" s="31"/>
      <c r="C86" s="19"/>
      <c r="D86" s="19"/>
      <c r="E86" s="19"/>
      <c r="F86" s="19"/>
      <c r="G86" s="19"/>
      <c r="H86" s="19"/>
      <c r="I86" s="19"/>
      <c r="J86" s="19"/>
      <c r="K86" s="19"/>
      <c r="L86" s="19"/>
    </row>
    <row r="87" spans="1:12" s="53" customFormat="1" ht="15" customHeight="1">
      <c r="A87" s="32"/>
      <c r="B87" s="32" t="s">
        <v>20</v>
      </c>
      <c r="C87" s="33" t="s">
        <v>6</v>
      </c>
      <c r="D87" s="34" t="s">
        <v>9</v>
      </c>
      <c r="E87" s="39" t="s">
        <v>21</v>
      </c>
      <c r="F87" s="35" t="s">
        <v>11</v>
      </c>
      <c r="G87" s="41" t="s">
        <v>150</v>
      </c>
      <c r="H87" s="32" t="s">
        <v>13</v>
      </c>
    </row>
    <row r="88" spans="1:12" s="53" customFormat="1" ht="15" customHeight="1">
      <c r="A88" s="56" t="s">
        <v>3</v>
      </c>
      <c r="B88" s="36">
        <f>SUM(P62+L46+R30+R9+O78)</f>
        <v>40842</v>
      </c>
      <c r="C88" s="54">
        <f>SUM(P56+L43+R24+R5+O74)</f>
        <v>20674</v>
      </c>
      <c r="D88" s="54">
        <f>SUM(P57+L44+R25+R6+O75)</f>
        <v>10304</v>
      </c>
      <c r="E88" s="54">
        <f>SUM(O76+P58+L45+R26+R7)</f>
        <v>4746</v>
      </c>
      <c r="F88" s="54">
        <f>(P59+R27)</f>
        <v>527</v>
      </c>
      <c r="G88" s="54">
        <f>(P60+R28)</f>
        <v>597</v>
      </c>
      <c r="H88" s="54">
        <f>SUM(O77+R8+P61+R29)</f>
        <v>3994</v>
      </c>
    </row>
    <row r="89" spans="1:12" s="53" customFormat="1" ht="15" customHeight="1">
      <c r="A89" s="56" t="s">
        <v>4</v>
      </c>
      <c r="B89" s="37">
        <v>1</v>
      </c>
      <c r="C89" s="55">
        <f t="shared" ref="C89:H89" si="0">SUM(C88/$B$88)</f>
        <v>0.50619460359433921</v>
      </c>
      <c r="D89" s="55">
        <f t="shared" si="0"/>
        <v>0.25228931002399491</v>
      </c>
      <c r="E89" s="55">
        <f t="shared" si="0"/>
        <v>0.11620390774203027</v>
      </c>
      <c r="F89" s="55">
        <f t="shared" si="0"/>
        <v>1.2903383771607659E-2</v>
      </c>
      <c r="G89" s="55">
        <f t="shared" si="0"/>
        <v>1.461730571470545E-2</v>
      </c>
      <c r="H89" s="55">
        <f t="shared" si="0"/>
        <v>9.7791489153322558E-2</v>
      </c>
    </row>
    <row r="90" spans="1:12" s="53" customFormat="1" ht="15" customHeight="1">
      <c r="A90" s="56" t="s">
        <v>5</v>
      </c>
      <c r="B90" s="32">
        <v>29</v>
      </c>
      <c r="C90" s="53">
        <v>17</v>
      </c>
      <c r="D90" s="53">
        <v>7</v>
      </c>
      <c r="E90" s="53">
        <v>3</v>
      </c>
      <c r="F90" s="53">
        <v>0</v>
      </c>
      <c r="G90" s="53">
        <v>0</v>
      </c>
      <c r="H90" s="53">
        <v>2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R86"/>
  <sheetViews>
    <sheetView workbookViewId="0">
      <selection activeCell="Q1" sqref="Q1"/>
    </sheetView>
  </sheetViews>
  <sheetFormatPr defaultRowHeight="12.75"/>
  <cols>
    <col min="1" max="1" width="22.85546875" customWidth="1"/>
    <col min="6" max="6" width="9" customWidth="1"/>
    <col min="17" max="17" width="8.85546875" customWidth="1"/>
    <col min="18" max="18" width="8.42578125" customWidth="1"/>
  </cols>
  <sheetData>
    <row r="1" spans="1:17" s="2" customFormat="1" ht="16.5" customHeight="1">
      <c r="A1" s="1" t="s">
        <v>304</v>
      </c>
    </row>
    <row r="2" spans="1:17" s="2" customFormat="1" ht="9" customHeight="1" thickBot="1">
      <c r="A2" s="1"/>
    </row>
    <row r="3" spans="1:17" s="2" customFormat="1" ht="16.5" customHeight="1" thickBot="1">
      <c r="A3" s="3" t="s">
        <v>0</v>
      </c>
      <c r="B3" s="4" t="s">
        <v>1</v>
      </c>
      <c r="C3" s="4" t="s">
        <v>2</v>
      </c>
      <c r="D3" s="4">
        <v>2</v>
      </c>
      <c r="E3" s="4">
        <v>3</v>
      </c>
      <c r="F3" s="4">
        <v>4</v>
      </c>
      <c r="G3" s="4">
        <v>5</v>
      </c>
      <c r="H3" s="4">
        <v>6</v>
      </c>
      <c r="I3" s="4">
        <v>7</v>
      </c>
      <c r="J3" s="4">
        <v>8</v>
      </c>
      <c r="K3" s="4">
        <v>9</v>
      </c>
      <c r="L3" s="4">
        <v>10</v>
      </c>
      <c r="M3" s="4"/>
      <c r="N3" s="6" t="s">
        <v>161</v>
      </c>
      <c r="O3" s="14">
        <f>(9952/16291)</f>
        <v>0.61088944816156154</v>
      </c>
    </row>
    <row r="4" spans="1:17" s="2" customFormat="1" ht="16.5" customHeight="1" thickBot="1">
      <c r="A4" s="7" t="s">
        <v>26</v>
      </c>
      <c r="B4" s="8" t="s">
        <v>6</v>
      </c>
      <c r="C4" s="9">
        <v>1630</v>
      </c>
      <c r="D4" s="10"/>
      <c r="E4" s="10"/>
      <c r="F4" s="10"/>
      <c r="G4" s="10"/>
      <c r="H4" s="10"/>
      <c r="I4" s="10"/>
      <c r="J4" s="10"/>
      <c r="K4" s="10"/>
      <c r="L4" s="9"/>
      <c r="M4" s="11" t="s">
        <v>7</v>
      </c>
      <c r="N4" s="5"/>
      <c r="O4" s="6" t="s">
        <v>3</v>
      </c>
      <c r="P4" s="6" t="s">
        <v>4</v>
      </c>
      <c r="Q4" s="6" t="s">
        <v>5</v>
      </c>
    </row>
    <row r="5" spans="1:17" s="2" customFormat="1" ht="16.5" customHeight="1" thickBot="1">
      <c r="A5" s="7" t="s">
        <v>27</v>
      </c>
      <c r="B5" s="17" t="s">
        <v>9</v>
      </c>
      <c r="C5" s="9">
        <v>1293</v>
      </c>
      <c r="D5" s="10"/>
      <c r="E5" s="10"/>
      <c r="F5" s="10"/>
      <c r="G5" s="10"/>
      <c r="H5" s="10"/>
      <c r="I5" s="10"/>
      <c r="J5" s="10"/>
      <c r="K5" s="10"/>
      <c r="L5" s="9"/>
      <c r="M5" s="11" t="s">
        <v>8</v>
      </c>
      <c r="N5" s="12" t="s">
        <v>6</v>
      </c>
      <c r="O5" s="13">
        <f>(C4+C7+C8+C9+C10+C14)</f>
        <v>5052</v>
      </c>
      <c r="P5" s="14">
        <f>SUM(O5/O11)</f>
        <v>0.51299756295694554</v>
      </c>
      <c r="Q5" s="5">
        <v>4</v>
      </c>
    </row>
    <row r="6" spans="1:17" s="2" customFormat="1" ht="16.5" customHeight="1" thickBot="1">
      <c r="A6" s="7" t="s">
        <v>299</v>
      </c>
      <c r="B6" s="17" t="s">
        <v>9</v>
      </c>
      <c r="C6" s="10">
        <v>980</v>
      </c>
      <c r="D6" s="10">
        <v>1069</v>
      </c>
      <c r="E6" s="10">
        <v>1078</v>
      </c>
      <c r="F6" s="10">
        <v>1097</v>
      </c>
      <c r="G6" s="10">
        <v>1101</v>
      </c>
      <c r="H6" s="10">
        <v>1119</v>
      </c>
      <c r="I6" s="10">
        <v>1122</v>
      </c>
      <c r="J6" s="10">
        <v>1130</v>
      </c>
      <c r="K6" s="10">
        <v>1130</v>
      </c>
      <c r="L6" s="9">
        <v>1180</v>
      </c>
      <c r="M6" s="11" t="s">
        <v>18</v>
      </c>
      <c r="N6" s="16" t="s">
        <v>9</v>
      </c>
      <c r="O6" s="13">
        <f>(C6+C5+C11)</f>
        <v>2945</v>
      </c>
      <c r="P6" s="14">
        <f>SUM(O6/O11)</f>
        <v>0.29904549147034931</v>
      </c>
      <c r="Q6" s="5">
        <v>2</v>
      </c>
    </row>
    <row r="7" spans="1:17" s="2" customFormat="1" ht="16.5" customHeight="1" thickBot="1">
      <c r="A7" s="7" t="s">
        <v>28</v>
      </c>
      <c r="B7" s="8" t="s">
        <v>6</v>
      </c>
      <c r="C7" s="10">
        <v>932</v>
      </c>
      <c r="D7" s="10">
        <v>1052</v>
      </c>
      <c r="E7" s="10">
        <v>1054</v>
      </c>
      <c r="F7" s="10">
        <v>1067</v>
      </c>
      <c r="G7" s="10">
        <v>1085</v>
      </c>
      <c r="H7" s="10">
        <v>1098</v>
      </c>
      <c r="I7" s="10">
        <v>1217</v>
      </c>
      <c r="J7" s="9">
        <v>1273</v>
      </c>
      <c r="K7" s="10"/>
      <c r="L7" s="9"/>
      <c r="M7" s="11" t="s">
        <v>12</v>
      </c>
      <c r="N7" s="30" t="s">
        <v>21</v>
      </c>
      <c r="O7" s="19">
        <v>608</v>
      </c>
      <c r="P7" s="20">
        <f>SUM(O7/O11)</f>
        <v>6.1738424045491472E-2</v>
      </c>
    </row>
    <row r="8" spans="1:17" s="2" customFormat="1" ht="16.5" customHeight="1" thickBot="1">
      <c r="A8" s="7" t="s">
        <v>44</v>
      </c>
      <c r="B8" s="8" t="s">
        <v>6</v>
      </c>
      <c r="C8" s="10">
        <v>780</v>
      </c>
      <c r="D8" s="10">
        <v>834</v>
      </c>
      <c r="E8" s="10">
        <v>836</v>
      </c>
      <c r="F8" s="10">
        <v>846</v>
      </c>
      <c r="G8" s="10">
        <v>864</v>
      </c>
      <c r="H8" s="10">
        <v>895</v>
      </c>
      <c r="I8" s="10">
        <v>990</v>
      </c>
      <c r="J8" s="10">
        <v>1127</v>
      </c>
      <c r="K8" s="10">
        <v>1149</v>
      </c>
      <c r="L8" s="9">
        <v>1285</v>
      </c>
      <c r="M8" s="11" t="s">
        <v>10</v>
      </c>
      <c r="N8" s="18" t="s">
        <v>11</v>
      </c>
      <c r="O8" s="13">
        <v>154</v>
      </c>
      <c r="P8" s="14">
        <f>SUM(O8/O11)</f>
        <v>1.5637692932575144E-2</v>
      </c>
      <c r="Q8" s="5"/>
    </row>
    <row r="9" spans="1:17" s="2" customFormat="1" ht="16.5" customHeight="1" thickBot="1">
      <c r="A9" s="7" t="s">
        <v>267</v>
      </c>
      <c r="B9" s="8" t="s">
        <v>6</v>
      </c>
      <c r="C9" s="10">
        <v>717</v>
      </c>
      <c r="D9" s="10">
        <v>750</v>
      </c>
      <c r="E9" s="10">
        <v>755</v>
      </c>
      <c r="F9" s="10">
        <v>762</v>
      </c>
      <c r="G9" s="10">
        <v>772</v>
      </c>
      <c r="H9" s="10">
        <v>789</v>
      </c>
      <c r="I9" s="10">
        <v>815</v>
      </c>
      <c r="J9" s="10">
        <v>1162</v>
      </c>
      <c r="K9" s="10">
        <v>1176</v>
      </c>
      <c r="L9" s="9">
        <v>1212</v>
      </c>
      <c r="M9" s="9" t="s">
        <v>15</v>
      </c>
      <c r="N9" s="59" t="s">
        <v>151</v>
      </c>
      <c r="O9" s="13">
        <v>254</v>
      </c>
      <c r="P9" s="14">
        <f>SUM(O9/O11)</f>
        <v>2.5792038992688872E-2</v>
      </c>
      <c r="Q9" s="5"/>
    </row>
    <row r="10" spans="1:17" s="2" customFormat="1" ht="16.5" customHeight="1" thickBot="1">
      <c r="A10" s="22" t="s">
        <v>297</v>
      </c>
      <c r="B10" s="23" t="s">
        <v>6</v>
      </c>
      <c r="C10" s="10">
        <v>693</v>
      </c>
      <c r="D10" s="10">
        <v>719</v>
      </c>
      <c r="E10" s="10">
        <v>725</v>
      </c>
      <c r="F10" s="10">
        <v>732</v>
      </c>
      <c r="G10" s="10">
        <v>742</v>
      </c>
      <c r="H10" s="10">
        <v>749</v>
      </c>
      <c r="I10" s="10">
        <v>766</v>
      </c>
      <c r="J10" s="10" t="s">
        <v>14</v>
      </c>
      <c r="N10" s="21" t="s">
        <v>13</v>
      </c>
      <c r="O10" s="13">
        <f>(C12+C16)</f>
        <v>835</v>
      </c>
      <c r="P10" s="14">
        <f>SUM(O10/O11)</f>
        <v>8.4788789601949632E-2</v>
      </c>
      <c r="Q10" s="5">
        <v>1</v>
      </c>
    </row>
    <row r="11" spans="1:17" s="2" customFormat="1" ht="16.5" customHeight="1" thickBot="1">
      <c r="A11" s="22" t="s">
        <v>298</v>
      </c>
      <c r="B11" s="25" t="s">
        <v>9</v>
      </c>
      <c r="C11" s="10">
        <v>672</v>
      </c>
      <c r="D11" s="10">
        <v>683</v>
      </c>
      <c r="E11" s="10">
        <v>709</v>
      </c>
      <c r="F11" s="10">
        <v>711</v>
      </c>
      <c r="G11" s="10">
        <v>716</v>
      </c>
      <c r="H11" s="10">
        <v>787</v>
      </c>
      <c r="I11" s="10">
        <v>792</v>
      </c>
      <c r="J11" s="10">
        <v>826</v>
      </c>
      <c r="K11" s="10">
        <v>829</v>
      </c>
      <c r="L11" s="10">
        <v>916</v>
      </c>
      <c r="M11" s="9"/>
      <c r="N11" s="18"/>
      <c r="O11" s="24">
        <v>9848</v>
      </c>
      <c r="P11" s="20"/>
    </row>
    <row r="12" spans="1:17" s="2" customFormat="1" ht="16.5" customHeight="1" thickBot="1">
      <c r="A12" s="7" t="s">
        <v>305</v>
      </c>
      <c r="B12" s="28" t="s">
        <v>16</v>
      </c>
      <c r="C12" s="10">
        <v>648</v>
      </c>
      <c r="D12" s="10">
        <v>664</v>
      </c>
      <c r="E12" s="10">
        <v>668</v>
      </c>
      <c r="F12" s="10">
        <v>700</v>
      </c>
      <c r="G12" s="10">
        <v>731</v>
      </c>
      <c r="H12" s="10">
        <v>794</v>
      </c>
      <c r="I12" s="10">
        <v>820</v>
      </c>
      <c r="J12" s="10">
        <v>879</v>
      </c>
      <c r="K12" s="10">
        <v>881</v>
      </c>
      <c r="L12" s="9">
        <v>1127</v>
      </c>
      <c r="M12" s="9" t="s">
        <v>19</v>
      </c>
    </row>
    <row r="13" spans="1:17" s="2" customFormat="1" ht="16.5" customHeight="1" thickBot="1">
      <c r="A13" s="22" t="s">
        <v>238</v>
      </c>
      <c r="B13" s="38" t="s">
        <v>21</v>
      </c>
      <c r="C13" s="10">
        <v>608</v>
      </c>
      <c r="D13" s="10">
        <v>617</v>
      </c>
      <c r="E13" s="10">
        <v>621</v>
      </c>
      <c r="F13" s="10">
        <v>653</v>
      </c>
      <c r="G13" s="10">
        <v>714</v>
      </c>
      <c r="H13" s="10">
        <v>735</v>
      </c>
      <c r="I13" s="10">
        <v>798</v>
      </c>
      <c r="J13" s="10">
        <v>810</v>
      </c>
      <c r="K13" s="10">
        <v>810</v>
      </c>
      <c r="L13" s="10" t="s">
        <v>14</v>
      </c>
    </row>
    <row r="14" spans="1:17" s="2" customFormat="1" ht="16.5" customHeight="1" thickBot="1">
      <c r="A14" s="22" t="s">
        <v>300</v>
      </c>
      <c r="B14" s="23" t="s">
        <v>6</v>
      </c>
      <c r="C14" s="10">
        <v>300</v>
      </c>
      <c r="D14" s="10">
        <v>324</v>
      </c>
      <c r="E14" s="10">
        <v>325</v>
      </c>
      <c r="F14" s="10">
        <v>330</v>
      </c>
      <c r="G14" s="10">
        <v>360</v>
      </c>
      <c r="H14" s="10">
        <v>367</v>
      </c>
      <c r="I14" s="10" t="s">
        <v>14</v>
      </c>
      <c r="J14" s="18"/>
      <c r="K14" s="24"/>
    </row>
    <row r="15" spans="1:17" s="2" customFormat="1" ht="16.5" customHeight="1" thickBot="1">
      <c r="A15" s="22" t="s">
        <v>303</v>
      </c>
      <c r="B15" s="58" t="s">
        <v>151</v>
      </c>
      <c r="C15" s="10">
        <v>254</v>
      </c>
      <c r="D15" s="10">
        <v>258</v>
      </c>
      <c r="E15" s="10">
        <v>259</v>
      </c>
      <c r="F15" s="10">
        <v>262</v>
      </c>
      <c r="G15" s="10">
        <v>265</v>
      </c>
      <c r="H15" s="10" t="s">
        <v>14</v>
      </c>
      <c r="J15" s="50"/>
      <c r="K15" s="13"/>
    </row>
    <row r="16" spans="1:17" s="2" customFormat="1" ht="16.5" customHeight="1" thickBot="1">
      <c r="A16" s="22" t="s">
        <v>301</v>
      </c>
      <c r="B16" s="27" t="s">
        <v>16</v>
      </c>
      <c r="C16" s="10">
        <v>187</v>
      </c>
      <c r="D16" s="10">
        <v>194</v>
      </c>
      <c r="E16" s="10">
        <v>195</v>
      </c>
      <c r="F16" s="10">
        <v>202</v>
      </c>
      <c r="G16" s="10" t="s">
        <v>14</v>
      </c>
    </row>
    <row r="17" spans="1:18" s="2" customFormat="1" ht="16.5" customHeight="1" thickBot="1">
      <c r="A17" s="22" t="s">
        <v>302</v>
      </c>
      <c r="B17" s="26" t="s">
        <v>11</v>
      </c>
      <c r="C17" s="10">
        <v>154</v>
      </c>
      <c r="D17" s="10">
        <v>159</v>
      </c>
      <c r="E17" s="10">
        <v>159</v>
      </c>
      <c r="F17" s="10" t="s">
        <v>14</v>
      </c>
      <c r="I17" s="19"/>
      <c r="J17" s="20"/>
    </row>
    <row r="18" spans="1:18" s="2" customFormat="1" ht="11.25" customHeight="1"/>
    <row r="19" spans="1:18" s="2" customFormat="1" ht="16.5" customHeight="1">
      <c r="A19" s="1" t="s">
        <v>317</v>
      </c>
    </row>
    <row r="20" spans="1:18" s="2" customFormat="1" ht="9.75" customHeight="1" thickBot="1">
      <c r="A20" s="1"/>
    </row>
    <row r="21" spans="1:18" s="2" customFormat="1" ht="17.25" customHeight="1" thickBot="1">
      <c r="A21" s="3" t="s">
        <v>0</v>
      </c>
      <c r="B21" s="4" t="s">
        <v>1</v>
      </c>
      <c r="C21" s="4" t="s">
        <v>2</v>
      </c>
      <c r="D21" s="4">
        <v>2</v>
      </c>
      <c r="E21" s="4">
        <v>3</v>
      </c>
      <c r="F21" s="4">
        <v>4</v>
      </c>
      <c r="G21" s="4">
        <v>5</v>
      </c>
      <c r="H21" s="4">
        <v>6</v>
      </c>
      <c r="I21" s="4">
        <v>7</v>
      </c>
      <c r="J21" s="4">
        <v>8</v>
      </c>
      <c r="K21" s="4">
        <v>9</v>
      </c>
      <c r="L21" s="4">
        <v>10</v>
      </c>
      <c r="M21" s="4">
        <v>11</v>
      </c>
      <c r="N21" s="4"/>
      <c r="O21" s="6" t="s">
        <v>161</v>
      </c>
      <c r="P21" s="14">
        <f>(8288/17840)</f>
        <v>0.46457399103139013</v>
      </c>
    </row>
    <row r="22" spans="1:18" s="2" customFormat="1" ht="17.25" customHeight="1" thickBot="1">
      <c r="A22" s="7" t="s">
        <v>275</v>
      </c>
      <c r="B22" s="8" t="s">
        <v>6</v>
      </c>
      <c r="C22" s="10">
        <v>973</v>
      </c>
      <c r="D22" s="10">
        <v>976</v>
      </c>
      <c r="E22" s="9">
        <v>1035</v>
      </c>
      <c r="F22" s="10"/>
      <c r="G22" s="10"/>
      <c r="H22" s="10"/>
      <c r="I22" s="10"/>
      <c r="J22" s="10"/>
      <c r="K22" s="10"/>
      <c r="L22" s="10"/>
      <c r="M22" s="10"/>
      <c r="N22" s="11" t="s">
        <v>7</v>
      </c>
      <c r="O22" s="5"/>
      <c r="P22" s="6" t="s">
        <v>3</v>
      </c>
      <c r="Q22" s="6" t="s">
        <v>4</v>
      </c>
      <c r="R22" s="6" t="s">
        <v>5</v>
      </c>
    </row>
    <row r="23" spans="1:18" s="2" customFormat="1" ht="17.25" customHeight="1" thickBot="1">
      <c r="A23" s="7" t="s">
        <v>212</v>
      </c>
      <c r="B23" s="17" t="s">
        <v>9</v>
      </c>
      <c r="C23" s="10">
        <v>731</v>
      </c>
      <c r="D23" s="10">
        <v>738</v>
      </c>
      <c r="E23" s="10">
        <v>740</v>
      </c>
      <c r="F23" s="10">
        <v>741</v>
      </c>
      <c r="G23" s="10">
        <v>753</v>
      </c>
      <c r="H23" s="10">
        <v>769</v>
      </c>
      <c r="I23" s="10">
        <v>778</v>
      </c>
      <c r="J23" s="10">
        <v>881</v>
      </c>
      <c r="K23" s="10">
        <v>933</v>
      </c>
      <c r="L23" s="10">
        <v>933</v>
      </c>
      <c r="M23" s="9">
        <v>981</v>
      </c>
      <c r="N23" s="11" t="s">
        <v>15</v>
      </c>
      <c r="O23" s="12" t="s">
        <v>6</v>
      </c>
      <c r="P23" s="13">
        <f>(C22+C24+C28+C33+C36)</f>
        <v>2869</v>
      </c>
      <c r="Q23" s="14">
        <f>SUM(P23/P30)</f>
        <v>0.34872979214780603</v>
      </c>
      <c r="R23" s="5">
        <v>2</v>
      </c>
    </row>
    <row r="24" spans="1:18" s="2" customFormat="1" ht="17.25" customHeight="1" thickBot="1">
      <c r="A24" s="22" t="s">
        <v>217</v>
      </c>
      <c r="B24" s="23" t="s">
        <v>6</v>
      </c>
      <c r="C24" s="10">
        <v>689</v>
      </c>
      <c r="D24" s="10">
        <v>692</v>
      </c>
      <c r="E24" s="10">
        <v>713</v>
      </c>
      <c r="F24" s="10">
        <v>715</v>
      </c>
      <c r="G24" s="10">
        <v>730</v>
      </c>
      <c r="H24" s="10">
        <v>743</v>
      </c>
      <c r="I24" s="10">
        <v>816</v>
      </c>
      <c r="J24" s="10">
        <v>832</v>
      </c>
      <c r="K24" s="10">
        <v>889</v>
      </c>
      <c r="L24" s="10">
        <v>891</v>
      </c>
      <c r="M24" s="10">
        <v>897</v>
      </c>
      <c r="N24" s="11"/>
      <c r="O24" s="16" t="s">
        <v>9</v>
      </c>
      <c r="P24" s="13">
        <f>(C23+C27+C29)</f>
        <v>1876</v>
      </c>
      <c r="Q24" s="14">
        <f>SUM(P24/P30)</f>
        <v>0.2280296584417163</v>
      </c>
      <c r="R24" s="5">
        <v>2</v>
      </c>
    </row>
    <row r="25" spans="1:18" s="2" customFormat="1" ht="17.25" customHeight="1" thickBot="1">
      <c r="A25" s="7" t="s">
        <v>247</v>
      </c>
      <c r="B25" s="62" t="s">
        <v>150</v>
      </c>
      <c r="C25" s="10">
        <v>663</v>
      </c>
      <c r="D25" s="10">
        <v>685</v>
      </c>
      <c r="E25" s="10">
        <v>694</v>
      </c>
      <c r="F25" s="10">
        <v>709</v>
      </c>
      <c r="G25" s="10">
        <v>735</v>
      </c>
      <c r="H25" s="10">
        <v>852</v>
      </c>
      <c r="I25" s="10">
        <v>887</v>
      </c>
      <c r="J25" s="10">
        <v>917</v>
      </c>
      <c r="K25" s="10">
        <v>969</v>
      </c>
      <c r="L25" s="10">
        <v>969</v>
      </c>
      <c r="M25" s="9">
        <v>970</v>
      </c>
      <c r="N25" s="11" t="s">
        <v>18</v>
      </c>
      <c r="O25" s="30" t="s">
        <v>21</v>
      </c>
      <c r="P25" s="13">
        <f>(C31+C35+C37)</f>
        <v>954</v>
      </c>
      <c r="Q25" s="14">
        <f>SUM(P25/P30)</f>
        <v>0.11595964507110733</v>
      </c>
      <c r="R25" s="5">
        <v>1</v>
      </c>
    </row>
    <row r="26" spans="1:18" s="2" customFormat="1" ht="17.25" customHeight="1" thickBot="1">
      <c r="A26" s="22" t="s">
        <v>107</v>
      </c>
      <c r="B26" s="58" t="s">
        <v>151</v>
      </c>
      <c r="C26" s="10">
        <v>599</v>
      </c>
      <c r="D26" s="10">
        <v>606</v>
      </c>
      <c r="E26" s="10">
        <v>614</v>
      </c>
      <c r="F26" s="10">
        <v>619</v>
      </c>
      <c r="G26" s="10">
        <v>654</v>
      </c>
      <c r="H26" s="10">
        <v>671</v>
      </c>
      <c r="I26" s="10">
        <v>696</v>
      </c>
      <c r="J26" s="10">
        <v>752</v>
      </c>
      <c r="K26" s="10" t="s">
        <v>14</v>
      </c>
      <c r="O26" s="18" t="s">
        <v>11</v>
      </c>
      <c r="P26" s="13">
        <v>435</v>
      </c>
      <c r="Q26" s="14">
        <f>SUM(P26/P30)</f>
        <v>5.2874680928649567E-2</v>
      </c>
      <c r="R26" s="5"/>
    </row>
    <row r="27" spans="1:18" s="2" customFormat="1" ht="17.25" customHeight="1" thickBot="1">
      <c r="A27" s="7" t="s">
        <v>320</v>
      </c>
      <c r="B27" s="17" t="s">
        <v>9</v>
      </c>
      <c r="C27" s="10">
        <v>584</v>
      </c>
      <c r="D27" s="10">
        <v>587</v>
      </c>
      <c r="E27" s="10">
        <v>596</v>
      </c>
      <c r="F27" s="10">
        <v>600</v>
      </c>
      <c r="G27" s="10">
        <v>619</v>
      </c>
      <c r="H27" s="10">
        <v>632</v>
      </c>
      <c r="I27" s="10">
        <v>658</v>
      </c>
      <c r="J27" s="10">
        <v>945</v>
      </c>
      <c r="K27" s="9">
        <v>1117</v>
      </c>
      <c r="L27" s="10"/>
      <c r="M27" s="9"/>
      <c r="N27" s="11" t="s">
        <v>8</v>
      </c>
      <c r="O27" s="59" t="s">
        <v>151</v>
      </c>
      <c r="P27" s="13">
        <v>599</v>
      </c>
      <c r="Q27" s="14">
        <f>SUM(P27/P30)</f>
        <v>7.2809043393703657E-2</v>
      </c>
      <c r="R27" s="5"/>
    </row>
    <row r="28" spans="1:18" s="2" customFormat="1" ht="17.25" customHeight="1" thickBot="1">
      <c r="A28" s="7" t="s">
        <v>321</v>
      </c>
      <c r="B28" s="8" t="s">
        <v>6</v>
      </c>
      <c r="C28" s="10">
        <v>563</v>
      </c>
      <c r="D28" s="10">
        <v>563</v>
      </c>
      <c r="E28" s="10">
        <v>588</v>
      </c>
      <c r="F28" s="10">
        <v>589</v>
      </c>
      <c r="G28" s="10">
        <v>596</v>
      </c>
      <c r="H28" s="10">
        <v>611</v>
      </c>
      <c r="I28" s="10">
        <v>780</v>
      </c>
      <c r="J28" s="10">
        <v>804</v>
      </c>
      <c r="K28" s="10">
        <v>892</v>
      </c>
      <c r="L28" s="10">
        <v>895</v>
      </c>
      <c r="M28" s="9">
        <v>903</v>
      </c>
      <c r="N28" s="11" t="s">
        <v>19</v>
      </c>
      <c r="O28" s="44" t="s">
        <v>150</v>
      </c>
      <c r="P28" s="13">
        <v>663</v>
      </c>
      <c r="Q28" s="14">
        <f>SUM(P28/P30)</f>
        <v>8.0588306794700373E-2</v>
      </c>
      <c r="R28" s="5">
        <v>1</v>
      </c>
    </row>
    <row r="29" spans="1:18" s="2" customFormat="1" ht="17.25" customHeight="1" thickBot="1">
      <c r="A29" s="22" t="s">
        <v>319</v>
      </c>
      <c r="B29" s="25" t="s">
        <v>9</v>
      </c>
      <c r="C29" s="10">
        <v>561</v>
      </c>
      <c r="D29" s="10">
        <v>566</v>
      </c>
      <c r="E29" s="10">
        <v>566</v>
      </c>
      <c r="F29" s="10">
        <v>571</v>
      </c>
      <c r="G29" s="10">
        <v>579</v>
      </c>
      <c r="H29" s="10">
        <v>601</v>
      </c>
      <c r="I29" s="10">
        <v>610</v>
      </c>
      <c r="J29" s="10" t="s">
        <v>14</v>
      </c>
      <c r="O29" s="21" t="s">
        <v>13</v>
      </c>
      <c r="P29" s="13">
        <f>(C30+C34)</f>
        <v>831</v>
      </c>
      <c r="Q29" s="14">
        <f>SUM(P29/P30)</f>
        <v>0.10100887322231676</v>
      </c>
      <c r="R29" s="5">
        <v>1</v>
      </c>
    </row>
    <row r="30" spans="1:18" s="2" customFormat="1" ht="17.25" customHeight="1" thickBot="1">
      <c r="A30" s="7" t="s">
        <v>323</v>
      </c>
      <c r="B30" s="28" t="s">
        <v>16</v>
      </c>
      <c r="C30" s="10">
        <v>556</v>
      </c>
      <c r="D30" s="10">
        <v>572</v>
      </c>
      <c r="E30" s="10">
        <v>576</v>
      </c>
      <c r="F30" s="10">
        <v>796</v>
      </c>
      <c r="G30" s="10">
        <v>825</v>
      </c>
      <c r="H30" s="10">
        <v>866</v>
      </c>
      <c r="I30" s="10">
        <v>904</v>
      </c>
      <c r="J30" s="10">
        <v>934</v>
      </c>
      <c r="K30" s="10">
        <v>1024</v>
      </c>
      <c r="L30" s="10">
        <v>1025</v>
      </c>
      <c r="M30" s="9">
        <v>1033</v>
      </c>
      <c r="N30" s="11" t="s">
        <v>12</v>
      </c>
      <c r="P30" s="24">
        <v>8227</v>
      </c>
    </row>
    <row r="31" spans="1:18" s="2" customFormat="1" ht="17.25" customHeight="1" thickBot="1">
      <c r="A31" s="7" t="s">
        <v>326</v>
      </c>
      <c r="B31" s="45" t="s">
        <v>21</v>
      </c>
      <c r="C31" s="10">
        <v>533</v>
      </c>
      <c r="D31" s="10">
        <v>566</v>
      </c>
      <c r="E31" s="10">
        <v>586</v>
      </c>
      <c r="F31" s="10">
        <v>597</v>
      </c>
      <c r="G31" s="10">
        <v>721</v>
      </c>
      <c r="H31" s="10">
        <v>766</v>
      </c>
      <c r="I31" s="10">
        <v>831</v>
      </c>
      <c r="J31" s="10">
        <v>869</v>
      </c>
      <c r="K31" s="10">
        <v>989</v>
      </c>
      <c r="L31" s="10">
        <v>989</v>
      </c>
      <c r="M31" s="9">
        <v>1006</v>
      </c>
      <c r="N31" s="11" t="s">
        <v>10</v>
      </c>
      <c r="O31" s="18"/>
      <c r="P31" s="13"/>
      <c r="Q31" s="14"/>
      <c r="R31" s="5"/>
    </row>
    <row r="32" spans="1:18" s="2" customFormat="1" ht="17.25" customHeight="1" thickBot="1">
      <c r="A32" s="22" t="s">
        <v>276</v>
      </c>
      <c r="B32" s="26" t="s">
        <v>11</v>
      </c>
      <c r="C32" s="10">
        <v>435</v>
      </c>
      <c r="D32" s="10">
        <v>440</v>
      </c>
      <c r="E32" s="10">
        <v>443</v>
      </c>
      <c r="F32" s="10">
        <v>449</v>
      </c>
      <c r="G32" s="10">
        <v>459</v>
      </c>
      <c r="H32" s="10" t="s">
        <v>14</v>
      </c>
      <c r="M32" s="59"/>
      <c r="N32" s="13"/>
      <c r="O32" s="14"/>
      <c r="P32" s="5"/>
    </row>
    <row r="33" spans="1:16" s="2" customFormat="1" ht="17.25" customHeight="1" thickBot="1">
      <c r="A33" s="22" t="s">
        <v>322</v>
      </c>
      <c r="B33" s="23" t="s">
        <v>6</v>
      </c>
      <c r="C33" s="10">
        <v>424</v>
      </c>
      <c r="D33" s="10">
        <v>426</v>
      </c>
      <c r="E33" s="10">
        <v>478</v>
      </c>
      <c r="F33" s="10">
        <v>484</v>
      </c>
      <c r="G33" s="10">
        <v>494</v>
      </c>
      <c r="H33" s="10">
        <v>510</v>
      </c>
      <c r="I33" s="10" t="s">
        <v>14</v>
      </c>
    </row>
    <row r="34" spans="1:16" s="2" customFormat="1" ht="17.25" customHeight="1" thickBot="1">
      <c r="A34" s="22" t="s">
        <v>325</v>
      </c>
      <c r="B34" s="27" t="s">
        <v>16</v>
      </c>
      <c r="C34" s="10">
        <v>275</v>
      </c>
      <c r="D34" s="10">
        <v>279</v>
      </c>
      <c r="E34" s="10">
        <v>285</v>
      </c>
      <c r="F34" s="10" t="s">
        <v>14</v>
      </c>
      <c r="K34" s="19"/>
    </row>
    <row r="35" spans="1:16" s="2" customFormat="1" ht="17.25" customHeight="1" thickBot="1">
      <c r="A35" s="22" t="s">
        <v>146</v>
      </c>
      <c r="B35" s="38" t="s">
        <v>21</v>
      </c>
      <c r="C35" s="10">
        <v>245</v>
      </c>
      <c r="D35" s="10">
        <v>305</v>
      </c>
      <c r="E35" s="10">
        <v>307</v>
      </c>
      <c r="F35" s="10">
        <v>310</v>
      </c>
      <c r="G35" s="10" t="s">
        <v>14</v>
      </c>
      <c r="K35" s="19"/>
    </row>
    <row r="36" spans="1:16" s="2" customFormat="1" ht="17.25" customHeight="1" thickBot="1">
      <c r="A36" s="22" t="s">
        <v>324</v>
      </c>
      <c r="B36" s="23" t="s">
        <v>6</v>
      </c>
      <c r="C36" s="10">
        <v>220</v>
      </c>
      <c r="D36" s="10">
        <v>222</v>
      </c>
      <c r="E36" s="10" t="s">
        <v>14</v>
      </c>
      <c r="I36" s="19"/>
      <c r="J36" s="19"/>
      <c r="K36" s="19"/>
    </row>
    <row r="37" spans="1:16" s="2" customFormat="1" ht="17.25" customHeight="1" thickBot="1">
      <c r="A37" s="22" t="s">
        <v>68</v>
      </c>
      <c r="B37" s="38" t="s">
        <v>21</v>
      </c>
      <c r="C37" s="10">
        <v>176</v>
      </c>
      <c r="D37" s="10" t="s">
        <v>14</v>
      </c>
      <c r="I37" s="19"/>
      <c r="J37" s="19"/>
      <c r="K37" s="19"/>
    </row>
    <row r="38" spans="1:16" s="2" customFormat="1" ht="11.25" customHeight="1"/>
    <row r="39" spans="1:16" s="2" customFormat="1" ht="16.5" customHeight="1">
      <c r="A39" s="1" t="s">
        <v>334</v>
      </c>
    </row>
    <row r="40" spans="1:16" s="2" customFormat="1" ht="9" customHeight="1" thickBot="1">
      <c r="A40" s="1"/>
    </row>
    <row r="41" spans="1:16" s="2" customFormat="1" ht="16.5" customHeight="1" thickBot="1">
      <c r="A41" s="3" t="s">
        <v>0</v>
      </c>
      <c r="B41" s="4" t="s">
        <v>1</v>
      </c>
      <c r="C41" s="4" t="s">
        <v>2</v>
      </c>
      <c r="D41" s="4">
        <v>2</v>
      </c>
      <c r="E41" s="4">
        <v>3</v>
      </c>
      <c r="F41" s="4">
        <v>4</v>
      </c>
      <c r="G41" s="4">
        <v>5</v>
      </c>
      <c r="H41" s="4">
        <v>6</v>
      </c>
      <c r="I41" s="4">
        <v>7</v>
      </c>
      <c r="J41" s="4">
        <v>8</v>
      </c>
      <c r="K41" s="4">
        <v>9</v>
      </c>
      <c r="L41" s="4"/>
      <c r="M41" s="6" t="s">
        <v>161</v>
      </c>
      <c r="N41" s="14">
        <f>(6390/12858)</f>
        <v>0.49696686887540831</v>
      </c>
    </row>
    <row r="42" spans="1:16" s="2" customFormat="1" ht="16.5" customHeight="1" thickBot="1">
      <c r="A42" s="7" t="s">
        <v>58</v>
      </c>
      <c r="B42" s="8" t="s">
        <v>6</v>
      </c>
      <c r="C42" s="9">
        <v>2113</v>
      </c>
      <c r="D42" s="10"/>
      <c r="E42" s="10"/>
      <c r="F42" s="10"/>
      <c r="G42" s="10"/>
      <c r="H42" s="10"/>
      <c r="I42" s="10"/>
      <c r="J42" s="10"/>
      <c r="K42" s="10"/>
      <c r="L42" s="11" t="s">
        <v>7</v>
      </c>
      <c r="M42" s="5"/>
      <c r="N42" s="6" t="s">
        <v>3</v>
      </c>
      <c r="O42" s="6" t="s">
        <v>4</v>
      </c>
      <c r="P42" s="6" t="s">
        <v>5</v>
      </c>
    </row>
    <row r="43" spans="1:16" s="2" customFormat="1" ht="16.5" customHeight="1" thickBot="1">
      <c r="A43" s="7" t="s">
        <v>335</v>
      </c>
      <c r="B43" s="8" t="s">
        <v>6</v>
      </c>
      <c r="C43" s="9">
        <v>1277</v>
      </c>
      <c r="D43" s="10"/>
      <c r="E43" s="10"/>
      <c r="F43" s="10"/>
      <c r="G43" s="10"/>
      <c r="H43" s="10"/>
      <c r="I43" s="10"/>
      <c r="J43" s="10"/>
      <c r="K43" s="10"/>
      <c r="L43" s="11" t="s">
        <v>8</v>
      </c>
      <c r="M43" s="12" t="s">
        <v>6</v>
      </c>
      <c r="N43" s="13">
        <f>(C42+C43+C48+C50)</f>
        <v>3841</v>
      </c>
      <c r="O43" s="14">
        <f>SUM(N43/N49)</f>
        <v>0.60823436262866193</v>
      </c>
      <c r="P43" s="5">
        <v>3</v>
      </c>
    </row>
    <row r="44" spans="1:16" s="2" customFormat="1" ht="16.5" customHeight="1" thickBot="1">
      <c r="A44" s="7" t="s">
        <v>59</v>
      </c>
      <c r="B44" s="17" t="s">
        <v>9</v>
      </c>
      <c r="C44" s="10">
        <v>858</v>
      </c>
      <c r="D44" s="10">
        <v>913</v>
      </c>
      <c r="E44" s="10">
        <v>930</v>
      </c>
      <c r="F44" s="10">
        <v>933</v>
      </c>
      <c r="G44" s="10">
        <v>935</v>
      </c>
      <c r="H44" s="10">
        <v>977</v>
      </c>
      <c r="I44" s="10">
        <v>1037</v>
      </c>
      <c r="J44" s="9">
        <v>1066</v>
      </c>
      <c r="K44" s="9"/>
      <c r="L44" s="11" t="s">
        <v>10</v>
      </c>
      <c r="M44" s="16" t="s">
        <v>9</v>
      </c>
      <c r="N44" s="13">
        <f>(C44+C45)</f>
        <v>1413</v>
      </c>
      <c r="O44" s="14">
        <f>SUM(N44/N49)</f>
        <v>0.22375296912114015</v>
      </c>
      <c r="P44" s="5">
        <v>1</v>
      </c>
    </row>
    <row r="45" spans="1:16" s="2" customFormat="1" ht="16.5" customHeight="1" thickBot="1">
      <c r="A45" s="22" t="s">
        <v>336</v>
      </c>
      <c r="B45" s="25" t="s">
        <v>9</v>
      </c>
      <c r="C45" s="10">
        <v>555</v>
      </c>
      <c r="D45" s="10">
        <v>636</v>
      </c>
      <c r="E45" s="10">
        <v>658</v>
      </c>
      <c r="F45" s="10">
        <v>661</v>
      </c>
      <c r="G45" s="10">
        <v>668</v>
      </c>
      <c r="H45" s="10">
        <v>712</v>
      </c>
      <c r="I45" s="10">
        <v>719</v>
      </c>
      <c r="J45" s="10">
        <v>729</v>
      </c>
      <c r="K45" s="10">
        <v>791</v>
      </c>
      <c r="L45" s="9"/>
      <c r="M45" s="30" t="s">
        <v>21</v>
      </c>
      <c r="N45" s="13">
        <f>(C46+C47)</f>
        <v>691</v>
      </c>
      <c r="O45" s="14">
        <f>SUM(N45/N49)</f>
        <v>0.10942201108471893</v>
      </c>
      <c r="P45" s="5">
        <v>1</v>
      </c>
    </row>
    <row r="46" spans="1:16" s="2" customFormat="1" ht="16.5" customHeight="1" thickBot="1">
      <c r="A46" s="7" t="s">
        <v>62</v>
      </c>
      <c r="B46" s="45" t="s">
        <v>21</v>
      </c>
      <c r="C46" s="10">
        <v>409</v>
      </c>
      <c r="D46" s="10">
        <v>491</v>
      </c>
      <c r="E46" s="10">
        <v>514</v>
      </c>
      <c r="F46" s="10">
        <v>521</v>
      </c>
      <c r="G46" s="10">
        <v>539</v>
      </c>
      <c r="H46" s="10">
        <v>607</v>
      </c>
      <c r="I46" s="10">
        <v>631</v>
      </c>
      <c r="J46" s="10">
        <v>640</v>
      </c>
      <c r="K46" s="9">
        <v>891</v>
      </c>
      <c r="L46" s="11" t="s">
        <v>15</v>
      </c>
      <c r="M46" s="18" t="s">
        <v>11</v>
      </c>
      <c r="N46" s="13">
        <v>101</v>
      </c>
      <c r="O46" s="14">
        <f>SUM(N46/N49)</f>
        <v>1.5993665874901031E-2</v>
      </c>
      <c r="P46" s="5"/>
    </row>
    <row r="47" spans="1:16" s="2" customFormat="1" ht="16.5" customHeight="1" thickBot="1">
      <c r="A47" s="22" t="s">
        <v>338</v>
      </c>
      <c r="B47" s="38" t="s">
        <v>21</v>
      </c>
      <c r="C47" s="29">
        <v>282</v>
      </c>
      <c r="D47" s="10">
        <v>371</v>
      </c>
      <c r="E47" s="10">
        <v>384</v>
      </c>
      <c r="F47" s="10">
        <v>388</v>
      </c>
      <c r="G47" s="10">
        <v>400</v>
      </c>
      <c r="H47" s="10">
        <v>442</v>
      </c>
      <c r="I47" s="10">
        <v>457</v>
      </c>
      <c r="J47" s="10">
        <v>467</v>
      </c>
      <c r="K47" s="10" t="s">
        <v>14</v>
      </c>
      <c r="M47" s="50" t="s">
        <v>22</v>
      </c>
      <c r="N47" s="13">
        <v>246</v>
      </c>
      <c r="O47" s="14">
        <f>SUM(N47/N49)</f>
        <v>3.8954869358669833E-2</v>
      </c>
      <c r="P47" s="5"/>
    </row>
    <row r="48" spans="1:16" s="2" customFormat="1" ht="16.5" customHeight="1" thickBot="1">
      <c r="A48" s="7" t="s">
        <v>262</v>
      </c>
      <c r="B48" s="8" t="s">
        <v>6</v>
      </c>
      <c r="C48" s="10">
        <v>278</v>
      </c>
      <c r="D48" s="10">
        <v>768</v>
      </c>
      <c r="E48" s="10">
        <v>855</v>
      </c>
      <c r="F48" s="10">
        <v>860</v>
      </c>
      <c r="G48" s="10">
        <v>873</v>
      </c>
      <c r="H48" s="10">
        <v>904</v>
      </c>
      <c r="I48" s="9">
        <v>1118</v>
      </c>
      <c r="J48" s="10"/>
      <c r="K48" s="10"/>
      <c r="L48" s="9" t="s">
        <v>12</v>
      </c>
      <c r="M48" s="6" t="s">
        <v>13</v>
      </c>
      <c r="N48" s="19">
        <v>23</v>
      </c>
      <c r="O48" s="20">
        <f>SUM(N48/N49)</f>
        <v>3.6421219319081551E-3</v>
      </c>
    </row>
    <row r="49" spans="1:15" s="2" customFormat="1" ht="16.5" customHeight="1" thickBot="1">
      <c r="A49" s="22" t="s">
        <v>126</v>
      </c>
      <c r="B49" s="49" t="s">
        <v>22</v>
      </c>
      <c r="C49" s="10">
        <v>246</v>
      </c>
      <c r="D49" s="10">
        <v>288</v>
      </c>
      <c r="E49" s="10">
        <v>298</v>
      </c>
      <c r="F49" s="10">
        <v>302</v>
      </c>
      <c r="G49" s="10">
        <v>332</v>
      </c>
      <c r="H49" s="10" t="s">
        <v>14</v>
      </c>
      <c r="N49" s="24">
        <v>6315</v>
      </c>
    </row>
    <row r="50" spans="1:15" s="2" customFormat="1" ht="16.5" customHeight="1" thickBot="1">
      <c r="A50" s="22" t="s">
        <v>337</v>
      </c>
      <c r="B50" s="23" t="s">
        <v>6</v>
      </c>
      <c r="C50" s="10">
        <v>173</v>
      </c>
      <c r="D50" s="10">
        <v>360</v>
      </c>
      <c r="E50" s="10">
        <v>403</v>
      </c>
      <c r="F50" s="10">
        <v>406</v>
      </c>
      <c r="G50" s="10">
        <v>413</v>
      </c>
      <c r="H50" s="10">
        <v>433</v>
      </c>
      <c r="I50" s="10" t="s">
        <v>14</v>
      </c>
    </row>
    <row r="51" spans="1:15" s="2" customFormat="1" ht="16.5" customHeight="1" thickBot="1">
      <c r="A51" s="22" t="s">
        <v>339</v>
      </c>
      <c r="B51" s="26" t="s">
        <v>11</v>
      </c>
      <c r="C51" s="29">
        <v>101</v>
      </c>
      <c r="D51" s="10">
        <v>123</v>
      </c>
      <c r="E51" s="10">
        <v>129</v>
      </c>
      <c r="F51" s="10">
        <v>130</v>
      </c>
      <c r="G51" s="10" t="s">
        <v>14</v>
      </c>
    </row>
    <row r="52" spans="1:15" s="2" customFormat="1" ht="16.5" customHeight="1" thickBot="1">
      <c r="A52" s="22" t="s">
        <v>67</v>
      </c>
      <c r="B52" s="27" t="s">
        <v>16</v>
      </c>
      <c r="C52" s="10">
        <v>23</v>
      </c>
      <c r="D52" s="10">
        <v>35</v>
      </c>
      <c r="E52" s="10">
        <v>38</v>
      </c>
      <c r="F52" s="10" t="s">
        <v>14</v>
      </c>
    </row>
    <row r="53" spans="1:15" s="2" customFormat="1" ht="12.75" customHeight="1"/>
    <row r="54" spans="1:15" s="2" customFormat="1" ht="16.5" customHeight="1">
      <c r="A54" s="1" t="s">
        <v>309</v>
      </c>
    </row>
    <row r="55" spans="1:15" s="2" customFormat="1" ht="9.75" customHeight="1" thickBot="1">
      <c r="A55" s="1"/>
    </row>
    <row r="56" spans="1:15" s="2" customFormat="1" ht="16.5" customHeight="1" thickBot="1">
      <c r="A56" s="3" t="s">
        <v>0</v>
      </c>
      <c r="B56" s="4" t="s">
        <v>1</v>
      </c>
      <c r="C56" s="4" t="s">
        <v>2</v>
      </c>
      <c r="D56" s="4">
        <v>2</v>
      </c>
      <c r="E56" s="4">
        <v>3</v>
      </c>
      <c r="F56" s="4">
        <v>4</v>
      </c>
      <c r="G56" s="4">
        <v>5</v>
      </c>
      <c r="H56" s="4">
        <v>6</v>
      </c>
      <c r="I56" s="4">
        <v>7</v>
      </c>
      <c r="J56" s="4">
        <v>8</v>
      </c>
      <c r="K56" s="4"/>
      <c r="L56" s="6" t="s">
        <v>161</v>
      </c>
      <c r="M56" s="14">
        <f>(7648/15984)</f>
        <v>0.47847847847847846</v>
      </c>
    </row>
    <row r="57" spans="1:15" s="2" customFormat="1" ht="16.5" customHeight="1" thickBot="1">
      <c r="A57" s="7" t="s">
        <v>310</v>
      </c>
      <c r="B57" s="8" t="s">
        <v>6</v>
      </c>
      <c r="C57" s="9">
        <v>1469</v>
      </c>
      <c r="D57" s="10"/>
      <c r="E57" s="10"/>
      <c r="F57" s="10"/>
      <c r="G57" s="10"/>
      <c r="H57" s="10"/>
      <c r="I57" s="9"/>
      <c r="J57" s="9"/>
      <c r="K57" s="15" t="s">
        <v>7</v>
      </c>
      <c r="L57" s="5"/>
      <c r="M57" s="6" t="s">
        <v>3</v>
      </c>
      <c r="N57" s="6" t="s">
        <v>4</v>
      </c>
      <c r="O57" s="6" t="s">
        <v>5</v>
      </c>
    </row>
    <row r="58" spans="1:15" s="2" customFormat="1" ht="16.5" customHeight="1" thickBot="1">
      <c r="A58" s="7" t="s">
        <v>178</v>
      </c>
      <c r="B58" s="45" t="s">
        <v>21</v>
      </c>
      <c r="C58" s="10">
        <v>1196</v>
      </c>
      <c r="D58" s="10">
        <v>1214</v>
      </c>
      <c r="E58" s="10">
        <v>1262</v>
      </c>
      <c r="F58" s="9">
        <v>1326</v>
      </c>
      <c r="G58" s="10"/>
      <c r="H58" s="10"/>
      <c r="I58" s="9"/>
      <c r="J58" s="9"/>
      <c r="K58" s="15" t="s">
        <v>8</v>
      </c>
      <c r="L58" s="12" t="s">
        <v>6</v>
      </c>
      <c r="M58" s="13">
        <f>(C57+C60+C62+C63)</f>
        <v>3428</v>
      </c>
      <c r="N58" s="14">
        <f>SUM(M58/M64)</f>
        <v>0.45212345027697176</v>
      </c>
      <c r="O58" s="5">
        <v>2</v>
      </c>
    </row>
    <row r="59" spans="1:15" s="2" customFormat="1" ht="16.5" customHeight="1" thickBot="1">
      <c r="A59" s="7" t="s">
        <v>312</v>
      </c>
      <c r="B59" s="17" t="s">
        <v>9</v>
      </c>
      <c r="C59" s="29">
        <v>994</v>
      </c>
      <c r="D59" s="10">
        <v>1009</v>
      </c>
      <c r="E59" s="10">
        <v>1014</v>
      </c>
      <c r="F59" s="10">
        <v>1030</v>
      </c>
      <c r="G59" s="10">
        <v>1039</v>
      </c>
      <c r="H59" s="10">
        <v>1157</v>
      </c>
      <c r="I59" s="10">
        <v>1198</v>
      </c>
      <c r="J59" s="9">
        <v>1230</v>
      </c>
      <c r="K59" s="15" t="s">
        <v>12</v>
      </c>
      <c r="L59" s="16" t="s">
        <v>9</v>
      </c>
      <c r="M59" s="13">
        <f>(C59+C61)</f>
        <v>1849</v>
      </c>
      <c r="N59" s="14">
        <f>SUM(M59/M64)</f>
        <v>0.24386705354787655</v>
      </c>
      <c r="O59" s="5">
        <v>2</v>
      </c>
    </row>
    <row r="60" spans="1:15" s="2" customFormat="1" ht="16.5" customHeight="1" thickBot="1">
      <c r="A60" s="7" t="s">
        <v>186</v>
      </c>
      <c r="B60" s="8" t="s">
        <v>6</v>
      </c>
      <c r="C60" s="10">
        <v>885</v>
      </c>
      <c r="D60" s="10">
        <v>949</v>
      </c>
      <c r="E60" s="10">
        <v>953</v>
      </c>
      <c r="F60" s="10">
        <v>969</v>
      </c>
      <c r="G60" s="10">
        <v>971</v>
      </c>
      <c r="H60" s="10">
        <v>994</v>
      </c>
      <c r="I60" s="10">
        <v>1109</v>
      </c>
      <c r="J60" s="9">
        <v>1192</v>
      </c>
      <c r="K60" s="15" t="s">
        <v>10</v>
      </c>
      <c r="L60" s="30" t="s">
        <v>21</v>
      </c>
      <c r="M60" s="13">
        <f>(C58+C67)</f>
        <v>1293</v>
      </c>
      <c r="N60" s="14">
        <f>SUM(M60/M64)</f>
        <v>0.17053547876549724</v>
      </c>
      <c r="O60" s="5">
        <v>1</v>
      </c>
    </row>
    <row r="61" spans="1:15" s="2" customFormat="1" ht="16.5" customHeight="1" thickBot="1">
      <c r="A61" s="7" t="s">
        <v>188</v>
      </c>
      <c r="B61" s="17" t="s">
        <v>9</v>
      </c>
      <c r="C61" s="10">
        <v>855</v>
      </c>
      <c r="D61" s="10">
        <v>862</v>
      </c>
      <c r="E61" s="10">
        <v>876</v>
      </c>
      <c r="F61" s="10">
        <v>882</v>
      </c>
      <c r="G61" s="10">
        <v>883</v>
      </c>
      <c r="H61" s="10">
        <v>984</v>
      </c>
      <c r="I61" s="10">
        <v>1151</v>
      </c>
      <c r="J61" s="9">
        <v>1184</v>
      </c>
      <c r="K61" s="15" t="s">
        <v>15</v>
      </c>
      <c r="L61" s="18" t="s">
        <v>11</v>
      </c>
      <c r="M61" s="13">
        <v>219</v>
      </c>
      <c r="N61" s="14">
        <f>SUM(M61/M64)</f>
        <v>2.8884199419678184E-2</v>
      </c>
      <c r="O61" s="5"/>
    </row>
    <row r="62" spans="1:15" s="2" customFormat="1" ht="16.5" customHeight="1" thickBot="1">
      <c r="A62" s="22" t="s">
        <v>311</v>
      </c>
      <c r="B62" s="23" t="s">
        <v>6</v>
      </c>
      <c r="C62" s="10">
        <v>613</v>
      </c>
      <c r="D62" s="10">
        <v>662</v>
      </c>
      <c r="E62" s="10">
        <v>665</v>
      </c>
      <c r="F62" s="10">
        <v>679</v>
      </c>
      <c r="G62" s="10">
        <v>683</v>
      </c>
      <c r="H62" s="10">
        <v>719</v>
      </c>
      <c r="I62" s="10">
        <v>733</v>
      </c>
      <c r="J62" s="10">
        <v>1053</v>
      </c>
      <c r="K62" s="15"/>
      <c r="L62" s="59" t="s">
        <v>151</v>
      </c>
      <c r="M62" s="13">
        <v>376</v>
      </c>
      <c r="N62" s="14">
        <f>SUM(M62/M64)</f>
        <v>4.9591136903191772E-2</v>
      </c>
      <c r="O62" s="5"/>
    </row>
    <row r="63" spans="1:15" s="2" customFormat="1" ht="16.5" customHeight="1" thickBot="1">
      <c r="A63" s="22" t="s">
        <v>313</v>
      </c>
      <c r="B63" s="23" t="s">
        <v>6</v>
      </c>
      <c r="C63" s="10">
        <v>461</v>
      </c>
      <c r="D63" s="10">
        <v>496</v>
      </c>
      <c r="E63" s="10">
        <v>497</v>
      </c>
      <c r="F63" s="10">
        <v>516</v>
      </c>
      <c r="G63" s="10">
        <v>521</v>
      </c>
      <c r="H63" s="10">
        <v>548</v>
      </c>
      <c r="I63" s="10">
        <v>559</v>
      </c>
      <c r="J63" s="10" t="s">
        <v>14</v>
      </c>
      <c r="L63" s="44" t="s">
        <v>150</v>
      </c>
      <c r="M63" s="13">
        <v>417</v>
      </c>
      <c r="N63" s="14">
        <f>SUM(M63/M64)</f>
        <v>5.499868108678449E-2</v>
      </c>
      <c r="O63" s="5"/>
    </row>
    <row r="64" spans="1:15" s="2" customFormat="1" ht="16.5" customHeight="1" thickBot="1">
      <c r="A64" s="22" t="s">
        <v>191</v>
      </c>
      <c r="B64" s="43" t="s">
        <v>150</v>
      </c>
      <c r="C64" s="10">
        <v>417</v>
      </c>
      <c r="D64" s="10">
        <v>419</v>
      </c>
      <c r="E64" s="10">
        <v>430</v>
      </c>
      <c r="F64" s="10">
        <v>452</v>
      </c>
      <c r="G64" s="10">
        <v>459</v>
      </c>
      <c r="H64" s="10">
        <v>496</v>
      </c>
      <c r="I64" s="10" t="s">
        <v>14</v>
      </c>
      <c r="M64" s="24">
        <v>7582</v>
      </c>
    </row>
    <row r="65" spans="1:17" s="2" customFormat="1" ht="16.5" customHeight="1" thickBot="1">
      <c r="A65" s="22" t="s">
        <v>314</v>
      </c>
      <c r="B65" s="58" t="s">
        <v>151</v>
      </c>
      <c r="C65" s="10">
        <v>376</v>
      </c>
      <c r="D65" s="10">
        <v>384</v>
      </c>
      <c r="E65" s="10">
        <v>387</v>
      </c>
      <c r="F65" s="10">
        <v>404</v>
      </c>
      <c r="G65" s="10">
        <v>406</v>
      </c>
      <c r="H65" s="10" t="s">
        <v>14</v>
      </c>
      <c r="L65" s="44"/>
      <c r="M65" s="19"/>
      <c r="N65" s="20"/>
    </row>
    <row r="66" spans="1:17" s="2" customFormat="1" ht="16.5" customHeight="1" thickBot="1">
      <c r="A66" s="22" t="s">
        <v>315</v>
      </c>
      <c r="B66" s="26" t="s">
        <v>11</v>
      </c>
      <c r="C66" s="10">
        <v>219</v>
      </c>
      <c r="D66" s="10">
        <v>223</v>
      </c>
      <c r="E66" s="10">
        <v>224</v>
      </c>
      <c r="F66" s="10" t="s">
        <v>14</v>
      </c>
      <c r="M66" s="24"/>
    </row>
    <row r="67" spans="1:17" s="2" customFormat="1" ht="16.5" customHeight="1" thickBot="1">
      <c r="A67" s="22" t="s">
        <v>316</v>
      </c>
      <c r="B67" s="38" t="s">
        <v>21</v>
      </c>
      <c r="C67" s="10">
        <v>97</v>
      </c>
      <c r="D67" s="10">
        <v>100</v>
      </c>
      <c r="E67" s="10" t="s">
        <v>14</v>
      </c>
      <c r="J67" s="19"/>
      <c r="K67" s="19"/>
      <c r="N67" s="18"/>
      <c r="O67" s="13"/>
      <c r="P67" s="14"/>
      <c r="Q67" s="5"/>
    </row>
    <row r="68" spans="1:17" s="2" customFormat="1" ht="12.75" customHeight="1">
      <c r="A68" s="31"/>
      <c r="D68" s="19"/>
      <c r="E68" s="19"/>
    </row>
    <row r="69" spans="1:17" s="2" customFormat="1" ht="16.5" customHeight="1">
      <c r="A69" s="1" t="s">
        <v>329</v>
      </c>
    </row>
    <row r="70" spans="1:17" s="2" customFormat="1" ht="9.75" customHeight="1" thickBot="1">
      <c r="A70" s="1"/>
    </row>
    <row r="71" spans="1:17" s="2" customFormat="1" ht="16.5" customHeight="1" thickBot="1">
      <c r="A71" s="3" t="s">
        <v>0</v>
      </c>
      <c r="B71" s="4" t="s">
        <v>1</v>
      </c>
      <c r="C71" s="4" t="s">
        <v>2</v>
      </c>
      <c r="D71" s="4">
        <v>2</v>
      </c>
      <c r="E71" s="4">
        <v>3</v>
      </c>
      <c r="F71" s="4">
        <v>4</v>
      </c>
      <c r="G71" s="4">
        <v>5</v>
      </c>
      <c r="H71" s="4">
        <v>6</v>
      </c>
      <c r="I71" s="4">
        <v>7</v>
      </c>
      <c r="J71" s="4">
        <v>8</v>
      </c>
      <c r="K71" s="4"/>
      <c r="L71" s="6" t="s">
        <v>161</v>
      </c>
      <c r="M71" s="14">
        <f>(6955/13953)</f>
        <v>0.49845911273561239</v>
      </c>
    </row>
    <row r="72" spans="1:17" s="2" customFormat="1" ht="16.5" customHeight="1" thickBot="1">
      <c r="A72" s="7" t="s">
        <v>361</v>
      </c>
      <c r="B72" s="28" t="s">
        <v>16</v>
      </c>
      <c r="C72" s="9">
        <v>1412</v>
      </c>
      <c r="D72" s="10"/>
      <c r="E72" s="10"/>
      <c r="F72" s="10"/>
      <c r="G72" s="10"/>
      <c r="H72" s="10"/>
      <c r="I72" s="10"/>
      <c r="J72" s="10"/>
      <c r="K72" s="15" t="s">
        <v>7</v>
      </c>
      <c r="L72" s="5"/>
      <c r="M72" s="6" t="s">
        <v>3</v>
      </c>
      <c r="N72" s="6" t="s">
        <v>4</v>
      </c>
      <c r="O72" s="6" t="s">
        <v>5</v>
      </c>
    </row>
    <row r="73" spans="1:17" s="2" customFormat="1" ht="16.5" customHeight="1" thickBot="1">
      <c r="A73" s="7" t="s">
        <v>176</v>
      </c>
      <c r="B73" s="17" t="s">
        <v>9</v>
      </c>
      <c r="C73" s="10">
        <v>865</v>
      </c>
      <c r="D73" s="10">
        <v>887</v>
      </c>
      <c r="E73" s="10">
        <v>891</v>
      </c>
      <c r="F73" s="10">
        <v>1004</v>
      </c>
      <c r="G73" s="9">
        <v>1203</v>
      </c>
      <c r="H73" s="9"/>
      <c r="I73" s="10"/>
      <c r="J73" s="10"/>
      <c r="K73" s="15" t="s">
        <v>8</v>
      </c>
      <c r="L73" s="12" t="s">
        <v>6</v>
      </c>
      <c r="M73" s="13">
        <f>(C74+C78+C79+C81)</f>
        <v>2218</v>
      </c>
      <c r="N73" s="14">
        <f>SUM(M73/M77)</f>
        <v>0.32247746437918001</v>
      </c>
      <c r="O73" s="5">
        <v>1</v>
      </c>
    </row>
    <row r="74" spans="1:17" s="2" customFormat="1" ht="16.5" customHeight="1" thickBot="1">
      <c r="A74" s="7" t="s">
        <v>174</v>
      </c>
      <c r="B74" s="8" t="s">
        <v>6</v>
      </c>
      <c r="C74" s="10">
        <v>718</v>
      </c>
      <c r="D74" s="10">
        <v>752</v>
      </c>
      <c r="E74" s="10">
        <v>919</v>
      </c>
      <c r="F74" s="10">
        <v>926</v>
      </c>
      <c r="G74" s="10">
        <v>999</v>
      </c>
      <c r="H74" s="10">
        <v>1008</v>
      </c>
      <c r="I74" s="10">
        <v>1099</v>
      </c>
      <c r="J74" s="9">
        <v>1127</v>
      </c>
      <c r="K74" s="15" t="s">
        <v>10</v>
      </c>
      <c r="L74" s="16" t="s">
        <v>9</v>
      </c>
      <c r="M74" s="13">
        <f>(C73+C75+C77)</f>
        <v>2207</v>
      </c>
      <c r="N74" s="14">
        <f>SUM(M74/M77)</f>
        <v>0.32087816225646992</v>
      </c>
      <c r="O74" s="5">
        <v>2</v>
      </c>
    </row>
    <row r="75" spans="1:17" s="2" customFormat="1" ht="16.5" customHeight="1" thickBot="1">
      <c r="A75" s="7" t="s">
        <v>363</v>
      </c>
      <c r="B75" s="17" t="s">
        <v>9</v>
      </c>
      <c r="C75" s="29">
        <v>691</v>
      </c>
      <c r="D75" s="10">
        <v>735</v>
      </c>
      <c r="E75" s="10">
        <v>746</v>
      </c>
      <c r="F75" s="10">
        <v>767</v>
      </c>
      <c r="G75" s="10">
        <v>786</v>
      </c>
      <c r="H75" s="10">
        <v>797</v>
      </c>
      <c r="I75" s="9">
        <v>1248</v>
      </c>
      <c r="J75" s="9"/>
      <c r="K75" s="15" t="s">
        <v>12</v>
      </c>
      <c r="L75" s="30" t="s">
        <v>21</v>
      </c>
      <c r="M75" s="13">
        <f>(C76+C80)</f>
        <v>1041</v>
      </c>
      <c r="N75" s="14">
        <f>SUM(M75/M77)</f>
        <v>0.15135213724920035</v>
      </c>
      <c r="O75" s="5">
        <v>1</v>
      </c>
    </row>
    <row r="76" spans="1:17" s="2" customFormat="1" ht="16.5" customHeight="1" thickBot="1">
      <c r="A76" s="7" t="s">
        <v>165</v>
      </c>
      <c r="B76" s="45" t="s">
        <v>21</v>
      </c>
      <c r="C76" s="10">
        <v>659</v>
      </c>
      <c r="D76" s="10">
        <v>719</v>
      </c>
      <c r="E76" s="10">
        <v>730</v>
      </c>
      <c r="F76" s="10">
        <v>921</v>
      </c>
      <c r="G76" s="10">
        <v>946</v>
      </c>
      <c r="H76" s="10">
        <v>960</v>
      </c>
      <c r="I76" s="10">
        <v>1014</v>
      </c>
      <c r="J76" s="9">
        <v>1071</v>
      </c>
      <c r="K76" s="15" t="s">
        <v>15</v>
      </c>
      <c r="L76" s="21" t="s">
        <v>13</v>
      </c>
      <c r="M76" s="13">
        <v>1412</v>
      </c>
      <c r="N76" s="14">
        <f>SUM(M76/M77)</f>
        <v>0.20529223611514974</v>
      </c>
      <c r="O76" s="5">
        <v>1</v>
      </c>
    </row>
    <row r="77" spans="1:17" s="2" customFormat="1" ht="16.5" customHeight="1" thickBot="1">
      <c r="A77" s="22" t="s">
        <v>330</v>
      </c>
      <c r="B77" s="25" t="s">
        <v>9</v>
      </c>
      <c r="C77" s="10">
        <v>651</v>
      </c>
      <c r="D77" s="10">
        <v>665</v>
      </c>
      <c r="E77" s="10">
        <v>751</v>
      </c>
      <c r="F77" s="10">
        <v>760</v>
      </c>
      <c r="G77" s="10">
        <v>767</v>
      </c>
      <c r="H77" s="10">
        <v>769</v>
      </c>
      <c r="I77" s="10" t="s">
        <v>14</v>
      </c>
      <c r="M77" s="24">
        <v>6878</v>
      </c>
    </row>
    <row r="78" spans="1:17" s="2" customFormat="1" ht="16.5" customHeight="1" thickBot="1">
      <c r="A78" s="22" t="s">
        <v>331</v>
      </c>
      <c r="B78" s="23" t="s">
        <v>6</v>
      </c>
      <c r="C78" s="10">
        <v>596</v>
      </c>
      <c r="D78" s="10">
        <v>638</v>
      </c>
      <c r="E78" s="10">
        <v>681</v>
      </c>
      <c r="F78" s="10">
        <v>686</v>
      </c>
      <c r="G78" s="10">
        <v>931</v>
      </c>
      <c r="H78" s="10">
        <v>951</v>
      </c>
      <c r="I78" s="10">
        <v>977</v>
      </c>
      <c r="J78" s="10">
        <v>993</v>
      </c>
      <c r="K78" s="9"/>
    </row>
    <row r="79" spans="1:17" s="2" customFormat="1" ht="16.5" customHeight="1" thickBot="1">
      <c r="A79" s="22" t="s">
        <v>81</v>
      </c>
      <c r="B79" s="23" t="s">
        <v>6</v>
      </c>
      <c r="C79" s="10">
        <v>551</v>
      </c>
      <c r="D79" s="10">
        <v>576</v>
      </c>
      <c r="E79" s="10">
        <v>595</v>
      </c>
      <c r="F79" s="10">
        <v>627</v>
      </c>
      <c r="G79" s="10" t="s">
        <v>14</v>
      </c>
    </row>
    <row r="80" spans="1:17" s="2" customFormat="1" ht="16.5" customHeight="1" thickBot="1">
      <c r="A80" s="22" t="s">
        <v>87</v>
      </c>
      <c r="B80" s="38" t="s">
        <v>21</v>
      </c>
      <c r="C80" s="10">
        <v>382</v>
      </c>
      <c r="D80" s="10">
        <v>397</v>
      </c>
      <c r="E80" s="10">
        <v>402</v>
      </c>
      <c r="F80" s="10" t="s">
        <v>14</v>
      </c>
      <c r="J80" s="18"/>
    </row>
    <row r="81" spans="1:12" s="2" customFormat="1" ht="16.5" customHeight="1" thickBot="1">
      <c r="A81" s="22" t="s">
        <v>328</v>
      </c>
      <c r="B81" s="23" t="s">
        <v>6</v>
      </c>
      <c r="C81" s="10">
        <v>353</v>
      </c>
      <c r="D81" s="10">
        <v>362</v>
      </c>
      <c r="E81" s="10" t="s">
        <v>14</v>
      </c>
      <c r="G81" s="19"/>
      <c r="H81" s="19"/>
      <c r="I81" s="19"/>
      <c r="J81" s="14"/>
      <c r="K81" s="5"/>
    </row>
    <row r="82" spans="1:12" s="2" customFormat="1" ht="12" customHeight="1">
      <c r="A82" s="31"/>
      <c r="C82" s="19"/>
      <c r="D82" s="19"/>
      <c r="E82" s="19"/>
      <c r="F82" s="19"/>
      <c r="G82" s="19"/>
      <c r="H82" s="19"/>
      <c r="I82" s="19"/>
      <c r="J82" s="19"/>
      <c r="K82" s="19"/>
      <c r="L82" s="19"/>
    </row>
    <row r="83" spans="1:12" s="53" customFormat="1" ht="15" customHeight="1">
      <c r="A83" s="32"/>
      <c r="B83" s="32" t="s">
        <v>20</v>
      </c>
      <c r="C83" s="33" t="s">
        <v>6</v>
      </c>
      <c r="D83" s="34" t="s">
        <v>9</v>
      </c>
      <c r="E83" s="39" t="s">
        <v>21</v>
      </c>
      <c r="F83" s="35" t="s">
        <v>11</v>
      </c>
      <c r="G83" s="61" t="s">
        <v>151</v>
      </c>
      <c r="H83" s="41" t="s">
        <v>150</v>
      </c>
      <c r="I83" s="40" t="s">
        <v>22</v>
      </c>
      <c r="J83" s="32" t="s">
        <v>13</v>
      </c>
    </row>
    <row r="84" spans="1:12" s="53" customFormat="1" ht="15" customHeight="1">
      <c r="A84" s="56" t="s">
        <v>3</v>
      </c>
      <c r="B84" s="36">
        <f>SUM(M64+N49+P30+O11+M77)</f>
        <v>38850</v>
      </c>
      <c r="C84" s="54">
        <f>SUM(M58+N43+P23+O5+M73)</f>
        <v>17408</v>
      </c>
      <c r="D84" s="54">
        <f>SUM(M59+N44+P24+O6+M74)</f>
        <v>10290</v>
      </c>
      <c r="E84" s="54">
        <f>SUM(M75+M60+N45+P25+O7)</f>
        <v>4587</v>
      </c>
      <c r="F84" s="54">
        <f>(M61+N46+P26+O8)</f>
        <v>909</v>
      </c>
      <c r="G84" s="54">
        <f>(M62+P27+O9)</f>
        <v>1229</v>
      </c>
      <c r="H84" s="54">
        <f>(M63+P28)</f>
        <v>1080</v>
      </c>
      <c r="I84" s="54">
        <v>246</v>
      </c>
      <c r="J84" s="54">
        <f>SUM(M76+O10+N48+P29)</f>
        <v>3101</v>
      </c>
    </row>
    <row r="85" spans="1:12" s="53" customFormat="1" ht="15" customHeight="1">
      <c r="A85" s="56" t="s">
        <v>4</v>
      </c>
      <c r="B85" s="37">
        <v>1</v>
      </c>
      <c r="C85" s="55">
        <f t="shared" ref="C85:J85" si="0">SUM(C84/$B$84)</f>
        <v>0.44808236808236807</v>
      </c>
      <c r="D85" s="55">
        <f t="shared" si="0"/>
        <v>0.26486486486486488</v>
      </c>
      <c r="E85" s="55">
        <f t="shared" si="0"/>
        <v>0.11806949806949807</v>
      </c>
      <c r="F85" s="55">
        <f t="shared" si="0"/>
        <v>2.3397683397683399E-2</v>
      </c>
      <c r="G85" s="55">
        <f t="shared" si="0"/>
        <v>3.1634491634491634E-2</v>
      </c>
      <c r="H85" s="55">
        <f>SUM(H84/$B$84)</f>
        <v>2.7799227799227798E-2</v>
      </c>
      <c r="I85" s="55">
        <f>SUM(I84/$B$84)</f>
        <v>6.3320463320463323E-3</v>
      </c>
      <c r="J85" s="55">
        <f t="shared" si="0"/>
        <v>7.9819819819819823E-2</v>
      </c>
    </row>
    <row r="86" spans="1:12" s="53" customFormat="1" ht="15" customHeight="1">
      <c r="A86" s="56" t="s">
        <v>5</v>
      </c>
      <c r="B86" s="32">
        <v>29</v>
      </c>
      <c r="C86" s="53">
        <v>12</v>
      </c>
      <c r="D86" s="53">
        <v>9</v>
      </c>
      <c r="E86" s="53">
        <v>4</v>
      </c>
      <c r="F86" s="53">
        <v>0</v>
      </c>
      <c r="G86" s="53">
        <v>0</v>
      </c>
      <c r="H86" s="53">
        <v>1</v>
      </c>
      <c r="I86" s="53">
        <v>0</v>
      </c>
      <c r="J86" s="53">
        <v>3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R79"/>
  <sheetViews>
    <sheetView workbookViewId="0">
      <selection activeCell="Q1" sqref="Q1"/>
    </sheetView>
  </sheetViews>
  <sheetFormatPr defaultRowHeight="12.75"/>
  <cols>
    <col min="1" max="1" width="22.85546875" customWidth="1"/>
    <col min="6" max="6" width="9" customWidth="1"/>
    <col min="17" max="17" width="8.85546875" customWidth="1"/>
    <col min="18" max="18" width="8.42578125" customWidth="1"/>
  </cols>
  <sheetData>
    <row r="1" spans="1:18" s="2" customFormat="1" ht="16.5" customHeight="1">
      <c r="A1" s="1" t="s">
        <v>264</v>
      </c>
    </row>
    <row r="2" spans="1:18" s="2" customFormat="1" ht="9" customHeight="1" thickBot="1">
      <c r="A2" s="1"/>
    </row>
    <row r="3" spans="1:18" s="2" customFormat="1" ht="16.5" customHeight="1" thickBot="1">
      <c r="A3" s="3" t="s">
        <v>0</v>
      </c>
      <c r="B3" s="4" t="s">
        <v>1</v>
      </c>
      <c r="C3" s="4" t="s">
        <v>2</v>
      </c>
      <c r="D3" s="4">
        <v>2</v>
      </c>
      <c r="E3" s="4">
        <v>3</v>
      </c>
      <c r="F3" s="4">
        <v>4</v>
      </c>
      <c r="G3" s="4">
        <v>5</v>
      </c>
      <c r="H3" s="4">
        <v>6</v>
      </c>
      <c r="I3" s="4"/>
      <c r="J3" s="6" t="s">
        <v>161</v>
      </c>
      <c r="K3" s="14">
        <f>(10283/19502)</f>
        <v>0.52727925340990667</v>
      </c>
    </row>
    <row r="4" spans="1:18" s="2" customFormat="1" ht="16.5" customHeight="1" thickBot="1">
      <c r="A4" s="7" t="s">
        <v>28</v>
      </c>
      <c r="B4" s="8" t="s">
        <v>6</v>
      </c>
      <c r="C4" s="9">
        <v>2414</v>
      </c>
      <c r="D4" s="10"/>
      <c r="E4" s="10"/>
      <c r="F4" s="9"/>
      <c r="G4" s="10"/>
      <c r="H4" s="9"/>
      <c r="I4" s="11" t="s">
        <v>7</v>
      </c>
      <c r="J4" s="5"/>
      <c r="K4" s="6" t="s">
        <v>3</v>
      </c>
      <c r="L4" s="6" t="s">
        <v>4</v>
      </c>
      <c r="M4" s="6" t="s">
        <v>5</v>
      </c>
    </row>
    <row r="5" spans="1:18" s="2" customFormat="1" ht="16.5" customHeight="1" thickBot="1">
      <c r="A5" s="7" t="s">
        <v>27</v>
      </c>
      <c r="B5" s="17" t="s">
        <v>9</v>
      </c>
      <c r="C5" s="9">
        <v>1827</v>
      </c>
      <c r="D5" s="10"/>
      <c r="E5" s="10"/>
      <c r="F5" s="9"/>
      <c r="G5" s="10"/>
      <c r="H5" s="9"/>
      <c r="I5" s="11" t="s">
        <v>8</v>
      </c>
      <c r="J5" s="12" t="s">
        <v>6</v>
      </c>
      <c r="K5" s="13">
        <f>(C4+C6+C7+C9)</f>
        <v>5833</v>
      </c>
      <c r="L5" s="14">
        <f>SUM(K5/K8)</f>
        <v>0.57895781637717125</v>
      </c>
      <c r="M5" s="5">
        <v>4</v>
      </c>
    </row>
    <row r="6" spans="1:18" s="2" customFormat="1" ht="16.5" customHeight="1" thickBot="1">
      <c r="A6" s="7" t="s">
        <v>266</v>
      </c>
      <c r="B6" s="8" t="s">
        <v>6</v>
      </c>
      <c r="C6" s="10">
        <v>1279</v>
      </c>
      <c r="D6" s="10">
        <v>1370</v>
      </c>
      <c r="E6" s="10">
        <v>1382</v>
      </c>
      <c r="F6" s="9">
        <v>1478</v>
      </c>
      <c r="G6" s="10"/>
      <c r="H6" s="9"/>
      <c r="I6" s="11" t="s">
        <v>10</v>
      </c>
      <c r="J6" s="16" t="s">
        <v>9</v>
      </c>
      <c r="K6" s="13">
        <f>(C5+C8+C11)</f>
        <v>3355</v>
      </c>
      <c r="L6" s="14">
        <f>SUM(K6/K8)</f>
        <v>0.33300248138957816</v>
      </c>
      <c r="M6" s="5">
        <v>2</v>
      </c>
    </row>
    <row r="7" spans="1:18" s="2" customFormat="1" ht="16.5" customHeight="1" thickBot="1">
      <c r="A7" s="7" t="s">
        <v>26</v>
      </c>
      <c r="B7" s="8" t="s">
        <v>6</v>
      </c>
      <c r="C7" s="10">
        <v>1202</v>
      </c>
      <c r="D7" s="9">
        <v>1705</v>
      </c>
      <c r="E7" s="10"/>
      <c r="F7" s="9"/>
      <c r="G7" s="10"/>
      <c r="H7" s="9"/>
      <c r="I7" s="11" t="s">
        <v>12</v>
      </c>
      <c r="J7" s="30" t="s">
        <v>21</v>
      </c>
      <c r="K7" s="19">
        <v>887</v>
      </c>
      <c r="L7" s="20">
        <f>SUM(K7/K8)</f>
        <v>8.8039702233250625E-2</v>
      </c>
    </row>
    <row r="8" spans="1:18" s="2" customFormat="1" ht="16.5" customHeight="1" thickBot="1">
      <c r="A8" s="7" t="s">
        <v>237</v>
      </c>
      <c r="B8" s="17" t="s">
        <v>9</v>
      </c>
      <c r="C8" s="10">
        <v>962</v>
      </c>
      <c r="D8" s="10">
        <v>1022</v>
      </c>
      <c r="E8" s="10">
        <v>1173</v>
      </c>
      <c r="F8" s="10">
        <v>1184</v>
      </c>
      <c r="G8" s="9">
        <v>1593</v>
      </c>
      <c r="H8" s="9"/>
      <c r="I8" s="11" t="s">
        <v>15</v>
      </c>
      <c r="J8" s="18"/>
      <c r="K8" s="24">
        <v>10075</v>
      </c>
      <c r="L8" s="20"/>
    </row>
    <row r="9" spans="1:18" s="2" customFormat="1" ht="16.5" customHeight="1" thickBot="1">
      <c r="A9" s="7" t="s">
        <v>267</v>
      </c>
      <c r="B9" s="8" t="s">
        <v>6</v>
      </c>
      <c r="C9" s="10">
        <v>938</v>
      </c>
      <c r="D9" s="10">
        <v>1072</v>
      </c>
      <c r="E9" s="10">
        <v>1153</v>
      </c>
      <c r="F9" s="10">
        <v>1276</v>
      </c>
      <c r="G9" s="10">
        <v>1342</v>
      </c>
      <c r="H9" s="9">
        <v>1379</v>
      </c>
      <c r="I9" s="9" t="s">
        <v>18</v>
      </c>
      <c r="J9" s="50"/>
      <c r="K9" s="13"/>
      <c r="L9" s="14"/>
      <c r="M9" s="5"/>
    </row>
    <row r="10" spans="1:18" s="2" customFormat="1" ht="16.5" customHeight="1" thickBot="1">
      <c r="A10" s="22" t="s">
        <v>238</v>
      </c>
      <c r="B10" s="38" t="s">
        <v>21</v>
      </c>
      <c r="C10" s="10">
        <v>887</v>
      </c>
      <c r="D10" s="10">
        <v>1019</v>
      </c>
      <c r="E10" s="10">
        <v>1057</v>
      </c>
      <c r="F10" s="10">
        <v>1078</v>
      </c>
      <c r="G10" s="10">
        <v>1220</v>
      </c>
      <c r="H10" s="10">
        <v>1336</v>
      </c>
      <c r="I10" s="10"/>
    </row>
    <row r="11" spans="1:18" s="2" customFormat="1" ht="16.5" customHeight="1" thickBot="1">
      <c r="A11" s="22" t="s">
        <v>265</v>
      </c>
      <c r="B11" s="25" t="s">
        <v>9</v>
      </c>
      <c r="C11" s="10">
        <v>566</v>
      </c>
      <c r="D11" s="10">
        <v>620</v>
      </c>
      <c r="E11" s="10">
        <v>725</v>
      </c>
      <c r="F11" s="10">
        <v>739</v>
      </c>
      <c r="G11" s="10" t="s">
        <v>14</v>
      </c>
      <c r="I11" s="19"/>
      <c r="J11" s="20"/>
    </row>
    <row r="12" spans="1:18" s="2" customFormat="1" ht="11.25" customHeight="1"/>
    <row r="13" spans="1:18" s="2" customFormat="1" ht="16.5" customHeight="1">
      <c r="A13" s="1" t="s">
        <v>274</v>
      </c>
    </row>
    <row r="14" spans="1:18" s="2" customFormat="1" ht="9.75" customHeight="1" thickBot="1">
      <c r="A14" s="1"/>
    </row>
    <row r="15" spans="1:18" s="2" customFormat="1" ht="17.25" customHeight="1" thickBot="1">
      <c r="A15" s="3" t="s">
        <v>0</v>
      </c>
      <c r="B15" s="4" t="s">
        <v>1</v>
      </c>
      <c r="C15" s="4" t="s">
        <v>2</v>
      </c>
      <c r="D15" s="4">
        <v>2</v>
      </c>
      <c r="E15" s="4">
        <v>3</v>
      </c>
      <c r="F15" s="4">
        <v>4</v>
      </c>
      <c r="G15" s="4">
        <v>5</v>
      </c>
      <c r="H15" s="4">
        <v>6</v>
      </c>
      <c r="I15" s="4">
        <v>7</v>
      </c>
      <c r="J15" s="4">
        <v>8</v>
      </c>
      <c r="K15" s="4">
        <v>9</v>
      </c>
      <c r="L15" s="4">
        <v>10</v>
      </c>
      <c r="M15" s="4">
        <v>11</v>
      </c>
      <c r="N15" s="4"/>
      <c r="O15" s="6" t="s">
        <v>161</v>
      </c>
      <c r="P15" s="14">
        <f>(10181/22196)</f>
        <v>0.45868624977473421</v>
      </c>
    </row>
    <row r="16" spans="1:18" s="2" customFormat="1" ht="17.25" customHeight="1" thickBot="1">
      <c r="A16" s="7" t="s">
        <v>278</v>
      </c>
      <c r="B16" s="8" t="s">
        <v>6</v>
      </c>
      <c r="C16" s="9">
        <v>1316</v>
      </c>
      <c r="D16" s="10"/>
      <c r="E16" s="10"/>
      <c r="F16" s="9"/>
      <c r="G16" s="10"/>
      <c r="H16" s="10"/>
      <c r="I16" s="10"/>
      <c r="J16" s="10"/>
      <c r="K16" s="10"/>
      <c r="L16" s="10"/>
      <c r="M16" s="10"/>
      <c r="N16" s="11" t="s">
        <v>7</v>
      </c>
      <c r="O16" s="5"/>
      <c r="P16" s="6" t="s">
        <v>3</v>
      </c>
      <c r="Q16" s="6" t="s">
        <v>4</v>
      </c>
      <c r="R16" s="6" t="s">
        <v>5</v>
      </c>
    </row>
    <row r="17" spans="1:18" s="2" customFormat="1" ht="17.25" customHeight="1" thickBot="1">
      <c r="A17" s="7" t="s">
        <v>277</v>
      </c>
      <c r="B17" s="17" t="s">
        <v>9</v>
      </c>
      <c r="C17" s="10">
        <v>991</v>
      </c>
      <c r="D17" s="10">
        <v>996</v>
      </c>
      <c r="E17" s="10">
        <v>1008</v>
      </c>
      <c r="F17" s="10">
        <v>1050</v>
      </c>
      <c r="G17" s="10">
        <v>1082</v>
      </c>
      <c r="H17" s="10">
        <v>1133</v>
      </c>
      <c r="I17" s="9">
        <v>1312</v>
      </c>
      <c r="J17" s="10"/>
      <c r="K17" s="9"/>
      <c r="L17" s="9"/>
      <c r="M17" s="9"/>
      <c r="N17" s="11" t="s">
        <v>8</v>
      </c>
      <c r="O17" s="12" t="s">
        <v>6</v>
      </c>
      <c r="P17" s="13">
        <f>(C16+C18+C21+C24+C27)</f>
        <v>4203</v>
      </c>
      <c r="Q17" s="14">
        <f>SUM(P17/P23)</f>
        <v>0.41883408071748879</v>
      </c>
      <c r="R17" s="5">
        <v>3</v>
      </c>
    </row>
    <row r="18" spans="1:18" s="2" customFormat="1" ht="17.25" customHeight="1" thickBot="1">
      <c r="A18" s="7" t="s">
        <v>275</v>
      </c>
      <c r="B18" s="8" t="s">
        <v>6</v>
      </c>
      <c r="C18" s="10">
        <v>962</v>
      </c>
      <c r="D18" s="10">
        <v>979</v>
      </c>
      <c r="E18" s="10">
        <v>989</v>
      </c>
      <c r="F18" s="10">
        <v>1005</v>
      </c>
      <c r="G18" s="10">
        <v>1017</v>
      </c>
      <c r="H18" s="10">
        <v>1219</v>
      </c>
      <c r="I18" s="9">
        <v>1260</v>
      </c>
      <c r="J18" s="10"/>
      <c r="K18" s="10"/>
      <c r="L18" s="10"/>
      <c r="M18" s="10"/>
      <c r="N18" s="11" t="s">
        <v>12</v>
      </c>
      <c r="O18" s="16" t="s">
        <v>9</v>
      </c>
      <c r="P18" s="13">
        <f>(C17+C20+C22+C26)</f>
        <v>2997</v>
      </c>
      <c r="Q18" s="14">
        <f>SUM(P18/P23)</f>
        <v>0.29865470852017939</v>
      </c>
      <c r="R18" s="5">
        <v>3</v>
      </c>
    </row>
    <row r="19" spans="1:18" s="2" customFormat="1" ht="17.25" customHeight="1" thickBot="1">
      <c r="A19" s="7" t="s">
        <v>276</v>
      </c>
      <c r="B19" s="52" t="s">
        <v>11</v>
      </c>
      <c r="C19" s="10">
        <v>926</v>
      </c>
      <c r="D19" s="10">
        <v>931</v>
      </c>
      <c r="E19" s="10">
        <v>945</v>
      </c>
      <c r="F19" s="10">
        <v>996</v>
      </c>
      <c r="G19" s="10">
        <v>1017</v>
      </c>
      <c r="H19" s="10">
        <v>1048</v>
      </c>
      <c r="I19" s="10">
        <v>1066</v>
      </c>
      <c r="J19" s="10">
        <v>1067</v>
      </c>
      <c r="K19" s="10">
        <v>1067</v>
      </c>
      <c r="L19" s="10">
        <v>1106</v>
      </c>
      <c r="M19" s="9">
        <v>1236</v>
      </c>
      <c r="N19" s="11" t="s">
        <v>15</v>
      </c>
      <c r="O19" s="30" t="s">
        <v>21</v>
      </c>
      <c r="P19" s="13">
        <f>(C30+C29)</f>
        <v>414</v>
      </c>
      <c r="Q19" s="14">
        <f>SUM(P19/P23)</f>
        <v>4.1255605381165919E-2</v>
      </c>
      <c r="R19" s="5"/>
    </row>
    <row r="20" spans="1:18" s="2" customFormat="1" ht="17.25" customHeight="1" thickBot="1">
      <c r="A20" s="7" t="s">
        <v>212</v>
      </c>
      <c r="B20" s="17" t="s">
        <v>9</v>
      </c>
      <c r="C20" s="10">
        <v>836</v>
      </c>
      <c r="D20" s="10">
        <v>838</v>
      </c>
      <c r="E20" s="10">
        <v>850</v>
      </c>
      <c r="F20" s="10">
        <v>862</v>
      </c>
      <c r="G20" s="10">
        <v>871</v>
      </c>
      <c r="H20" s="10">
        <v>879</v>
      </c>
      <c r="I20" s="10">
        <v>959</v>
      </c>
      <c r="J20" s="10">
        <v>977</v>
      </c>
      <c r="K20" s="10">
        <v>978</v>
      </c>
      <c r="L20" s="10">
        <v>1157</v>
      </c>
      <c r="M20" s="9">
        <v>1192</v>
      </c>
      <c r="N20" s="11" t="s">
        <v>18</v>
      </c>
      <c r="O20" s="18" t="s">
        <v>11</v>
      </c>
      <c r="P20" s="13">
        <v>926</v>
      </c>
      <c r="Q20" s="14">
        <f>SUM(P20/P23)</f>
        <v>9.2277030393622325E-2</v>
      </c>
      <c r="R20" s="5">
        <v>1</v>
      </c>
    </row>
    <row r="21" spans="1:18" s="2" customFormat="1" ht="17.25" customHeight="1" thickBot="1">
      <c r="A21" s="7" t="s">
        <v>281</v>
      </c>
      <c r="B21" s="8" t="s">
        <v>6</v>
      </c>
      <c r="C21" s="10">
        <v>833</v>
      </c>
      <c r="D21" s="10">
        <v>839</v>
      </c>
      <c r="E21" s="10">
        <v>839</v>
      </c>
      <c r="F21" s="10">
        <v>842</v>
      </c>
      <c r="G21" s="10">
        <v>893</v>
      </c>
      <c r="H21" s="10">
        <v>944</v>
      </c>
      <c r="I21" s="10">
        <v>1065</v>
      </c>
      <c r="J21" s="10">
        <v>1070</v>
      </c>
      <c r="K21" s="10">
        <v>1072</v>
      </c>
      <c r="L21" s="9">
        <v>1286</v>
      </c>
      <c r="M21" s="10"/>
      <c r="N21" s="11" t="s">
        <v>10</v>
      </c>
      <c r="O21" s="50" t="s">
        <v>22</v>
      </c>
      <c r="P21" s="13">
        <v>352</v>
      </c>
      <c r="Q21" s="14">
        <f>SUM(P21/P23)</f>
        <v>3.5077229696063777E-2</v>
      </c>
      <c r="R21" s="5"/>
    </row>
    <row r="22" spans="1:18" s="2" customFormat="1" ht="17.25" customHeight="1" thickBot="1">
      <c r="A22" s="7" t="s">
        <v>279</v>
      </c>
      <c r="B22" s="17" t="s">
        <v>9</v>
      </c>
      <c r="C22" s="10">
        <v>645</v>
      </c>
      <c r="D22" s="10">
        <v>648</v>
      </c>
      <c r="E22" s="10">
        <v>653</v>
      </c>
      <c r="F22" s="10">
        <v>686</v>
      </c>
      <c r="G22" s="10">
        <v>715</v>
      </c>
      <c r="H22" s="10">
        <v>762</v>
      </c>
      <c r="I22" s="10">
        <v>855</v>
      </c>
      <c r="J22" s="10">
        <v>881</v>
      </c>
      <c r="K22" s="10">
        <v>882</v>
      </c>
      <c r="L22" s="10">
        <v>930</v>
      </c>
      <c r="M22" s="9">
        <v>1033</v>
      </c>
      <c r="N22" s="11" t="s">
        <v>19</v>
      </c>
      <c r="O22" s="21" t="s">
        <v>13</v>
      </c>
      <c r="P22" s="13">
        <f>(C23+C25)</f>
        <v>1143</v>
      </c>
      <c r="Q22" s="14">
        <f>SUM(P22/P23)</f>
        <v>0.11390134529147983</v>
      </c>
      <c r="R22" s="5"/>
    </row>
    <row r="23" spans="1:18" s="2" customFormat="1" ht="17.25" customHeight="1" thickBot="1">
      <c r="A23" s="22" t="s">
        <v>285</v>
      </c>
      <c r="B23" s="27" t="s">
        <v>16</v>
      </c>
      <c r="C23" s="10">
        <v>583</v>
      </c>
      <c r="D23" s="10">
        <v>585</v>
      </c>
      <c r="E23" s="10">
        <v>598</v>
      </c>
      <c r="F23" s="10">
        <v>646</v>
      </c>
      <c r="G23" s="10">
        <v>689</v>
      </c>
      <c r="H23" s="10">
        <v>722</v>
      </c>
      <c r="I23" s="10">
        <v>737</v>
      </c>
      <c r="J23" s="10">
        <v>741</v>
      </c>
      <c r="K23" s="10">
        <v>741</v>
      </c>
      <c r="L23" s="10">
        <v>767</v>
      </c>
      <c r="M23" s="10">
        <v>968</v>
      </c>
      <c r="N23" s="11"/>
      <c r="P23" s="24">
        <v>10035</v>
      </c>
    </row>
    <row r="24" spans="1:18" s="2" customFormat="1" ht="17.25" customHeight="1" thickBot="1">
      <c r="A24" s="22" t="s">
        <v>216</v>
      </c>
      <c r="B24" s="23" t="s">
        <v>6</v>
      </c>
      <c r="C24" s="10">
        <v>568</v>
      </c>
      <c r="D24" s="10">
        <v>573</v>
      </c>
      <c r="E24" s="10">
        <v>576</v>
      </c>
      <c r="F24" s="10">
        <v>584</v>
      </c>
      <c r="G24" s="10">
        <v>590</v>
      </c>
      <c r="H24" s="10">
        <v>647</v>
      </c>
      <c r="I24" s="10">
        <v>668</v>
      </c>
      <c r="J24" s="10">
        <v>668</v>
      </c>
      <c r="K24" s="10">
        <v>669</v>
      </c>
      <c r="L24" s="10" t="s">
        <v>14</v>
      </c>
    </row>
    <row r="25" spans="1:18" s="2" customFormat="1" ht="17.25" customHeight="1" thickBot="1">
      <c r="A25" s="22" t="s">
        <v>246</v>
      </c>
      <c r="B25" s="27" t="s">
        <v>16</v>
      </c>
      <c r="C25" s="10">
        <v>560</v>
      </c>
      <c r="D25" s="10">
        <v>563</v>
      </c>
      <c r="E25" s="10">
        <v>572</v>
      </c>
      <c r="F25" s="10">
        <v>599</v>
      </c>
      <c r="G25" s="10">
        <v>625</v>
      </c>
      <c r="H25" s="10">
        <v>650</v>
      </c>
      <c r="I25" s="10">
        <v>668</v>
      </c>
      <c r="J25" s="10">
        <v>671</v>
      </c>
      <c r="K25" s="10">
        <v>671</v>
      </c>
      <c r="L25" s="10">
        <v>681</v>
      </c>
      <c r="M25" s="10" t="s">
        <v>14</v>
      </c>
    </row>
    <row r="26" spans="1:18" s="2" customFormat="1" ht="17.25" customHeight="1" thickBot="1">
      <c r="A26" s="22" t="s">
        <v>282</v>
      </c>
      <c r="B26" s="25" t="s">
        <v>9</v>
      </c>
      <c r="C26" s="10">
        <v>525</v>
      </c>
      <c r="D26" s="10">
        <v>527</v>
      </c>
      <c r="E26" s="10">
        <v>533</v>
      </c>
      <c r="F26" s="10">
        <v>547</v>
      </c>
      <c r="G26" s="10">
        <v>614</v>
      </c>
      <c r="H26" s="10">
        <v>643</v>
      </c>
      <c r="I26" s="10" t="s">
        <v>14</v>
      </c>
    </row>
    <row r="27" spans="1:18" s="2" customFormat="1" ht="17.25" customHeight="1" thickBot="1">
      <c r="A27" s="22" t="s">
        <v>280</v>
      </c>
      <c r="B27" s="23" t="s">
        <v>6</v>
      </c>
      <c r="C27" s="10">
        <v>524</v>
      </c>
      <c r="D27" s="10">
        <v>532</v>
      </c>
      <c r="E27" s="10">
        <v>540</v>
      </c>
      <c r="F27" s="10">
        <v>543</v>
      </c>
      <c r="G27" s="10">
        <v>566</v>
      </c>
      <c r="H27" s="10" t="s">
        <v>14</v>
      </c>
    </row>
    <row r="28" spans="1:18" s="2" customFormat="1" ht="17.25" customHeight="1" thickBot="1">
      <c r="A28" s="22" t="s">
        <v>283</v>
      </c>
      <c r="B28" s="49" t="s">
        <v>22</v>
      </c>
      <c r="C28" s="10">
        <v>352</v>
      </c>
      <c r="D28" s="10">
        <v>353</v>
      </c>
      <c r="E28" s="10">
        <v>353</v>
      </c>
      <c r="F28" s="10">
        <v>376</v>
      </c>
      <c r="G28" s="10" t="s">
        <v>14</v>
      </c>
      <c r="K28" s="19"/>
    </row>
    <row r="29" spans="1:18" s="2" customFormat="1" ht="17.25" customHeight="1" thickBot="1">
      <c r="A29" s="22" t="s">
        <v>245</v>
      </c>
      <c r="B29" s="38" t="s">
        <v>21</v>
      </c>
      <c r="C29" s="10">
        <v>223</v>
      </c>
      <c r="D29" s="10">
        <v>224</v>
      </c>
      <c r="E29" s="10">
        <v>311</v>
      </c>
      <c r="F29" s="10" t="s">
        <v>14</v>
      </c>
      <c r="K29" s="19"/>
    </row>
    <row r="30" spans="1:18" s="2" customFormat="1" ht="17.25" customHeight="1" thickBot="1">
      <c r="A30" s="22" t="s">
        <v>284</v>
      </c>
      <c r="B30" s="38" t="s">
        <v>21</v>
      </c>
      <c r="C30" s="10">
        <v>191</v>
      </c>
      <c r="D30" s="10">
        <v>192</v>
      </c>
      <c r="E30" s="10" t="s">
        <v>14</v>
      </c>
      <c r="I30" s="19"/>
      <c r="J30" s="19"/>
      <c r="K30" s="19"/>
    </row>
    <row r="31" spans="1:18" s="2" customFormat="1" ht="11.25" customHeight="1"/>
    <row r="32" spans="1:18" s="2" customFormat="1" ht="16.5" customHeight="1">
      <c r="A32" s="1" t="s">
        <v>332</v>
      </c>
    </row>
    <row r="33" spans="1:15" s="2" customFormat="1" ht="9" customHeight="1" thickBot="1">
      <c r="A33" s="1"/>
    </row>
    <row r="34" spans="1:15" s="2" customFormat="1" ht="16.5" customHeight="1" thickBot="1">
      <c r="A34" s="3" t="s">
        <v>0</v>
      </c>
      <c r="B34" s="4" t="s">
        <v>1</v>
      </c>
      <c r="C34" s="4" t="s">
        <v>2</v>
      </c>
      <c r="D34" s="4">
        <v>2</v>
      </c>
      <c r="E34" s="4">
        <v>3</v>
      </c>
      <c r="F34" s="4">
        <v>4</v>
      </c>
      <c r="G34" s="4">
        <v>5</v>
      </c>
      <c r="H34" s="4">
        <v>6</v>
      </c>
      <c r="I34" s="4">
        <v>7</v>
      </c>
      <c r="J34" s="4">
        <v>8</v>
      </c>
      <c r="K34" s="4"/>
      <c r="L34" s="6" t="s">
        <v>161</v>
      </c>
      <c r="M34" s="14">
        <f>SUM(10291/21185)</f>
        <v>0.48576823223979232</v>
      </c>
    </row>
    <row r="35" spans="1:15" s="2" customFormat="1" ht="16.5" customHeight="1" thickBot="1">
      <c r="A35" s="7" t="s">
        <v>291</v>
      </c>
      <c r="B35" s="8" t="s">
        <v>6</v>
      </c>
      <c r="C35" s="10">
        <v>1038</v>
      </c>
      <c r="D35" s="10">
        <v>1050</v>
      </c>
      <c r="E35" s="10">
        <v>1082</v>
      </c>
      <c r="F35" s="10">
        <v>1137</v>
      </c>
      <c r="G35" s="10">
        <v>1157</v>
      </c>
      <c r="H35" s="10">
        <v>1158</v>
      </c>
      <c r="I35" s="9">
        <v>1314</v>
      </c>
      <c r="J35" s="10"/>
      <c r="K35" s="11" t="s">
        <v>8</v>
      </c>
      <c r="L35" s="5"/>
      <c r="M35" s="6" t="s">
        <v>3</v>
      </c>
      <c r="N35" s="6" t="s">
        <v>4</v>
      </c>
      <c r="O35" s="6" t="s">
        <v>5</v>
      </c>
    </row>
    <row r="36" spans="1:15" s="2" customFormat="1" ht="16.5" customHeight="1" thickBot="1">
      <c r="A36" s="7" t="s">
        <v>197</v>
      </c>
      <c r="B36" s="8" t="s">
        <v>6</v>
      </c>
      <c r="C36" s="10">
        <v>984</v>
      </c>
      <c r="D36" s="10">
        <v>1019</v>
      </c>
      <c r="E36" s="10">
        <v>1026</v>
      </c>
      <c r="F36" s="10">
        <v>1052</v>
      </c>
      <c r="G36" s="10">
        <v>1142</v>
      </c>
      <c r="H36" s="10">
        <v>1142</v>
      </c>
      <c r="I36" s="9">
        <v>1279</v>
      </c>
      <c r="J36" s="10"/>
      <c r="K36" s="11" t="s">
        <v>12</v>
      </c>
      <c r="L36" s="12" t="s">
        <v>6</v>
      </c>
      <c r="M36" s="13">
        <f>(C35+C36+C39+C40)</f>
        <v>3437</v>
      </c>
      <c r="N36" s="14">
        <f>SUM(M36/M40)</f>
        <v>0.48347165564777045</v>
      </c>
      <c r="O36" s="5">
        <v>3</v>
      </c>
    </row>
    <row r="37" spans="1:15" s="2" customFormat="1" ht="16.5" customHeight="1" thickBot="1">
      <c r="A37" s="7" t="s">
        <v>292</v>
      </c>
      <c r="B37" s="17" t="s">
        <v>9</v>
      </c>
      <c r="C37" s="10">
        <v>970</v>
      </c>
      <c r="D37" s="10">
        <v>983</v>
      </c>
      <c r="E37" s="10">
        <v>1042</v>
      </c>
      <c r="F37" s="10">
        <v>1137</v>
      </c>
      <c r="G37" s="9">
        <v>1194</v>
      </c>
      <c r="H37" s="9"/>
      <c r="I37" s="9"/>
      <c r="J37" s="9"/>
      <c r="K37" s="11" t="s">
        <v>7</v>
      </c>
      <c r="L37" s="16" t="s">
        <v>9</v>
      </c>
      <c r="M37" s="13">
        <f>(C37+C38)</f>
        <v>1837</v>
      </c>
      <c r="N37" s="14">
        <f>SUM(M37/M40)</f>
        <v>0.2584048389365593</v>
      </c>
      <c r="O37" s="5">
        <v>2</v>
      </c>
    </row>
    <row r="38" spans="1:15" s="2" customFormat="1" ht="16.5" customHeight="1" thickBot="1">
      <c r="A38" s="7" t="s">
        <v>59</v>
      </c>
      <c r="B38" s="17" t="s">
        <v>9</v>
      </c>
      <c r="C38" s="10">
        <v>867</v>
      </c>
      <c r="D38" s="10">
        <v>891</v>
      </c>
      <c r="E38" s="10">
        <v>894</v>
      </c>
      <c r="F38" s="10">
        <v>918</v>
      </c>
      <c r="G38" s="10">
        <v>1040</v>
      </c>
      <c r="H38" s="10">
        <v>1046</v>
      </c>
      <c r="I38" s="10">
        <v>1107</v>
      </c>
      <c r="J38" s="9">
        <v>1118</v>
      </c>
      <c r="K38" s="9" t="s">
        <v>10</v>
      </c>
      <c r="L38" s="30" t="s">
        <v>21</v>
      </c>
      <c r="M38" s="13">
        <f>(C43+C44)</f>
        <v>677</v>
      </c>
      <c r="N38" s="14">
        <f>SUM(M38/M40)</f>
        <v>9.5231396820931208E-2</v>
      </c>
      <c r="O38" s="5"/>
    </row>
    <row r="39" spans="1:15" s="2" customFormat="1" ht="16.5" customHeight="1" thickBot="1">
      <c r="A39" s="7" t="s">
        <v>262</v>
      </c>
      <c r="B39" s="8" t="s">
        <v>6</v>
      </c>
      <c r="C39" s="10">
        <v>820</v>
      </c>
      <c r="D39" s="10">
        <v>838</v>
      </c>
      <c r="E39" s="10">
        <v>842</v>
      </c>
      <c r="F39" s="10">
        <v>869</v>
      </c>
      <c r="G39" s="10">
        <v>922</v>
      </c>
      <c r="H39" s="10">
        <v>922</v>
      </c>
      <c r="I39" s="10">
        <v>1031</v>
      </c>
      <c r="J39" s="9">
        <v>1108</v>
      </c>
      <c r="K39" s="11" t="s">
        <v>15</v>
      </c>
      <c r="L39" s="6" t="s">
        <v>13</v>
      </c>
      <c r="M39" s="19">
        <f>(C41+C42+C45)</f>
        <v>1158</v>
      </c>
      <c r="N39" s="20">
        <f>SUM(M39/M40)</f>
        <v>0.16289210859473907</v>
      </c>
    </row>
    <row r="40" spans="1:15" s="2" customFormat="1" ht="16.5" customHeight="1" thickBot="1">
      <c r="A40" s="22" t="s">
        <v>295</v>
      </c>
      <c r="B40" s="23" t="s">
        <v>6</v>
      </c>
      <c r="C40" s="10">
        <v>595</v>
      </c>
      <c r="D40" s="10">
        <v>597</v>
      </c>
      <c r="E40" s="10">
        <v>613</v>
      </c>
      <c r="F40" s="10">
        <v>683</v>
      </c>
      <c r="G40" s="10">
        <v>698</v>
      </c>
      <c r="H40" s="10">
        <v>699</v>
      </c>
      <c r="I40" s="10" t="s">
        <v>14</v>
      </c>
      <c r="M40" s="24">
        <v>7109</v>
      </c>
    </row>
    <row r="41" spans="1:15" s="2" customFormat="1" ht="16.5" customHeight="1" thickBot="1">
      <c r="A41" s="22" t="s">
        <v>261</v>
      </c>
      <c r="B41" s="27" t="s">
        <v>16</v>
      </c>
      <c r="C41" s="10">
        <v>544</v>
      </c>
      <c r="D41" s="10">
        <v>566</v>
      </c>
      <c r="E41" s="10">
        <v>586</v>
      </c>
      <c r="F41" s="10">
        <v>703</v>
      </c>
      <c r="G41" s="10">
        <v>764</v>
      </c>
      <c r="H41" s="10">
        <v>765</v>
      </c>
      <c r="I41" s="10">
        <v>837</v>
      </c>
      <c r="J41" s="10">
        <v>850</v>
      </c>
      <c r="K41" s="10"/>
    </row>
    <row r="42" spans="1:15" s="2" customFormat="1" ht="16.5" customHeight="1" thickBot="1">
      <c r="A42" s="22" t="s">
        <v>294</v>
      </c>
      <c r="B42" s="27" t="s">
        <v>16</v>
      </c>
      <c r="C42" s="29">
        <v>430</v>
      </c>
      <c r="D42" s="10">
        <v>454</v>
      </c>
      <c r="E42" s="10">
        <v>480</v>
      </c>
      <c r="F42" s="10" t="s">
        <v>14</v>
      </c>
    </row>
    <row r="43" spans="1:15" s="2" customFormat="1" ht="16.5" customHeight="1" thickBot="1">
      <c r="A43" s="22" t="s">
        <v>260</v>
      </c>
      <c r="B43" s="38" t="s">
        <v>21</v>
      </c>
      <c r="C43" s="10">
        <v>418</v>
      </c>
      <c r="D43" s="10">
        <v>437</v>
      </c>
      <c r="E43" s="10">
        <v>515</v>
      </c>
      <c r="F43" s="10">
        <v>534</v>
      </c>
      <c r="G43" s="10" t="s">
        <v>14</v>
      </c>
    </row>
    <row r="44" spans="1:15" s="2" customFormat="1" ht="16.5" customHeight="1" thickBot="1">
      <c r="A44" s="22" t="s">
        <v>293</v>
      </c>
      <c r="B44" s="38" t="s">
        <v>21</v>
      </c>
      <c r="C44" s="29">
        <v>259</v>
      </c>
      <c r="D44" s="10">
        <v>261</v>
      </c>
      <c r="E44" s="10" t="s">
        <v>14</v>
      </c>
    </row>
    <row r="45" spans="1:15" s="2" customFormat="1" ht="16.5" customHeight="1" thickBot="1">
      <c r="A45" s="22" t="s">
        <v>126</v>
      </c>
      <c r="B45" s="27" t="s">
        <v>16</v>
      </c>
      <c r="C45" s="10">
        <v>184</v>
      </c>
      <c r="D45" s="10" t="s">
        <v>14</v>
      </c>
      <c r="F45" s="19"/>
    </row>
    <row r="46" spans="1:15" s="2" customFormat="1" ht="12.75" customHeight="1"/>
    <row r="47" spans="1:15" s="2" customFormat="1" ht="16.5" customHeight="1">
      <c r="A47" s="1" t="s">
        <v>268</v>
      </c>
    </row>
    <row r="48" spans="1:15" s="2" customFormat="1" ht="9.75" customHeight="1" thickBot="1">
      <c r="A48" s="1"/>
    </row>
    <row r="49" spans="1:17" s="2" customFormat="1" ht="16.5" customHeight="1" thickBot="1">
      <c r="A49" s="3" t="s">
        <v>0</v>
      </c>
      <c r="B49" s="4" t="s">
        <v>1</v>
      </c>
      <c r="C49" s="4" t="s">
        <v>2</v>
      </c>
      <c r="D49" s="4">
        <v>2</v>
      </c>
      <c r="E49" s="4">
        <v>3</v>
      </c>
      <c r="F49" s="4">
        <v>4</v>
      </c>
      <c r="G49" s="4">
        <v>5</v>
      </c>
      <c r="H49" s="4">
        <v>6</v>
      </c>
      <c r="I49" s="4">
        <v>7</v>
      </c>
      <c r="J49" s="4"/>
      <c r="K49" s="6" t="s">
        <v>161</v>
      </c>
      <c r="L49" s="14">
        <f>(9840/21373)</f>
        <v>0.46039395498994057</v>
      </c>
    </row>
    <row r="50" spans="1:17" s="2" customFormat="1" ht="16.5" customHeight="1" thickBot="1">
      <c r="A50" s="7" t="s">
        <v>178</v>
      </c>
      <c r="B50" s="28" t="s">
        <v>16</v>
      </c>
      <c r="C50" s="9">
        <v>1658</v>
      </c>
      <c r="D50" s="10"/>
      <c r="E50" s="10"/>
      <c r="F50" s="10"/>
      <c r="G50" s="10"/>
      <c r="H50" s="10"/>
      <c r="I50" s="9"/>
      <c r="J50" s="15" t="s">
        <v>7</v>
      </c>
      <c r="K50" s="5"/>
      <c r="L50" s="6" t="s">
        <v>3</v>
      </c>
      <c r="M50" s="6" t="s">
        <v>4</v>
      </c>
      <c r="N50" s="6" t="s">
        <v>5</v>
      </c>
    </row>
    <row r="51" spans="1:17" s="2" customFormat="1" ht="16.5" customHeight="1" thickBot="1">
      <c r="A51" s="7" t="s">
        <v>187</v>
      </c>
      <c r="B51" s="8" t="s">
        <v>6</v>
      </c>
      <c r="C51" s="10">
        <v>1219</v>
      </c>
      <c r="D51" s="10">
        <v>1260</v>
      </c>
      <c r="E51" s="10">
        <v>1262</v>
      </c>
      <c r="F51" s="10">
        <v>1282</v>
      </c>
      <c r="G51" s="10">
        <v>1285</v>
      </c>
      <c r="H51" s="10">
        <v>1286</v>
      </c>
      <c r="I51" s="9">
        <v>1449</v>
      </c>
      <c r="J51" s="15" t="s">
        <v>15</v>
      </c>
      <c r="K51" s="12" t="s">
        <v>6</v>
      </c>
      <c r="L51" s="13">
        <f>(C51+C52+C53+C55)</f>
        <v>4435</v>
      </c>
      <c r="M51" s="14">
        <f>SUM(L51/L55)</f>
        <v>0.45477850697292865</v>
      </c>
      <c r="N51" s="5">
        <v>3</v>
      </c>
    </row>
    <row r="52" spans="1:17" s="2" customFormat="1" ht="16.5" customHeight="1" thickBot="1">
      <c r="A52" s="7" t="s">
        <v>269</v>
      </c>
      <c r="B52" s="8" t="s">
        <v>6</v>
      </c>
      <c r="C52" s="10">
        <v>1210</v>
      </c>
      <c r="D52" s="10">
        <v>1233</v>
      </c>
      <c r="E52" s="10">
        <v>1235</v>
      </c>
      <c r="F52" s="10">
        <v>1284</v>
      </c>
      <c r="G52" s="10">
        <v>1301</v>
      </c>
      <c r="H52" s="10">
        <v>1304</v>
      </c>
      <c r="I52" s="9">
        <v>1493</v>
      </c>
      <c r="J52" s="15" t="s">
        <v>12</v>
      </c>
      <c r="K52" s="16" t="s">
        <v>9</v>
      </c>
      <c r="L52" s="13">
        <f>(C54+C56+C58+C57)</f>
        <v>3116</v>
      </c>
      <c r="M52" s="14">
        <f>SUM(L52/L55)</f>
        <v>0.31952420016406891</v>
      </c>
      <c r="N52" s="5">
        <v>2</v>
      </c>
    </row>
    <row r="53" spans="1:17" s="2" customFormat="1" ht="16.5" customHeight="1" thickBot="1">
      <c r="A53" s="7" t="s">
        <v>225</v>
      </c>
      <c r="B53" s="8" t="s">
        <v>6</v>
      </c>
      <c r="C53" s="10">
        <v>1146</v>
      </c>
      <c r="D53" s="10">
        <v>1154</v>
      </c>
      <c r="E53" s="10">
        <v>1158</v>
      </c>
      <c r="F53" s="10">
        <v>1190</v>
      </c>
      <c r="G53" s="10">
        <v>1268</v>
      </c>
      <c r="H53" s="10">
        <v>1291</v>
      </c>
      <c r="I53" s="9">
        <v>1465</v>
      </c>
      <c r="J53" s="15" t="s">
        <v>10</v>
      </c>
      <c r="K53" s="30" t="s">
        <v>21</v>
      </c>
      <c r="L53" s="13">
        <f>(C59+C60)</f>
        <v>543</v>
      </c>
      <c r="M53" s="14">
        <f>SUM(L53/L55)</f>
        <v>5.5680885972108282E-2</v>
      </c>
      <c r="N53" s="5"/>
    </row>
    <row r="54" spans="1:17" s="2" customFormat="1" ht="16.5" customHeight="1" thickBot="1">
      <c r="A54" s="7" t="s">
        <v>226</v>
      </c>
      <c r="B54" s="17" t="s">
        <v>9</v>
      </c>
      <c r="C54" s="10">
        <v>1132</v>
      </c>
      <c r="D54" s="10">
        <v>1152</v>
      </c>
      <c r="E54" s="10">
        <v>1164</v>
      </c>
      <c r="F54" s="10">
        <v>1301</v>
      </c>
      <c r="G54" s="9">
        <v>1455</v>
      </c>
      <c r="H54" s="10"/>
      <c r="I54" s="10"/>
      <c r="J54" s="15" t="s">
        <v>8</v>
      </c>
      <c r="K54" s="21" t="s">
        <v>13</v>
      </c>
      <c r="L54" s="13">
        <v>1658</v>
      </c>
      <c r="M54" s="14">
        <f>SUM(L54/L55)</f>
        <v>0.17001640689089417</v>
      </c>
      <c r="N54" s="5">
        <v>1</v>
      </c>
    </row>
    <row r="55" spans="1:17" s="2" customFormat="1" ht="16.5" customHeight="1" thickBot="1">
      <c r="A55" s="22" t="s">
        <v>224</v>
      </c>
      <c r="B55" s="23" t="s">
        <v>6</v>
      </c>
      <c r="C55" s="10">
        <v>860</v>
      </c>
      <c r="D55" s="10">
        <v>890</v>
      </c>
      <c r="E55" s="10">
        <v>920</v>
      </c>
      <c r="F55" s="10">
        <v>925</v>
      </c>
      <c r="G55" s="10">
        <v>942</v>
      </c>
      <c r="H55" s="10">
        <v>943</v>
      </c>
      <c r="I55" s="10" t="s">
        <v>14</v>
      </c>
      <c r="L55" s="24">
        <v>9752</v>
      </c>
    </row>
    <row r="56" spans="1:17" s="2" customFormat="1" ht="16.5" customHeight="1" thickBot="1">
      <c r="A56" s="7" t="s">
        <v>270</v>
      </c>
      <c r="B56" s="17" t="s">
        <v>9</v>
      </c>
      <c r="C56" s="29">
        <v>817</v>
      </c>
      <c r="D56" s="10">
        <v>870</v>
      </c>
      <c r="E56" s="10">
        <v>925</v>
      </c>
      <c r="F56" s="10">
        <v>969</v>
      </c>
      <c r="G56" s="10">
        <v>1027</v>
      </c>
      <c r="H56" s="10">
        <v>1049</v>
      </c>
      <c r="I56" s="9">
        <v>1343</v>
      </c>
      <c r="J56" s="15" t="s">
        <v>18</v>
      </c>
      <c r="L56" s="18"/>
      <c r="M56" s="13"/>
      <c r="N56" s="14"/>
    </row>
    <row r="57" spans="1:17" s="2" customFormat="1" ht="16.5" customHeight="1" thickBot="1">
      <c r="A57" s="22" t="s">
        <v>272</v>
      </c>
      <c r="B57" s="25" t="s">
        <v>9</v>
      </c>
      <c r="C57" s="10">
        <v>778</v>
      </c>
      <c r="D57" s="10">
        <v>814</v>
      </c>
      <c r="E57" s="10">
        <v>823</v>
      </c>
      <c r="F57" s="10">
        <v>908</v>
      </c>
      <c r="G57" s="10">
        <v>956</v>
      </c>
      <c r="H57" s="10">
        <v>967</v>
      </c>
      <c r="I57" s="10">
        <v>995</v>
      </c>
      <c r="J57" s="9"/>
    </row>
    <row r="58" spans="1:17" s="2" customFormat="1" ht="16.5" customHeight="1" thickBot="1">
      <c r="A58" s="22" t="s">
        <v>271</v>
      </c>
      <c r="B58" s="25" t="s">
        <v>9</v>
      </c>
      <c r="C58" s="10">
        <v>389</v>
      </c>
      <c r="D58" s="10">
        <v>401</v>
      </c>
      <c r="E58" s="10">
        <v>406</v>
      </c>
      <c r="F58" s="10" t="s">
        <v>14</v>
      </c>
    </row>
    <row r="59" spans="1:17" s="2" customFormat="1" ht="16.5" customHeight="1" thickBot="1">
      <c r="A59" s="22" t="s">
        <v>191</v>
      </c>
      <c r="B59" s="38" t="s">
        <v>21</v>
      </c>
      <c r="C59" s="10">
        <v>336</v>
      </c>
      <c r="D59" s="10">
        <v>350</v>
      </c>
      <c r="E59" s="10">
        <v>459</v>
      </c>
      <c r="F59" s="10">
        <v>469</v>
      </c>
      <c r="G59" s="10" t="s">
        <v>14</v>
      </c>
      <c r="M59" s="24"/>
    </row>
    <row r="60" spans="1:17" s="2" customFormat="1" ht="16.5" customHeight="1" thickBot="1">
      <c r="A60" s="22" t="s">
        <v>273</v>
      </c>
      <c r="B60" s="38" t="s">
        <v>21</v>
      </c>
      <c r="C60" s="10">
        <v>207</v>
      </c>
      <c r="D60" s="10">
        <v>234</v>
      </c>
      <c r="E60" s="10" t="s">
        <v>14</v>
      </c>
      <c r="J60" s="19"/>
      <c r="K60" s="19"/>
      <c r="N60" s="18"/>
      <c r="O60" s="13"/>
      <c r="P60" s="14"/>
      <c r="Q60" s="5"/>
    </row>
    <row r="61" spans="1:17" s="2" customFormat="1" ht="12.75" customHeight="1">
      <c r="A61" s="31"/>
      <c r="D61" s="19"/>
      <c r="E61" s="19"/>
    </row>
    <row r="62" spans="1:17" s="2" customFormat="1" ht="16.5" customHeight="1">
      <c r="A62" s="1" t="s">
        <v>286</v>
      </c>
    </row>
    <row r="63" spans="1:17" s="2" customFormat="1" ht="9.75" customHeight="1" thickBot="1">
      <c r="A63" s="1"/>
    </row>
    <row r="64" spans="1:17" s="2" customFormat="1" ht="16.5" customHeight="1" thickBot="1">
      <c r="A64" s="3" t="s">
        <v>0</v>
      </c>
      <c r="B64" s="4" t="s">
        <v>1</v>
      </c>
      <c r="C64" s="4" t="s">
        <v>2</v>
      </c>
      <c r="D64" s="4">
        <v>2</v>
      </c>
      <c r="E64" s="4">
        <v>3</v>
      </c>
      <c r="F64" s="4">
        <v>4</v>
      </c>
      <c r="G64" s="4">
        <v>5</v>
      </c>
      <c r="H64" s="4">
        <v>6</v>
      </c>
      <c r="I64" s="4">
        <v>7</v>
      </c>
      <c r="J64" s="4"/>
      <c r="K64" s="6" t="s">
        <v>161</v>
      </c>
      <c r="L64" s="14">
        <f>(6856/16272)</f>
        <v>0.42133726647000985</v>
      </c>
    </row>
    <row r="65" spans="1:14" s="2" customFormat="1" ht="16.5" customHeight="1" thickBot="1">
      <c r="A65" s="7" t="s">
        <v>176</v>
      </c>
      <c r="B65" s="28" t="s">
        <v>16</v>
      </c>
      <c r="C65" s="9">
        <v>1189</v>
      </c>
      <c r="D65" s="10"/>
      <c r="E65" s="10"/>
      <c r="F65" s="10"/>
      <c r="G65" s="10"/>
      <c r="H65" s="10"/>
      <c r="I65" s="10"/>
      <c r="J65" s="15" t="s">
        <v>7</v>
      </c>
      <c r="K65" s="5"/>
      <c r="L65" s="6" t="s">
        <v>3</v>
      </c>
      <c r="M65" s="6" t="s">
        <v>4</v>
      </c>
      <c r="N65" s="6" t="s">
        <v>5</v>
      </c>
    </row>
    <row r="66" spans="1:14" s="2" customFormat="1" ht="16.5" customHeight="1" thickBot="1">
      <c r="A66" s="7" t="s">
        <v>165</v>
      </c>
      <c r="B66" s="28" t="s">
        <v>16</v>
      </c>
      <c r="C66" s="10">
        <v>994</v>
      </c>
      <c r="D66" s="10">
        <v>1005</v>
      </c>
      <c r="E66" s="10">
        <v>1074</v>
      </c>
      <c r="F66" s="10">
        <v>1094</v>
      </c>
      <c r="G66" s="10">
        <v>1121</v>
      </c>
      <c r="H66" s="9">
        <v>1320</v>
      </c>
      <c r="I66" s="10"/>
      <c r="J66" s="15" t="s">
        <v>12</v>
      </c>
      <c r="K66" s="12" t="s">
        <v>6</v>
      </c>
      <c r="L66" s="13">
        <f>(C67+C70+C73)</f>
        <v>1825</v>
      </c>
      <c r="M66" s="14">
        <f>SUM(L66/L71)</f>
        <v>0.27049058840966356</v>
      </c>
      <c r="N66" s="5">
        <v>1</v>
      </c>
    </row>
    <row r="67" spans="1:14" s="2" customFormat="1" ht="16.5" customHeight="1" thickBot="1">
      <c r="A67" s="7" t="s">
        <v>250</v>
      </c>
      <c r="B67" s="8" t="s">
        <v>6</v>
      </c>
      <c r="C67" s="10">
        <v>966</v>
      </c>
      <c r="D67" s="10">
        <v>968</v>
      </c>
      <c r="E67" s="10">
        <v>1032</v>
      </c>
      <c r="F67" s="9">
        <v>1127</v>
      </c>
      <c r="G67" s="10"/>
      <c r="H67" s="10"/>
      <c r="I67" s="10"/>
      <c r="J67" s="15" t="s">
        <v>8</v>
      </c>
      <c r="K67" s="16" t="s">
        <v>9</v>
      </c>
      <c r="L67" s="13">
        <f>(C68+C69+C71)</f>
        <v>1980</v>
      </c>
      <c r="M67" s="14">
        <f>SUM(L67/L71)</f>
        <v>0.29346376167185417</v>
      </c>
      <c r="N67" s="5">
        <v>2</v>
      </c>
    </row>
    <row r="68" spans="1:14" s="2" customFormat="1" ht="16.5" customHeight="1" thickBot="1">
      <c r="A68" s="7" t="s">
        <v>253</v>
      </c>
      <c r="B68" s="17" t="s">
        <v>9</v>
      </c>
      <c r="C68" s="29">
        <v>852</v>
      </c>
      <c r="D68" s="10">
        <v>860</v>
      </c>
      <c r="E68" s="10">
        <v>897</v>
      </c>
      <c r="F68" s="10">
        <v>909</v>
      </c>
      <c r="G68" s="10">
        <v>1118</v>
      </c>
      <c r="H68" s="9">
        <v>1203</v>
      </c>
      <c r="I68" s="10"/>
      <c r="J68" s="15" t="s">
        <v>10</v>
      </c>
      <c r="K68" s="30" t="s">
        <v>21</v>
      </c>
      <c r="L68" s="13">
        <v>408</v>
      </c>
      <c r="M68" s="14">
        <f>SUM(L68/L71)</f>
        <v>6.0471320586927522E-2</v>
      </c>
      <c r="N68" s="5"/>
    </row>
    <row r="69" spans="1:14" s="2" customFormat="1" ht="16.5" customHeight="1" thickBot="1">
      <c r="A69" s="7" t="s">
        <v>173</v>
      </c>
      <c r="B69" s="17" t="s">
        <v>9</v>
      </c>
      <c r="C69" s="10">
        <v>716</v>
      </c>
      <c r="D69" s="10">
        <v>717</v>
      </c>
      <c r="E69" s="10">
        <v>745</v>
      </c>
      <c r="F69" s="10">
        <v>750</v>
      </c>
      <c r="G69" s="10">
        <v>812</v>
      </c>
      <c r="H69" s="10">
        <v>839</v>
      </c>
      <c r="I69" s="9">
        <v>871</v>
      </c>
      <c r="J69" s="15" t="s">
        <v>15</v>
      </c>
      <c r="K69" s="50" t="s">
        <v>22</v>
      </c>
      <c r="L69" s="13">
        <v>351</v>
      </c>
      <c r="M69" s="14">
        <f>SUM(L69/L71)</f>
        <v>5.2023121387283239E-2</v>
      </c>
      <c r="N69" s="5"/>
    </row>
    <row r="70" spans="1:14" s="2" customFormat="1" ht="16.5" customHeight="1" thickBot="1">
      <c r="A70" s="22" t="s">
        <v>287</v>
      </c>
      <c r="B70" s="23" t="s">
        <v>6</v>
      </c>
      <c r="C70" s="10">
        <v>470</v>
      </c>
      <c r="D70" s="10">
        <v>472</v>
      </c>
      <c r="E70" s="10">
        <v>481</v>
      </c>
      <c r="F70" s="10">
        <v>614</v>
      </c>
      <c r="G70" s="10">
        <v>638</v>
      </c>
      <c r="H70" s="10" t="s">
        <v>14</v>
      </c>
      <c r="K70" s="21" t="s">
        <v>13</v>
      </c>
      <c r="L70" s="13">
        <f>(C65+C66)</f>
        <v>2183</v>
      </c>
      <c r="M70" s="14">
        <f>SUM(L70/L71)</f>
        <v>0.3235512079442715</v>
      </c>
      <c r="N70" s="5">
        <v>2</v>
      </c>
    </row>
    <row r="71" spans="1:14" s="2" customFormat="1" ht="16.5" customHeight="1" thickBot="1">
      <c r="A71" s="22" t="s">
        <v>289</v>
      </c>
      <c r="B71" s="25" t="s">
        <v>9</v>
      </c>
      <c r="C71" s="10">
        <v>412</v>
      </c>
      <c r="D71" s="10">
        <v>422</v>
      </c>
      <c r="E71" s="10">
        <v>459</v>
      </c>
      <c r="F71" s="10">
        <v>512</v>
      </c>
      <c r="G71" s="10" t="s">
        <v>14</v>
      </c>
      <c r="I71" s="19"/>
      <c r="L71" s="24">
        <v>6747</v>
      </c>
    </row>
    <row r="72" spans="1:14" s="2" customFormat="1" ht="16.5" customHeight="1" thickBot="1">
      <c r="A72" s="22" t="s">
        <v>290</v>
      </c>
      <c r="B72" s="38" t="s">
        <v>21</v>
      </c>
      <c r="C72" s="10">
        <v>408</v>
      </c>
      <c r="D72" s="10">
        <v>424</v>
      </c>
      <c r="E72" s="10">
        <v>455</v>
      </c>
      <c r="F72" s="10">
        <v>527</v>
      </c>
      <c r="G72" s="10">
        <v>668</v>
      </c>
      <c r="H72" s="10">
        <v>714</v>
      </c>
      <c r="I72" s="10">
        <v>750</v>
      </c>
      <c r="J72" s="9"/>
    </row>
    <row r="73" spans="1:14" s="2" customFormat="1" ht="16.5" customHeight="1" thickBot="1">
      <c r="A73" s="22" t="s">
        <v>288</v>
      </c>
      <c r="B73" s="23" t="s">
        <v>6</v>
      </c>
      <c r="C73" s="10">
        <v>389</v>
      </c>
      <c r="D73" s="10">
        <v>400</v>
      </c>
      <c r="E73" s="10">
        <v>418</v>
      </c>
      <c r="F73" s="10" t="s">
        <v>14</v>
      </c>
      <c r="J73" s="18"/>
    </row>
    <row r="74" spans="1:14" s="2" customFormat="1" ht="16.5" customHeight="1" thickBot="1">
      <c r="A74" s="22" t="s">
        <v>219</v>
      </c>
      <c r="B74" s="49" t="s">
        <v>22</v>
      </c>
      <c r="C74" s="10">
        <v>351</v>
      </c>
      <c r="D74" s="10">
        <v>354</v>
      </c>
      <c r="E74" s="10" t="s">
        <v>14</v>
      </c>
      <c r="G74" s="19"/>
      <c r="H74" s="19"/>
      <c r="I74" s="19"/>
      <c r="J74" s="14"/>
      <c r="K74" s="5"/>
    </row>
    <row r="75" spans="1:14" s="2" customFormat="1" ht="12" customHeight="1">
      <c r="A75" s="31"/>
      <c r="C75" s="19"/>
      <c r="D75" s="19"/>
      <c r="E75" s="19"/>
      <c r="F75" s="19"/>
      <c r="G75" s="19"/>
      <c r="H75" s="19"/>
      <c r="I75" s="19"/>
      <c r="J75" s="19"/>
      <c r="K75" s="19"/>
      <c r="L75" s="19"/>
    </row>
    <row r="76" spans="1:14" s="53" customFormat="1" ht="15" customHeight="1">
      <c r="A76" s="32"/>
      <c r="B76" s="32" t="s">
        <v>20</v>
      </c>
      <c r="C76" s="33" t="s">
        <v>6</v>
      </c>
      <c r="D76" s="34" t="s">
        <v>9</v>
      </c>
      <c r="E76" s="39" t="s">
        <v>21</v>
      </c>
      <c r="F76" s="35" t="s">
        <v>11</v>
      </c>
      <c r="G76" s="40" t="s">
        <v>22</v>
      </c>
      <c r="H76" s="32" t="s">
        <v>13</v>
      </c>
    </row>
    <row r="77" spans="1:14" s="53" customFormat="1" ht="15" customHeight="1">
      <c r="A77" s="56" t="s">
        <v>3</v>
      </c>
      <c r="B77" s="36">
        <f>SUM(L55+M40+P23+K8+L71)</f>
        <v>43718</v>
      </c>
      <c r="C77" s="54">
        <f>SUM(L51+M36+P17+K5+L66)</f>
        <v>19733</v>
      </c>
      <c r="D77" s="54">
        <f>SUM(L52+M37+P18+K6+L67)</f>
        <v>13285</v>
      </c>
      <c r="E77" s="54">
        <f>SUM(L68+L53+M38+P19+K7)</f>
        <v>2929</v>
      </c>
      <c r="F77" s="54">
        <f>SUM(P20)</f>
        <v>926</v>
      </c>
      <c r="G77" s="54">
        <f>SUM(L69+P21+K9)</f>
        <v>703</v>
      </c>
      <c r="H77" s="54">
        <f>SUM(L70+L54+M39+P22)</f>
        <v>6142</v>
      </c>
    </row>
    <row r="78" spans="1:14" s="53" customFormat="1" ht="15" customHeight="1">
      <c r="A78" s="56" t="s">
        <v>4</v>
      </c>
      <c r="B78" s="37">
        <v>1</v>
      </c>
      <c r="C78" s="55">
        <f t="shared" ref="C78:H78" si="0">SUM(C77/$B$77)</f>
        <v>0.45137014502035777</v>
      </c>
      <c r="D78" s="55">
        <f t="shared" si="0"/>
        <v>0.30387940893910975</v>
      </c>
      <c r="E78" s="55">
        <f t="shared" si="0"/>
        <v>6.6997575369413059E-2</v>
      </c>
      <c r="F78" s="55">
        <f t="shared" si="0"/>
        <v>2.1181206825563841E-2</v>
      </c>
      <c r="G78" s="55">
        <f t="shared" si="0"/>
        <v>1.6080333043597603E-2</v>
      </c>
      <c r="H78" s="55">
        <f t="shared" si="0"/>
        <v>0.140491330801958</v>
      </c>
    </row>
    <row r="79" spans="1:14" s="53" customFormat="1" ht="15" customHeight="1">
      <c r="A79" s="56" t="s">
        <v>5</v>
      </c>
      <c r="B79" s="32">
        <v>29</v>
      </c>
      <c r="C79" s="53">
        <v>14</v>
      </c>
      <c r="D79" s="53">
        <v>11</v>
      </c>
      <c r="E79" s="53">
        <v>0</v>
      </c>
      <c r="F79" s="53">
        <v>1</v>
      </c>
      <c r="G79" s="53">
        <v>0</v>
      </c>
      <c r="H79" s="53">
        <v>3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T87"/>
  <sheetViews>
    <sheetView workbookViewId="0">
      <selection activeCell="P1" sqref="P1"/>
    </sheetView>
  </sheetViews>
  <sheetFormatPr defaultRowHeight="12.75"/>
  <cols>
    <col min="1" max="1" width="22.85546875" customWidth="1"/>
    <col min="6" max="6" width="9" customWidth="1"/>
    <col min="17" max="17" width="8.85546875" customWidth="1"/>
    <col min="18" max="18" width="8.42578125" customWidth="1"/>
  </cols>
  <sheetData>
    <row r="1" spans="1:11" s="2" customFormat="1" ht="16.5" customHeight="1">
      <c r="A1" s="1" t="s">
        <v>234</v>
      </c>
    </row>
    <row r="2" spans="1:11" s="2" customFormat="1" ht="9" customHeight="1" thickBot="1">
      <c r="A2" s="1"/>
    </row>
    <row r="3" spans="1:11" s="2" customFormat="1" ht="16.5" customHeight="1" thickBot="1">
      <c r="A3" s="3" t="s">
        <v>0</v>
      </c>
      <c r="B3" s="4" t="s">
        <v>1</v>
      </c>
      <c r="C3" s="4" t="s">
        <v>2</v>
      </c>
      <c r="D3" s="4">
        <v>2</v>
      </c>
      <c r="E3" s="4">
        <v>3</v>
      </c>
      <c r="F3" s="4">
        <v>4</v>
      </c>
      <c r="G3" s="4"/>
      <c r="H3" s="6" t="s">
        <v>161</v>
      </c>
      <c r="I3" s="14">
        <f>SUM(13341/21503)</f>
        <v>0.62042505696879502</v>
      </c>
    </row>
    <row r="4" spans="1:11" s="2" customFormat="1" ht="16.5" customHeight="1" thickBot="1">
      <c r="A4" s="7" t="s">
        <v>235</v>
      </c>
      <c r="B4" s="52" t="s">
        <v>11</v>
      </c>
      <c r="C4" s="10">
        <v>1619</v>
      </c>
      <c r="D4" s="10">
        <v>1681</v>
      </c>
      <c r="E4" s="10">
        <v>1766</v>
      </c>
      <c r="F4" s="9">
        <v>1966</v>
      </c>
      <c r="G4" s="11" t="s">
        <v>7</v>
      </c>
      <c r="H4" s="5"/>
      <c r="I4" s="6" t="s">
        <v>3</v>
      </c>
      <c r="J4" s="6" t="s">
        <v>4</v>
      </c>
      <c r="K4" s="6" t="s">
        <v>5</v>
      </c>
    </row>
    <row r="5" spans="1:11" s="2" customFormat="1" ht="16.5" customHeight="1" thickBot="1">
      <c r="A5" s="7" t="s">
        <v>236</v>
      </c>
      <c r="B5" s="17" t="s">
        <v>9</v>
      </c>
      <c r="C5" s="10">
        <v>1577</v>
      </c>
      <c r="D5" s="10">
        <v>1601</v>
      </c>
      <c r="E5" s="10">
        <v>1761</v>
      </c>
      <c r="F5" s="9">
        <v>1837</v>
      </c>
      <c r="G5" s="11" t="s">
        <v>10</v>
      </c>
      <c r="H5" s="12" t="s">
        <v>6</v>
      </c>
      <c r="I5" s="13">
        <f>SUM(C6+C8+C9+C11)</f>
        <v>5459</v>
      </c>
      <c r="J5" s="14">
        <f>SUM(I5/I10)</f>
        <v>0.41989077763248983</v>
      </c>
      <c r="K5" s="5">
        <v>3</v>
      </c>
    </row>
    <row r="6" spans="1:11" s="2" customFormat="1" ht="16.5" customHeight="1" thickBot="1">
      <c r="A6" s="7" t="s">
        <v>156</v>
      </c>
      <c r="B6" s="8" t="s">
        <v>6</v>
      </c>
      <c r="C6" s="10">
        <v>1503</v>
      </c>
      <c r="D6" s="10">
        <v>1539</v>
      </c>
      <c r="E6" s="10">
        <v>1764</v>
      </c>
      <c r="F6" s="9">
        <v>1950</v>
      </c>
      <c r="G6" s="11" t="s">
        <v>8</v>
      </c>
      <c r="H6" s="16" t="s">
        <v>9</v>
      </c>
      <c r="I6" s="13">
        <f>SUM(C5+C7+C10)</f>
        <v>4380</v>
      </c>
      <c r="J6" s="14">
        <f>SUM(I6/I10)</f>
        <v>0.33689716175678797</v>
      </c>
      <c r="K6" s="5">
        <v>2</v>
      </c>
    </row>
    <row r="7" spans="1:11" s="2" customFormat="1" ht="16.5" customHeight="1" thickBot="1">
      <c r="A7" s="7" t="s">
        <v>27</v>
      </c>
      <c r="B7" s="17" t="s">
        <v>9</v>
      </c>
      <c r="C7" s="10">
        <v>1475</v>
      </c>
      <c r="D7" s="10">
        <v>1516</v>
      </c>
      <c r="E7" s="10">
        <v>1613</v>
      </c>
      <c r="F7" s="9">
        <v>1887</v>
      </c>
      <c r="G7" s="11" t="s">
        <v>12</v>
      </c>
      <c r="H7" s="30" t="s">
        <v>21</v>
      </c>
      <c r="I7" s="19">
        <v>1089</v>
      </c>
      <c r="J7" s="20">
        <f>SUM(I7/I10)</f>
        <v>8.3762787477886319E-2</v>
      </c>
    </row>
    <row r="8" spans="1:11" s="2" customFormat="1" ht="16.5" customHeight="1" thickBot="1">
      <c r="A8" s="7" t="s">
        <v>157</v>
      </c>
      <c r="B8" s="8" t="s">
        <v>6</v>
      </c>
      <c r="C8" s="10">
        <v>1416</v>
      </c>
      <c r="D8" s="10">
        <v>1475</v>
      </c>
      <c r="E8" s="10">
        <v>1652</v>
      </c>
      <c r="F8" s="9">
        <v>1713</v>
      </c>
      <c r="G8" s="11" t="s">
        <v>18</v>
      </c>
      <c r="H8" s="18" t="s">
        <v>11</v>
      </c>
      <c r="I8" s="19">
        <v>1619</v>
      </c>
      <c r="J8" s="20">
        <f>SUM(I8/I10)</f>
        <v>0.12452888239366203</v>
      </c>
      <c r="K8" s="2">
        <v>1</v>
      </c>
    </row>
    <row r="9" spans="1:11" s="2" customFormat="1" ht="16.5" customHeight="1" thickBot="1">
      <c r="A9" s="7" t="s">
        <v>26</v>
      </c>
      <c r="B9" s="8" t="s">
        <v>6</v>
      </c>
      <c r="C9" s="10">
        <v>1407</v>
      </c>
      <c r="D9" s="10">
        <v>1426</v>
      </c>
      <c r="E9" s="10">
        <v>1713</v>
      </c>
      <c r="F9" s="9">
        <v>1828</v>
      </c>
      <c r="G9" s="9" t="s">
        <v>15</v>
      </c>
      <c r="H9" s="50" t="s">
        <v>22</v>
      </c>
      <c r="I9" s="13">
        <v>454</v>
      </c>
      <c r="J9" s="14">
        <f>SUM(I9/I10)</f>
        <v>3.4920390739173912E-2</v>
      </c>
      <c r="K9" s="5"/>
    </row>
    <row r="10" spans="1:11" s="2" customFormat="1" ht="16.5" customHeight="1" thickBot="1">
      <c r="A10" s="22" t="s">
        <v>237</v>
      </c>
      <c r="B10" s="25" t="s">
        <v>9</v>
      </c>
      <c r="C10" s="10">
        <v>1328</v>
      </c>
      <c r="D10" s="10">
        <v>1358</v>
      </c>
      <c r="E10" s="10">
        <v>1372</v>
      </c>
      <c r="F10" s="10">
        <v>1463</v>
      </c>
      <c r="G10" s="10"/>
      <c r="I10" s="24">
        <v>13001</v>
      </c>
    </row>
    <row r="11" spans="1:11" s="2" customFormat="1" ht="16.5" customHeight="1" thickBot="1">
      <c r="A11" s="22" t="s">
        <v>158</v>
      </c>
      <c r="B11" s="23" t="s">
        <v>6</v>
      </c>
      <c r="C11" s="10">
        <v>1133</v>
      </c>
      <c r="D11" s="10">
        <v>1143</v>
      </c>
      <c r="E11" s="10" t="s">
        <v>14</v>
      </c>
      <c r="I11" s="19"/>
      <c r="J11" s="20"/>
    </row>
    <row r="12" spans="1:11" s="2" customFormat="1" ht="16.5" customHeight="1" thickBot="1">
      <c r="A12" s="22" t="s">
        <v>238</v>
      </c>
      <c r="B12" s="38" t="s">
        <v>21</v>
      </c>
      <c r="C12" s="10">
        <v>1089</v>
      </c>
      <c r="D12" s="10">
        <v>1187</v>
      </c>
      <c r="E12" s="10">
        <v>1215</v>
      </c>
      <c r="F12" s="10" t="s">
        <v>14</v>
      </c>
    </row>
    <row r="13" spans="1:11" s="2" customFormat="1" ht="16.5" customHeight="1" thickBot="1">
      <c r="A13" s="22" t="s">
        <v>239</v>
      </c>
      <c r="B13" s="49" t="s">
        <v>22</v>
      </c>
      <c r="C13" s="10">
        <v>454</v>
      </c>
      <c r="D13" s="10" t="s">
        <v>14</v>
      </c>
    </row>
    <row r="14" spans="1:11" s="2" customFormat="1" ht="11.25" customHeight="1"/>
    <row r="15" spans="1:11" s="2" customFormat="1" ht="16.5" customHeight="1">
      <c r="A15" s="1" t="s">
        <v>240</v>
      </c>
    </row>
    <row r="16" spans="1:11" s="2" customFormat="1" ht="9.75" customHeight="1" thickBot="1">
      <c r="A16" s="1"/>
    </row>
    <row r="17" spans="1:19" s="2" customFormat="1" ht="17.25" customHeight="1" thickBot="1">
      <c r="A17" s="3" t="s">
        <v>0</v>
      </c>
      <c r="B17" s="4" t="s">
        <v>1</v>
      </c>
      <c r="C17" s="4" t="s">
        <v>2</v>
      </c>
      <c r="D17" s="4">
        <v>2</v>
      </c>
      <c r="E17" s="4">
        <v>3</v>
      </c>
      <c r="F17" s="4">
        <v>4</v>
      </c>
      <c r="G17" s="4">
        <v>5</v>
      </c>
      <c r="H17" s="4">
        <v>6</v>
      </c>
      <c r="I17" s="4">
        <v>7</v>
      </c>
      <c r="J17" s="4">
        <v>8</v>
      </c>
      <c r="K17" s="4">
        <v>9</v>
      </c>
      <c r="L17" s="4">
        <v>10</v>
      </c>
      <c r="M17" s="4">
        <v>11</v>
      </c>
      <c r="N17" s="4">
        <v>12</v>
      </c>
      <c r="O17" s="4"/>
      <c r="P17" s="6" t="s">
        <v>161</v>
      </c>
      <c r="Q17" s="14">
        <f>SUM(14126/27418)</f>
        <v>0.51520898679699467</v>
      </c>
    </row>
    <row r="18" spans="1:19" s="2" customFormat="1" ht="17.25" customHeight="1" thickBot="1">
      <c r="A18" s="7" t="s">
        <v>206</v>
      </c>
      <c r="B18" s="8" t="s">
        <v>6</v>
      </c>
      <c r="C18" s="9">
        <v>1782</v>
      </c>
      <c r="D18" s="10"/>
      <c r="E18" s="10"/>
      <c r="F18" s="9"/>
      <c r="G18" s="10"/>
      <c r="H18" s="10"/>
      <c r="I18" s="10"/>
      <c r="J18" s="10"/>
      <c r="K18" s="10"/>
      <c r="L18" s="10"/>
      <c r="M18" s="10"/>
      <c r="N18" s="10"/>
      <c r="O18" s="11" t="s">
        <v>7</v>
      </c>
      <c r="P18" s="5"/>
      <c r="Q18" s="6" t="s">
        <v>3</v>
      </c>
      <c r="R18" s="6" t="s">
        <v>4</v>
      </c>
      <c r="S18" s="6" t="s">
        <v>5</v>
      </c>
    </row>
    <row r="19" spans="1:19" s="2" customFormat="1" ht="17.25" customHeight="1" thickBot="1">
      <c r="A19" s="7" t="s">
        <v>204</v>
      </c>
      <c r="B19" s="52" t="s">
        <v>11</v>
      </c>
      <c r="C19" s="10">
        <v>1585</v>
      </c>
      <c r="D19" s="10">
        <v>1655</v>
      </c>
      <c r="E19" s="10">
        <v>1661</v>
      </c>
      <c r="F19" s="9">
        <v>1755</v>
      </c>
      <c r="G19" s="10"/>
      <c r="H19" s="10"/>
      <c r="I19" s="10"/>
      <c r="J19" s="10"/>
      <c r="K19" s="9"/>
      <c r="L19" s="9"/>
      <c r="M19" s="9"/>
      <c r="N19" s="9"/>
      <c r="O19" s="11" t="s">
        <v>8</v>
      </c>
      <c r="P19" s="12" t="s">
        <v>6</v>
      </c>
      <c r="Q19" s="13">
        <f>SUM(C18+C21+C23+C24+C27)</f>
        <v>5461</v>
      </c>
      <c r="R19" s="14">
        <f>SUM(Q19/Q25)</f>
        <v>0.39526635784597569</v>
      </c>
      <c r="S19" s="5">
        <v>3</v>
      </c>
    </row>
    <row r="20" spans="1:19" s="2" customFormat="1" ht="17.25" customHeight="1" thickBot="1">
      <c r="A20" s="7" t="s">
        <v>205</v>
      </c>
      <c r="B20" s="17" t="s">
        <v>9</v>
      </c>
      <c r="C20" s="10">
        <v>1494</v>
      </c>
      <c r="D20" s="10">
        <v>1536</v>
      </c>
      <c r="E20" s="10">
        <v>1540</v>
      </c>
      <c r="F20" s="10">
        <v>1609</v>
      </c>
      <c r="G20" s="10">
        <v>1611</v>
      </c>
      <c r="H20" s="10">
        <v>1637</v>
      </c>
      <c r="I20" s="9">
        <v>1751</v>
      </c>
      <c r="J20" s="10"/>
      <c r="K20" s="10"/>
      <c r="L20" s="10"/>
      <c r="M20" s="10"/>
      <c r="N20" s="9"/>
      <c r="O20" s="11" t="s">
        <v>12</v>
      </c>
      <c r="P20" s="16" t="s">
        <v>9</v>
      </c>
      <c r="Q20" s="13">
        <f>SUM(C20+C22+C25+C26)</f>
        <v>3987</v>
      </c>
      <c r="R20" s="14">
        <f>SUM(Q20/Q25)</f>
        <v>0.28857845975680368</v>
      </c>
      <c r="S20" s="5">
        <v>3</v>
      </c>
    </row>
    <row r="21" spans="1:19" s="2" customFormat="1" ht="17.25" customHeight="1" thickBot="1">
      <c r="A21" s="7" t="s">
        <v>242</v>
      </c>
      <c r="B21" s="8" t="s">
        <v>6</v>
      </c>
      <c r="C21" s="10">
        <v>1268</v>
      </c>
      <c r="D21" s="10">
        <v>1299</v>
      </c>
      <c r="E21" s="10">
        <v>1314</v>
      </c>
      <c r="F21" s="10">
        <v>1341</v>
      </c>
      <c r="G21" s="10">
        <v>1343</v>
      </c>
      <c r="H21" s="10">
        <v>1450</v>
      </c>
      <c r="I21" s="10">
        <v>1521</v>
      </c>
      <c r="J21" s="10">
        <v>1524</v>
      </c>
      <c r="K21" s="10">
        <v>1593</v>
      </c>
      <c r="L21" s="10">
        <v>1625</v>
      </c>
      <c r="M21" s="9">
        <v>1736</v>
      </c>
      <c r="N21" s="10"/>
      <c r="O21" s="11" t="s">
        <v>15</v>
      </c>
      <c r="P21" s="30" t="s">
        <v>21</v>
      </c>
      <c r="Q21" s="13">
        <v>574</v>
      </c>
      <c r="R21" s="14">
        <f>SUM(Q21/Q25)</f>
        <v>4.1546033584250144E-2</v>
      </c>
      <c r="S21" s="5"/>
    </row>
    <row r="22" spans="1:19" s="2" customFormat="1" ht="17.25" customHeight="1" thickBot="1">
      <c r="A22" s="7" t="s">
        <v>241</v>
      </c>
      <c r="B22" s="17" t="s">
        <v>9</v>
      </c>
      <c r="C22" s="10">
        <v>992</v>
      </c>
      <c r="D22" s="10">
        <v>1018</v>
      </c>
      <c r="E22" s="10">
        <v>1020</v>
      </c>
      <c r="F22" s="10">
        <v>1089</v>
      </c>
      <c r="G22" s="10">
        <v>1091</v>
      </c>
      <c r="H22" s="10">
        <v>1121</v>
      </c>
      <c r="I22" s="10">
        <v>1188</v>
      </c>
      <c r="J22" s="10">
        <v>1192</v>
      </c>
      <c r="K22" s="10">
        <v>1260</v>
      </c>
      <c r="L22" s="10">
        <v>1582</v>
      </c>
      <c r="M22" s="9">
        <v>1800</v>
      </c>
      <c r="N22" s="10"/>
      <c r="O22" s="11" t="s">
        <v>10</v>
      </c>
      <c r="P22" s="18" t="s">
        <v>11</v>
      </c>
      <c r="Q22" s="13">
        <f>SUM(C19+C28)</f>
        <v>2211</v>
      </c>
      <c r="R22" s="14">
        <f>SUM(Q22/Q25)</f>
        <v>0.16003184713375795</v>
      </c>
      <c r="S22" s="5">
        <v>1</v>
      </c>
    </row>
    <row r="23" spans="1:19" s="2" customFormat="1" ht="17.25" customHeight="1" thickBot="1">
      <c r="A23" s="7" t="s">
        <v>248</v>
      </c>
      <c r="B23" s="8" t="s">
        <v>6</v>
      </c>
      <c r="C23" s="10">
        <v>935</v>
      </c>
      <c r="D23" s="10">
        <v>968</v>
      </c>
      <c r="E23" s="10">
        <v>978</v>
      </c>
      <c r="F23" s="10">
        <v>1008</v>
      </c>
      <c r="G23" s="10">
        <v>1010</v>
      </c>
      <c r="H23" s="10">
        <v>1118</v>
      </c>
      <c r="I23" s="10">
        <v>1187</v>
      </c>
      <c r="J23" s="10">
        <v>1191</v>
      </c>
      <c r="K23" s="10">
        <v>1249</v>
      </c>
      <c r="L23" s="10">
        <v>1278</v>
      </c>
      <c r="M23" s="10">
        <v>1340</v>
      </c>
      <c r="N23" s="9">
        <v>1358</v>
      </c>
      <c r="O23" s="11" t="s">
        <v>18</v>
      </c>
      <c r="P23" s="50" t="s">
        <v>22</v>
      </c>
      <c r="Q23" s="13">
        <v>624</v>
      </c>
      <c r="R23" s="14">
        <f>SUM(Q23/Q25)</f>
        <v>4.51650260567458E-2</v>
      </c>
      <c r="S23" s="5"/>
    </row>
    <row r="24" spans="1:19" s="2" customFormat="1" ht="17.25" customHeight="1" thickBot="1">
      <c r="A24" s="22" t="s">
        <v>217</v>
      </c>
      <c r="B24" s="23" t="s">
        <v>6</v>
      </c>
      <c r="C24" s="10">
        <v>834</v>
      </c>
      <c r="D24" s="10">
        <v>841</v>
      </c>
      <c r="E24" s="10">
        <v>847</v>
      </c>
      <c r="F24" s="10">
        <v>856</v>
      </c>
      <c r="G24" s="10">
        <v>856</v>
      </c>
      <c r="H24" s="10">
        <v>905</v>
      </c>
      <c r="I24" s="10">
        <v>915</v>
      </c>
      <c r="J24" s="10">
        <v>915</v>
      </c>
      <c r="K24" s="10">
        <v>938</v>
      </c>
      <c r="L24" s="10">
        <v>1096</v>
      </c>
      <c r="M24" s="10">
        <v>1193</v>
      </c>
      <c r="N24" s="10">
        <v>1199</v>
      </c>
      <c r="O24" s="11"/>
      <c r="P24" s="21" t="s">
        <v>13</v>
      </c>
      <c r="Q24" s="13">
        <f>SUM(C31:C32)</f>
        <v>959</v>
      </c>
      <c r="R24" s="14">
        <f>SUM(Q24/Q25)</f>
        <v>6.9412275622466699E-2</v>
      </c>
      <c r="S24" s="5"/>
    </row>
    <row r="25" spans="1:19" s="2" customFormat="1" ht="17.25" customHeight="1" thickBot="1">
      <c r="A25" s="7" t="s">
        <v>212</v>
      </c>
      <c r="B25" s="17" t="s">
        <v>9</v>
      </c>
      <c r="C25" s="10">
        <v>771</v>
      </c>
      <c r="D25" s="10">
        <v>780</v>
      </c>
      <c r="E25" s="10">
        <v>781</v>
      </c>
      <c r="F25" s="10">
        <v>802</v>
      </c>
      <c r="G25" s="10">
        <v>802</v>
      </c>
      <c r="H25" s="10">
        <v>972</v>
      </c>
      <c r="I25" s="10">
        <v>984</v>
      </c>
      <c r="J25" s="10">
        <v>986</v>
      </c>
      <c r="K25" s="10">
        <v>1015</v>
      </c>
      <c r="L25" s="10">
        <v>1134</v>
      </c>
      <c r="M25" s="10">
        <v>1224</v>
      </c>
      <c r="N25" s="9">
        <v>1272</v>
      </c>
      <c r="O25" s="11" t="s">
        <v>19</v>
      </c>
      <c r="Q25" s="24">
        <v>13816</v>
      </c>
    </row>
    <row r="26" spans="1:19" s="2" customFormat="1" ht="17.25" customHeight="1" thickBot="1">
      <c r="A26" s="22" t="s">
        <v>243</v>
      </c>
      <c r="B26" s="25" t="s">
        <v>9</v>
      </c>
      <c r="C26" s="10">
        <v>730</v>
      </c>
      <c r="D26" s="10">
        <v>743</v>
      </c>
      <c r="E26" s="10">
        <v>744</v>
      </c>
      <c r="F26" s="10">
        <v>768</v>
      </c>
      <c r="G26" s="10">
        <v>769</v>
      </c>
      <c r="H26" s="10">
        <v>775</v>
      </c>
      <c r="I26" s="10">
        <v>787</v>
      </c>
      <c r="J26" s="10">
        <v>791</v>
      </c>
      <c r="K26" s="10">
        <v>817</v>
      </c>
      <c r="L26" s="10" t="s">
        <v>14</v>
      </c>
    </row>
    <row r="27" spans="1:19" s="2" customFormat="1" ht="17.25" customHeight="1" thickBot="1">
      <c r="A27" s="22" t="s">
        <v>244</v>
      </c>
      <c r="B27" s="23" t="s">
        <v>6</v>
      </c>
      <c r="C27" s="10">
        <v>642</v>
      </c>
      <c r="D27" s="10">
        <v>652</v>
      </c>
      <c r="E27" s="10">
        <v>655</v>
      </c>
      <c r="F27" s="10">
        <v>667</v>
      </c>
      <c r="G27" s="10">
        <v>668</v>
      </c>
      <c r="H27" s="10" t="s">
        <v>14</v>
      </c>
    </row>
    <row r="28" spans="1:19" s="2" customFormat="1" ht="17.25" customHeight="1" thickBot="1">
      <c r="A28" s="22" t="s">
        <v>210</v>
      </c>
      <c r="B28" s="26" t="s">
        <v>11</v>
      </c>
      <c r="C28" s="10">
        <v>626</v>
      </c>
      <c r="D28" s="10">
        <v>632</v>
      </c>
      <c r="E28" s="10">
        <v>633</v>
      </c>
      <c r="F28" s="10">
        <v>674</v>
      </c>
      <c r="G28" s="10">
        <v>687</v>
      </c>
      <c r="H28" s="10">
        <v>717</v>
      </c>
      <c r="I28" s="10">
        <v>773</v>
      </c>
      <c r="J28" s="10">
        <v>775</v>
      </c>
      <c r="K28" s="10" t="s">
        <v>14</v>
      </c>
    </row>
    <row r="29" spans="1:19" s="2" customFormat="1" ht="17.25" customHeight="1" thickBot="1">
      <c r="A29" s="22" t="s">
        <v>219</v>
      </c>
      <c r="B29" s="49" t="s">
        <v>22</v>
      </c>
      <c r="C29" s="10">
        <v>624</v>
      </c>
      <c r="D29" s="10">
        <v>642</v>
      </c>
      <c r="E29" s="10">
        <v>643</v>
      </c>
      <c r="F29" s="10">
        <v>743</v>
      </c>
      <c r="G29" s="10">
        <v>745</v>
      </c>
      <c r="H29" s="10">
        <v>760</v>
      </c>
      <c r="I29" s="10">
        <v>818</v>
      </c>
      <c r="J29" s="10">
        <v>822</v>
      </c>
      <c r="K29" s="10">
        <v>956</v>
      </c>
      <c r="L29" s="10">
        <v>1003</v>
      </c>
      <c r="M29" s="10" t="s">
        <v>14</v>
      </c>
    </row>
    <row r="30" spans="1:19" s="2" customFormat="1" ht="17.25" customHeight="1" thickBot="1">
      <c r="A30" s="22" t="s">
        <v>245</v>
      </c>
      <c r="B30" s="38" t="s">
        <v>21</v>
      </c>
      <c r="C30" s="10">
        <v>574</v>
      </c>
      <c r="D30" s="10">
        <v>616</v>
      </c>
      <c r="E30" s="10">
        <v>618</v>
      </c>
      <c r="F30" s="10" t="s">
        <v>14</v>
      </c>
      <c r="K30" s="19"/>
    </row>
    <row r="31" spans="1:19" s="2" customFormat="1" ht="17.25" customHeight="1" thickBot="1">
      <c r="A31" s="22" t="s">
        <v>246</v>
      </c>
      <c r="B31" s="27" t="s">
        <v>16</v>
      </c>
      <c r="C31" s="10">
        <v>546</v>
      </c>
      <c r="D31" s="10">
        <v>623</v>
      </c>
      <c r="E31" s="10">
        <v>625</v>
      </c>
      <c r="F31" s="10">
        <v>680</v>
      </c>
      <c r="G31" s="10">
        <v>682</v>
      </c>
      <c r="H31" s="10">
        <v>701</v>
      </c>
      <c r="I31" s="10" t="s">
        <v>14</v>
      </c>
      <c r="K31" s="19"/>
    </row>
    <row r="32" spans="1:19" s="2" customFormat="1" ht="17.25" customHeight="1" thickBot="1">
      <c r="A32" s="22" t="s">
        <v>247</v>
      </c>
      <c r="B32" s="27" t="s">
        <v>16</v>
      </c>
      <c r="C32" s="10">
        <v>413</v>
      </c>
      <c r="D32" s="10" t="s">
        <v>14</v>
      </c>
      <c r="I32" s="19"/>
      <c r="J32" s="19"/>
      <c r="K32" s="19"/>
    </row>
    <row r="33" spans="1:13" s="2" customFormat="1" ht="11.25" customHeight="1"/>
    <row r="34" spans="1:13" s="2" customFormat="1" ht="16.5" customHeight="1">
      <c r="A34" s="1" t="s">
        <v>333</v>
      </c>
    </row>
    <row r="35" spans="1:13" s="2" customFormat="1" ht="9" customHeight="1" thickBot="1">
      <c r="A35" s="1"/>
    </row>
    <row r="36" spans="1:13" s="2" customFormat="1" ht="16.5" customHeight="1" thickBot="1">
      <c r="A36" s="3" t="s">
        <v>0</v>
      </c>
      <c r="B36" s="4" t="s">
        <v>1</v>
      </c>
      <c r="C36" s="4" t="s">
        <v>2</v>
      </c>
      <c r="D36" s="4">
        <v>2</v>
      </c>
      <c r="E36" s="4">
        <v>3</v>
      </c>
      <c r="F36" s="4">
        <v>4</v>
      </c>
      <c r="G36" s="4">
        <v>5</v>
      </c>
      <c r="H36" s="4">
        <v>6</v>
      </c>
      <c r="I36" s="4"/>
      <c r="J36" s="6" t="s">
        <v>161</v>
      </c>
      <c r="K36" s="14">
        <f>SUM(10291/21185)</f>
        <v>0.48576823223979232</v>
      </c>
    </row>
    <row r="37" spans="1:13" s="2" customFormat="1" ht="16.5" customHeight="1" thickBot="1">
      <c r="A37" s="7" t="s">
        <v>196</v>
      </c>
      <c r="B37" s="8" t="s">
        <v>6</v>
      </c>
      <c r="C37" s="9">
        <v>1794</v>
      </c>
      <c r="D37" s="9"/>
      <c r="E37" s="10"/>
      <c r="F37" s="10"/>
      <c r="G37" s="10"/>
      <c r="H37" s="10"/>
      <c r="I37" s="11" t="s">
        <v>7</v>
      </c>
      <c r="J37" s="5"/>
      <c r="K37" s="6" t="s">
        <v>3</v>
      </c>
      <c r="L37" s="6" t="s">
        <v>4</v>
      </c>
      <c r="M37" s="6" t="s">
        <v>5</v>
      </c>
    </row>
    <row r="38" spans="1:13" s="2" customFormat="1" ht="16.5" customHeight="1" thickBot="1">
      <c r="A38" s="7" t="s">
        <v>259</v>
      </c>
      <c r="B38" s="17" t="s">
        <v>9</v>
      </c>
      <c r="C38" s="10">
        <v>1507</v>
      </c>
      <c r="D38" s="10">
        <v>1549</v>
      </c>
      <c r="E38" s="10">
        <v>1578</v>
      </c>
      <c r="F38" s="9">
        <v>1682</v>
      </c>
      <c r="G38" s="10"/>
      <c r="H38" s="10"/>
      <c r="I38" s="11" t="s">
        <v>8</v>
      </c>
      <c r="J38" s="12" t="s">
        <v>6</v>
      </c>
      <c r="K38" s="13">
        <f>SUM(C37+C39+C42)</f>
        <v>4031</v>
      </c>
      <c r="L38" s="14">
        <f>SUM(K38/K44)</f>
        <v>0.40269730269730269</v>
      </c>
      <c r="M38" s="5">
        <v>2</v>
      </c>
    </row>
    <row r="39" spans="1:13" s="2" customFormat="1" ht="16.5" customHeight="1" thickBot="1">
      <c r="A39" s="7" t="s">
        <v>197</v>
      </c>
      <c r="B39" s="8" t="s">
        <v>6</v>
      </c>
      <c r="C39" s="10">
        <v>1209</v>
      </c>
      <c r="D39" s="10">
        <v>1223</v>
      </c>
      <c r="E39" s="10">
        <v>1246</v>
      </c>
      <c r="F39" s="10">
        <v>1340</v>
      </c>
      <c r="G39" s="9">
        <v>1935</v>
      </c>
      <c r="H39" s="9"/>
      <c r="I39" s="11" t="s">
        <v>12</v>
      </c>
      <c r="J39" s="16" t="s">
        <v>9</v>
      </c>
      <c r="K39" s="13">
        <f>SUM(C38+C40)</f>
        <v>2708</v>
      </c>
      <c r="L39" s="14">
        <f>SUM(K39/K44)</f>
        <v>0.27052947052947052</v>
      </c>
      <c r="M39" s="5">
        <v>2</v>
      </c>
    </row>
    <row r="40" spans="1:13" s="2" customFormat="1" ht="16.5" customHeight="1" thickBot="1">
      <c r="A40" s="7" t="s">
        <v>59</v>
      </c>
      <c r="B40" s="17" t="s">
        <v>9</v>
      </c>
      <c r="C40" s="10">
        <v>1201</v>
      </c>
      <c r="D40" s="10">
        <v>1219</v>
      </c>
      <c r="E40" s="10">
        <v>1222</v>
      </c>
      <c r="F40" s="10">
        <v>1264</v>
      </c>
      <c r="G40" s="10">
        <v>1411</v>
      </c>
      <c r="H40" s="9">
        <v>1482</v>
      </c>
      <c r="I40" s="9" t="s">
        <v>15</v>
      </c>
      <c r="J40" s="30" t="s">
        <v>21</v>
      </c>
      <c r="K40" s="13">
        <v>1023</v>
      </c>
      <c r="L40" s="14">
        <f>SUM(K40/K44)</f>
        <v>0.1021978021978022</v>
      </c>
      <c r="M40" s="5"/>
    </row>
    <row r="41" spans="1:13" s="2" customFormat="1" ht="16.5" customHeight="1" thickBot="1">
      <c r="A41" s="7" t="s">
        <v>261</v>
      </c>
      <c r="B41" s="28" t="s">
        <v>16</v>
      </c>
      <c r="C41" s="10">
        <v>1091</v>
      </c>
      <c r="D41" s="10">
        <v>1142</v>
      </c>
      <c r="E41" s="10">
        <v>1160</v>
      </c>
      <c r="F41" s="10">
        <v>1382</v>
      </c>
      <c r="G41" s="10">
        <v>1475</v>
      </c>
      <c r="H41" s="9">
        <v>1549</v>
      </c>
      <c r="I41" s="11" t="s">
        <v>10</v>
      </c>
      <c r="J41" s="18" t="s">
        <v>11</v>
      </c>
      <c r="K41" s="13">
        <v>843</v>
      </c>
      <c r="L41" s="14">
        <f>SUM(K41/K44)</f>
        <v>8.4215784215784212E-2</v>
      </c>
      <c r="M41" s="5"/>
    </row>
    <row r="42" spans="1:13" s="2" customFormat="1" ht="16.5" customHeight="1" thickBot="1">
      <c r="A42" s="22" t="s">
        <v>262</v>
      </c>
      <c r="B42" s="23" t="s">
        <v>6</v>
      </c>
      <c r="C42" s="10">
        <v>1028</v>
      </c>
      <c r="D42" s="10">
        <v>1043</v>
      </c>
      <c r="E42" s="10">
        <v>1079</v>
      </c>
      <c r="F42" s="10">
        <v>1149</v>
      </c>
      <c r="G42" s="10" t="s">
        <v>14</v>
      </c>
      <c r="J42" s="50" t="s">
        <v>22</v>
      </c>
      <c r="K42" s="13">
        <v>314</v>
      </c>
      <c r="L42" s="14">
        <f>SUM(K42/K44)</f>
        <v>3.1368631368631369E-2</v>
      </c>
      <c r="M42" s="5"/>
    </row>
    <row r="43" spans="1:13" s="2" customFormat="1" ht="16.5" customHeight="1" thickBot="1">
      <c r="A43" s="22" t="s">
        <v>260</v>
      </c>
      <c r="B43" s="38" t="s">
        <v>21</v>
      </c>
      <c r="C43" s="10">
        <v>1023</v>
      </c>
      <c r="D43" s="10">
        <v>1100</v>
      </c>
      <c r="E43" s="10">
        <v>1106</v>
      </c>
      <c r="F43" s="10">
        <v>1278</v>
      </c>
      <c r="G43" s="10">
        <v>1395</v>
      </c>
      <c r="H43" s="10">
        <v>1464</v>
      </c>
      <c r="I43" s="10"/>
      <c r="J43" s="6" t="s">
        <v>13</v>
      </c>
      <c r="K43" s="19">
        <v>1091</v>
      </c>
      <c r="L43" s="20">
        <f>SUM(K43/K44)</f>
        <v>0.108991008991009</v>
      </c>
      <c r="M43" s="2">
        <v>1</v>
      </c>
    </row>
    <row r="44" spans="1:13" s="2" customFormat="1" ht="16.5" customHeight="1" thickBot="1">
      <c r="A44" s="22" t="s">
        <v>201</v>
      </c>
      <c r="B44" s="26" t="s">
        <v>11</v>
      </c>
      <c r="C44" s="29">
        <v>843</v>
      </c>
      <c r="D44" s="10">
        <v>890</v>
      </c>
      <c r="E44" s="10">
        <v>900</v>
      </c>
      <c r="F44" s="10"/>
      <c r="K44" s="24">
        <v>10010</v>
      </c>
    </row>
    <row r="45" spans="1:13" s="2" customFormat="1" ht="16.5" customHeight="1" thickBot="1">
      <c r="A45" s="22" t="s">
        <v>263</v>
      </c>
      <c r="B45" s="49" t="s">
        <v>22</v>
      </c>
      <c r="C45" s="10">
        <v>314</v>
      </c>
      <c r="D45" s="10" t="s">
        <v>14</v>
      </c>
      <c r="F45" s="19"/>
    </row>
    <row r="46" spans="1:13" s="2" customFormat="1" ht="12.75" customHeight="1"/>
    <row r="47" spans="1:13" s="2" customFormat="1" ht="16.5" customHeight="1">
      <c r="A47" s="1" t="s">
        <v>229</v>
      </c>
    </row>
    <row r="48" spans="1:13" s="2" customFormat="1" ht="9.75" customHeight="1" thickBot="1">
      <c r="A48" s="1"/>
    </row>
    <row r="49" spans="1:20" s="2" customFormat="1" ht="16.5" customHeight="1" thickBot="1">
      <c r="A49" s="3" t="s">
        <v>0</v>
      </c>
      <c r="B49" s="4" t="s">
        <v>1</v>
      </c>
      <c r="C49" s="4" t="s">
        <v>2</v>
      </c>
      <c r="D49" s="4">
        <v>2</v>
      </c>
      <c r="E49" s="4">
        <v>3</v>
      </c>
      <c r="F49" s="4">
        <v>4</v>
      </c>
      <c r="G49" s="4">
        <v>5</v>
      </c>
      <c r="H49" s="4">
        <v>6</v>
      </c>
      <c r="I49" s="4">
        <v>7</v>
      </c>
      <c r="J49" s="4">
        <v>8</v>
      </c>
      <c r="K49" s="4">
        <v>9</v>
      </c>
      <c r="L49" s="4">
        <v>10</v>
      </c>
      <c r="M49" s="4">
        <v>11</v>
      </c>
      <c r="N49" s="4">
        <v>12</v>
      </c>
      <c r="O49" s="4"/>
      <c r="P49" s="6" t="s">
        <v>161</v>
      </c>
      <c r="Q49" s="14">
        <f>SUM(15156/28700)</f>
        <v>0.5280836236933798</v>
      </c>
    </row>
    <row r="50" spans="1:20" s="2" customFormat="1" ht="16.5" customHeight="1" thickBot="1">
      <c r="A50" s="7" t="s">
        <v>179</v>
      </c>
      <c r="B50" s="8" t="s">
        <v>6</v>
      </c>
      <c r="C50" s="9">
        <v>2195</v>
      </c>
      <c r="D50" s="10"/>
      <c r="E50" s="10"/>
      <c r="F50" s="10"/>
      <c r="G50" s="10"/>
      <c r="H50" s="10"/>
      <c r="I50" s="9"/>
      <c r="J50" s="9"/>
      <c r="K50" s="9"/>
      <c r="L50" s="10"/>
      <c r="M50" s="10"/>
      <c r="N50" s="9"/>
      <c r="O50" s="15" t="s">
        <v>7</v>
      </c>
      <c r="P50" s="5"/>
      <c r="Q50" s="6" t="s">
        <v>3</v>
      </c>
      <c r="R50" s="6" t="s">
        <v>4</v>
      </c>
      <c r="S50" s="6" t="s">
        <v>5</v>
      </c>
    </row>
    <row r="51" spans="1:20" s="2" customFormat="1" ht="16.5" customHeight="1" thickBot="1">
      <c r="A51" s="7" t="s">
        <v>178</v>
      </c>
      <c r="B51" s="28" t="s">
        <v>16</v>
      </c>
      <c r="C51" s="10">
        <v>2001</v>
      </c>
      <c r="D51" s="10">
        <v>2007</v>
      </c>
      <c r="E51" s="10">
        <v>2023</v>
      </c>
      <c r="F51" s="10">
        <v>2075</v>
      </c>
      <c r="G51" s="10">
        <v>2118</v>
      </c>
      <c r="H51" s="9">
        <v>2183</v>
      </c>
      <c r="I51" s="9"/>
      <c r="J51" s="9"/>
      <c r="K51" s="9"/>
      <c r="L51" s="10"/>
      <c r="M51" s="10"/>
      <c r="N51" s="9"/>
      <c r="O51" s="15" t="s">
        <v>8</v>
      </c>
      <c r="P51" s="12" t="s">
        <v>6</v>
      </c>
      <c r="Q51" s="13">
        <f>SUM(C50+C52+C53+C54)</f>
        <v>6419</v>
      </c>
      <c r="R51" s="14">
        <f>SUM(Q51/Q57)</f>
        <v>0.43106574440937478</v>
      </c>
      <c r="S51" s="5">
        <v>3</v>
      </c>
    </row>
    <row r="52" spans="1:20" s="2" customFormat="1" ht="16.5" customHeight="1" thickBot="1">
      <c r="A52" s="7" t="s">
        <v>187</v>
      </c>
      <c r="B52" s="8" t="s">
        <v>6</v>
      </c>
      <c r="C52" s="10">
        <v>1579</v>
      </c>
      <c r="D52" s="10">
        <v>1588</v>
      </c>
      <c r="E52" s="10">
        <v>1597</v>
      </c>
      <c r="F52" s="10">
        <v>1607</v>
      </c>
      <c r="G52" s="10">
        <v>1621</v>
      </c>
      <c r="H52" s="10">
        <v>1652</v>
      </c>
      <c r="I52" s="10">
        <v>1662</v>
      </c>
      <c r="J52" s="10">
        <v>1675</v>
      </c>
      <c r="K52" s="10">
        <v>1683</v>
      </c>
      <c r="L52" s="10">
        <v>1713</v>
      </c>
      <c r="M52" s="10">
        <v>1776</v>
      </c>
      <c r="N52" s="9">
        <v>1839</v>
      </c>
      <c r="O52" s="15" t="s">
        <v>15</v>
      </c>
      <c r="P52" s="16" t="s">
        <v>9</v>
      </c>
      <c r="Q52" s="13">
        <f>SUM(C55:C57)</f>
        <v>3075</v>
      </c>
      <c r="R52" s="14">
        <f>SUM(Q52/Q57)</f>
        <v>0.206500570814586</v>
      </c>
      <c r="S52" s="5">
        <v>1</v>
      </c>
    </row>
    <row r="53" spans="1:20" s="2" customFormat="1" ht="16.5" customHeight="1" thickBot="1">
      <c r="A53" s="7" t="s">
        <v>224</v>
      </c>
      <c r="B53" s="8" t="s">
        <v>6</v>
      </c>
      <c r="C53" s="10">
        <v>1465</v>
      </c>
      <c r="D53" s="10">
        <v>1472</v>
      </c>
      <c r="E53" s="10">
        <v>1480</v>
      </c>
      <c r="F53" s="10">
        <v>1487</v>
      </c>
      <c r="G53" s="10">
        <v>1491</v>
      </c>
      <c r="H53" s="10">
        <v>1515</v>
      </c>
      <c r="I53" s="10">
        <v>1518</v>
      </c>
      <c r="J53" s="10">
        <v>1530</v>
      </c>
      <c r="K53" s="10">
        <v>1754</v>
      </c>
      <c r="L53" s="10">
        <v>1770</v>
      </c>
      <c r="M53" s="10">
        <v>2075</v>
      </c>
      <c r="N53" s="9">
        <v>2136</v>
      </c>
      <c r="O53" s="15" t="s">
        <v>10</v>
      </c>
      <c r="P53" s="30" t="s">
        <v>21</v>
      </c>
      <c r="Q53" s="13">
        <f>SUM(C60+C64)</f>
        <v>725</v>
      </c>
      <c r="R53" s="14">
        <f>SUM(Q53/Q57)</f>
        <v>4.8687126452219461E-2</v>
      </c>
      <c r="S53" s="5"/>
    </row>
    <row r="54" spans="1:20" s="2" customFormat="1" ht="16.5" customHeight="1" thickBot="1">
      <c r="A54" s="22" t="s">
        <v>225</v>
      </c>
      <c r="B54" s="23" t="s">
        <v>6</v>
      </c>
      <c r="C54" s="10">
        <v>1180</v>
      </c>
      <c r="D54" s="10">
        <v>1190</v>
      </c>
      <c r="E54" s="10">
        <v>1192</v>
      </c>
      <c r="F54" s="10">
        <v>1210</v>
      </c>
      <c r="G54" s="10">
        <v>1230</v>
      </c>
      <c r="H54" s="10">
        <v>1267</v>
      </c>
      <c r="I54" s="10">
        <v>1268</v>
      </c>
      <c r="J54" s="10">
        <v>1318</v>
      </c>
      <c r="K54" s="10">
        <v>1330</v>
      </c>
      <c r="L54" s="10">
        <v>1574</v>
      </c>
      <c r="M54" s="10">
        <v>1610</v>
      </c>
      <c r="N54" s="10">
        <v>1640</v>
      </c>
      <c r="O54" s="15"/>
      <c r="P54" s="18" t="s">
        <v>11</v>
      </c>
      <c r="Q54" s="13">
        <v>442</v>
      </c>
      <c r="R54" s="14">
        <f>SUM(Q54/Q57)</f>
        <v>2.9682358471560002E-2</v>
      </c>
      <c r="S54" s="5"/>
    </row>
    <row r="55" spans="1:20" s="2" customFormat="1" ht="16.5" customHeight="1" thickBot="1">
      <c r="A55" s="7" t="s">
        <v>223</v>
      </c>
      <c r="B55" s="17" t="s">
        <v>9</v>
      </c>
      <c r="C55" s="29">
        <v>1143</v>
      </c>
      <c r="D55" s="10">
        <v>1154</v>
      </c>
      <c r="E55" s="10">
        <v>1171</v>
      </c>
      <c r="F55" s="10">
        <v>1239</v>
      </c>
      <c r="G55" s="10">
        <v>1272</v>
      </c>
      <c r="H55" s="10">
        <v>1309</v>
      </c>
      <c r="I55" s="10">
        <v>1313</v>
      </c>
      <c r="J55" s="10">
        <v>1419</v>
      </c>
      <c r="K55" s="10">
        <v>1452</v>
      </c>
      <c r="L55" s="10">
        <v>1884</v>
      </c>
      <c r="M55" s="9">
        <v>2552</v>
      </c>
      <c r="N55" s="10"/>
      <c r="O55" s="15" t="s">
        <v>12</v>
      </c>
      <c r="P55" s="50" t="s">
        <v>22</v>
      </c>
      <c r="Q55" s="13">
        <v>348</v>
      </c>
      <c r="R55" s="14">
        <f>SUM(Q55/Q57)</f>
        <v>2.3369820697065342E-2</v>
      </c>
      <c r="S55" s="5"/>
    </row>
    <row r="56" spans="1:20" s="2" customFormat="1" ht="16.5" customHeight="1" thickBot="1">
      <c r="A56" s="22" t="s">
        <v>226</v>
      </c>
      <c r="B56" s="25" t="s">
        <v>9</v>
      </c>
      <c r="C56" s="10">
        <v>1016</v>
      </c>
      <c r="D56" s="10">
        <v>1018</v>
      </c>
      <c r="E56" s="10">
        <v>1024</v>
      </c>
      <c r="F56" s="10">
        <v>1036</v>
      </c>
      <c r="G56" s="10">
        <v>1062</v>
      </c>
      <c r="H56" s="10">
        <v>1076</v>
      </c>
      <c r="I56" s="10">
        <v>1077</v>
      </c>
      <c r="J56" s="10">
        <v>1189</v>
      </c>
      <c r="K56" s="10">
        <v>1203</v>
      </c>
      <c r="L56" s="10" t="s">
        <v>14</v>
      </c>
      <c r="P56" s="21" t="s">
        <v>13</v>
      </c>
      <c r="Q56" s="13">
        <f>SUM(C51+C58+C59+C63)</f>
        <v>3882</v>
      </c>
      <c r="R56" s="14">
        <f>SUM(Q56/Q57)</f>
        <v>0.26069437915519439</v>
      </c>
      <c r="S56" s="5">
        <v>2</v>
      </c>
    </row>
    <row r="57" spans="1:20" s="2" customFormat="1" ht="16.5" customHeight="1" thickBot="1">
      <c r="A57" s="22" t="s">
        <v>227</v>
      </c>
      <c r="B57" s="25" t="s">
        <v>9</v>
      </c>
      <c r="C57" s="10">
        <v>916</v>
      </c>
      <c r="D57" s="10">
        <v>918</v>
      </c>
      <c r="E57" s="10">
        <v>940</v>
      </c>
      <c r="F57" s="10">
        <v>946</v>
      </c>
      <c r="G57" s="10">
        <v>966</v>
      </c>
      <c r="H57" s="10">
        <v>977</v>
      </c>
      <c r="I57" s="10">
        <v>979</v>
      </c>
      <c r="J57" s="10">
        <v>1037</v>
      </c>
      <c r="K57" s="10">
        <v>1300</v>
      </c>
      <c r="L57" s="10">
        <v>1490</v>
      </c>
      <c r="M57" s="10" t="s">
        <v>14</v>
      </c>
      <c r="Q57" s="24">
        <v>14891</v>
      </c>
    </row>
    <row r="58" spans="1:20" s="2" customFormat="1" ht="16.5" customHeight="1" thickBot="1">
      <c r="A58" s="7" t="s">
        <v>228</v>
      </c>
      <c r="B58" s="28" t="s">
        <v>16</v>
      </c>
      <c r="C58" s="10">
        <v>909</v>
      </c>
      <c r="D58" s="10">
        <v>911</v>
      </c>
      <c r="E58" s="10">
        <v>913</v>
      </c>
      <c r="F58" s="10">
        <v>942</v>
      </c>
      <c r="G58" s="10">
        <v>980</v>
      </c>
      <c r="H58" s="10">
        <v>1043</v>
      </c>
      <c r="I58" s="10">
        <v>1054</v>
      </c>
      <c r="J58" s="10">
        <v>1205</v>
      </c>
      <c r="K58" s="10">
        <v>1364</v>
      </c>
      <c r="L58" s="10">
        <v>1551</v>
      </c>
      <c r="M58" s="10">
        <v>1632</v>
      </c>
      <c r="N58" s="9">
        <v>1766</v>
      </c>
      <c r="O58" s="15" t="s">
        <v>18</v>
      </c>
      <c r="Q58" s="18"/>
      <c r="R58" s="13"/>
      <c r="S58" s="14"/>
      <c r="T58" s="5"/>
    </row>
    <row r="59" spans="1:20" s="2" customFormat="1" ht="16.5" customHeight="1" thickBot="1">
      <c r="A59" s="22" t="s">
        <v>183</v>
      </c>
      <c r="B59" s="27" t="s">
        <v>16</v>
      </c>
      <c r="C59" s="10">
        <v>671</v>
      </c>
      <c r="D59" s="10">
        <v>672</v>
      </c>
      <c r="E59" s="10">
        <v>687</v>
      </c>
      <c r="F59" s="10">
        <v>719</v>
      </c>
      <c r="G59" s="10">
        <v>741</v>
      </c>
      <c r="H59" s="10">
        <v>789</v>
      </c>
      <c r="I59" s="10">
        <v>804</v>
      </c>
      <c r="J59" s="10">
        <v>871</v>
      </c>
      <c r="K59" s="10" t="s">
        <v>14</v>
      </c>
      <c r="O59" s="30"/>
      <c r="P59" s="13"/>
      <c r="Q59" s="14"/>
      <c r="R59" s="5"/>
    </row>
    <row r="60" spans="1:20" s="2" customFormat="1" ht="16.5" customHeight="1" thickBot="1">
      <c r="A60" s="22" t="s">
        <v>191</v>
      </c>
      <c r="B60" s="38" t="s">
        <v>21</v>
      </c>
      <c r="C60" s="10">
        <v>449</v>
      </c>
      <c r="D60" s="10">
        <v>450</v>
      </c>
      <c r="E60" s="10">
        <v>584</v>
      </c>
      <c r="F60" s="10">
        <v>599</v>
      </c>
      <c r="G60" s="10">
        <v>683</v>
      </c>
      <c r="H60" s="10">
        <v>756</v>
      </c>
      <c r="I60" s="10">
        <v>759</v>
      </c>
      <c r="J60" s="10" t="s">
        <v>14</v>
      </c>
      <c r="R60" s="24"/>
    </row>
    <row r="61" spans="1:20" s="2" customFormat="1" ht="16.5" customHeight="1" thickBot="1">
      <c r="A61" s="22" t="s">
        <v>230</v>
      </c>
      <c r="B61" s="26" t="s">
        <v>11</v>
      </c>
      <c r="C61" s="29">
        <v>442</v>
      </c>
      <c r="D61" s="10">
        <v>444</v>
      </c>
      <c r="E61" s="10">
        <v>452</v>
      </c>
      <c r="F61" s="10">
        <v>474</v>
      </c>
      <c r="G61" s="10">
        <v>511</v>
      </c>
      <c r="H61" s="10" t="s">
        <v>14</v>
      </c>
    </row>
    <row r="62" spans="1:20" s="2" customFormat="1" ht="16.5" customHeight="1" thickBot="1">
      <c r="A62" s="22" t="s">
        <v>231</v>
      </c>
      <c r="B62" s="49" t="s">
        <v>22</v>
      </c>
      <c r="C62" s="10">
        <v>348</v>
      </c>
      <c r="D62" s="10">
        <v>350</v>
      </c>
      <c r="E62" s="10">
        <v>373</v>
      </c>
      <c r="F62" s="10">
        <v>389</v>
      </c>
      <c r="G62" s="10" t="s">
        <v>14</v>
      </c>
    </row>
    <row r="63" spans="1:20" s="2" customFormat="1" ht="16.5" customHeight="1" thickBot="1">
      <c r="A63" s="22" t="s">
        <v>232</v>
      </c>
      <c r="B63" s="51" t="s">
        <v>16</v>
      </c>
      <c r="C63" s="10">
        <v>301</v>
      </c>
      <c r="D63" s="10">
        <v>312</v>
      </c>
      <c r="E63" s="10">
        <v>319</v>
      </c>
      <c r="F63" s="10" t="s">
        <v>14</v>
      </c>
    </row>
    <row r="64" spans="1:20" s="2" customFormat="1" ht="16.5" customHeight="1" thickBot="1">
      <c r="A64" s="22" t="s">
        <v>233</v>
      </c>
      <c r="B64" s="38" t="s">
        <v>21</v>
      </c>
      <c r="C64" s="10">
        <v>276</v>
      </c>
      <c r="D64" s="10">
        <v>277</v>
      </c>
      <c r="E64" s="10" t="s">
        <v>14</v>
      </c>
      <c r="J64" s="19"/>
      <c r="K64" s="19"/>
      <c r="N64" s="18"/>
      <c r="O64" s="13"/>
      <c r="P64" s="14"/>
      <c r="Q64" s="5"/>
    </row>
    <row r="65" spans="1:17" s="2" customFormat="1" ht="12.75" customHeight="1">
      <c r="A65" s="31"/>
      <c r="D65" s="19"/>
      <c r="E65" s="19"/>
    </row>
    <row r="66" spans="1:17" s="2" customFormat="1" ht="16.5" customHeight="1">
      <c r="A66" s="1" t="s">
        <v>249</v>
      </c>
    </row>
    <row r="67" spans="1:17" s="2" customFormat="1" ht="9.75" customHeight="1" thickBot="1">
      <c r="A67" s="1"/>
    </row>
    <row r="68" spans="1:17" s="2" customFormat="1" ht="16.5" customHeight="1" thickBot="1">
      <c r="A68" s="3" t="s">
        <v>0</v>
      </c>
      <c r="B68" s="4" t="s">
        <v>1</v>
      </c>
      <c r="C68" s="4" t="s">
        <v>2</v>
      </c>
      <c r="D68" s="4">
        <v>2</v>
      </c>
      <c r="E68" s="4">
        <v>3</v>
      </c>
      <c r="F68" s="4">
        <v>4</v>
      </c>
      <c r="G68" s="4">
        <v>5</v>
      </c>
      <c r="H68" s="4">
        <v>6</v>
      </c>
      <c r="I68" s="4">
        <v>7</v>
      </c>
      <c r="J68" s="4">
        <v>8</v>
      </c>
      <c r="K68" s="4">
        <v>9</v>
      </c>
      <c r="L68" s="4">
        <v>10</v>
      </c>
      <c r="M68" s="4"/>
      <c r="N68" s="6" t="s">
        <v>161</v>
      </c>
      <c r="O68" s="14">
        <f>SUM(11177/22580)</f>
        <v>0.4949955713020372</v>
      </c>
    </row>
    <row r="69" spans="1:17" s="2" customFormat="1" ht="16.5" customHeight="1" thickBot="1">
      <c r="A69" s="7" t="s">
        <v>165</v>
      </c>
      <c r="B69" s="28" t="s">
        <v>16</v>
      </c>
      <c r="C69" s="10">
        <v>1145</v>
      </c>
      <c r="D69" s="10">
        <v>1166</v>
      </c>
      <c r="E69" s="10">
        <v>1312</v>
      </c>
      <c r="F69" s="10">
        <v>1358</v>
      </c>
      <c r="G69" s="10">
        <v>1448</v>
      </c>
      <c r="H69" s="10">
        <v>1498</v>
      </c>
      <c r="I69" s="10">
        <v>1536</v>
      </c>
      <c r="J69" s="10">
        <v>1720</v>
      </c>
      <c r="K69" s="9">
        <v>1934</v>
      </c>
      <c r="L69" s="10"/>
      <c r="M69" s="15" t="s">
        <v>7</v>
      </c>
      <c r="N69" s="5"/>
      <c r="O69" s="6" t="s">
        <v>3</v>
      </c>
      <c r="P69" s="6" t="s">
        <v>4</v>
      </c>
      <c r="Q69" s="6" t="s">
        <v>5</v>
      </c>
    </row>
    <row r="70" spans="1:17" s="2" customFormat="1" ht="16.5" customHeight="1" thickBot="1">
      <c r="A70" s="22" t="s">
        <v>250</v>
      </c>
      <c r="B70" s="23" t="s">
        <v>6</v>
      </c>
      <c r="C70" s="10">
        <v>911</v>
      </c>
      <c r="D70" s="10">
        <v>925</v>
      </c>
      <c r="E70" s="10">
        <v>947</v>
      </c>
      <c r="F70" s="10">
        <v>975</v>
      </c>
      <c r="G70" s="10">
        <v>991</v>
      </c>
      <c r="H70" s="10">
        <v>1258</v>
      </c>
      <c r="I70" s="10">
        <v>1270</v>
      </c>
      <c r="J70" s="10">
        <v>1338</v>
      </c>
      <c r="K70" s="10">
        <v>1406</v>
      </c>
      <c r="L70" s="10">
        <v>1432</v>
      </c>
      <c r="M70" s="15"/>
      <c r="N70" s="12" t="s">
        <v>6</v>
      </c>
      <c r="O70" s="13">
        <f>SUM(C70+C72+C75)</f>
        <v>2641</v>
      </c>
      <c r="P70" s="14">
        <f>SUM(O70/O77)</f>
        <v>0.24273897058823529</v>
      </c>
      <c r="Q70" s="5">
        <v>1</v>
      </c>
    </row>
    <row r="71" spans="1:17" s="2" customFormat="1" ht="16.5" customHeight="1" thickBot="1">
      <c r="A71" s="7" t="s">
        <v>251</v>
      </c>
      <c r="B71" s="28" t="s">
        <v>16</v>
      </c>
      <c r="C71" s="10">
        <v>908</v>
      </c>
      <c r="D71" s="10">
        <v>929</v>
      </c>
      <c r="E71" s="10">
        <v>1005</v>
      </c>
      <c r="F71" s="10">
        <v>1081</v>
      </c>
      <c r="G71" s="10">
        <v>1173</v>
      </c>
      <c r="H71" s="10">
        <v>1193</v>
      </c>
      <c r="I71" s="10">
        <v>1326</v>
      </c>
      <c r="J71" s="10">
        <v>1417</v>
      </c>
      <c r="K71" s="10">
        <v>1512</v>
      </c>
      <c r="L71" s="9">
        <v>1536</v>
      </c>
      <c r="M71" s="15" t="s">
        <v>15</v>
      </c>
      <c r="N71" s="16" t="s">
        <v>9</v>
      </c>
      <c r="O71" s="13">
        <f>SUM(C73+C74+C77)</f>
        <v>2513</v>
      </c>
      <c r="P71" s="14">
        <f>SUM(O71/O77)</f>
        <v>0.23097426470588237</v>
      </c>
      <c r="Q71" s="5">
        <v>1</v>
      </c>
    </row>
    <row r="72" spans="1:17" s="2" customFormat="1" ht="16.5" customHeight="1" thickBot="1">
      <c r="A72" s="7" t="s">
        <v>252</v>
      </c>
      <c r="B72" s="8" t="s">
        <v>6</v>
      </c>
      <c r="C72" s="10">
        <v>892</v>
      </c>
      <c r="D72" s="10">
        <v>898</v>
      </c>
      <c r="E72" s="10">
        <v>915</v>
      </c>
      <c r="F72" s="10">
        <v>946</v>
      </c>
      <c r="G72" s="10">
        <v>1062</v>
      </c>
      <c r="H72" s="10">
        <v>1208</v>
      </c>
      <c r="I72" s="10">
        <v>1354</v>
      </c>
      <c r="J72" s="10">
        <v>1450</v>
      </c>
      <c r="K72" s="10">
        <v>1528</v>
      </c>
      <c r="L72" s="9">
        <v>1556</v>
      </c>
      <c r="M72" s="15" t="s">
        <v>10</v>
      </c>
      <c r="N72" s="30" t="s">
        <v>21</v>
      </c>
      <c r="O72" s="13">
        <v>667</v>
      </c>
      <c r="P72" s="14">
        <f>SUM(O72/O77)</f>
        <v>6.1305147058823527E-2</v>
      </c>
      <c r="Q72" s="5"/>
    </row>
    <row r="73" spans="1:17" s="2" customFormat="1" ht="16.5" customHeight="1" thickBot="1">
      <c r="A73" s="7" t="s">
        <v>173</v>
      </c>
      <c r="B73" s="17" t="s">
        <v>9</v>
      </c>
      <c r="C73" s="10">
        <v>870</v>
      </c>
      <c r="D73" s="10">
        <v>899</v>
      </c>
      <c r="E73" s="10">
        <v>913</v>
      </c>
      <c r="F73" s="10">
        <v>978</v>
      </c>
      <c r="G73" s="10">
        <v>1031</v>
      </c>
      <c r="H73" s="10">
        <v>1214</v>
      </c>
      <c r="I73" s="10">
        <v>1350</v>
      </c>
      <c r="J73" s="10">
        <v>1409</v>
      </c>
      <c r="K73" s="9">
        <v>1891</v>
      </c>
      <c r="L73" s="10"/>
      <c r="M73" s="15" t="s">
        <v>8</v>
      </c>
      <c r="N73" s="18" t="s">
        <v>11</v>
      </c>
      <c r="O73" s="13">
        <v>799</v>
      </c>
      <c r="P73" s="14">
        <f>SUM(O73/O77)</f>
        <v>7.3437500000000003E-2</v>
      </c>
      <c r="Q73" s="5"/>
    </row>
    <row r="74" spans="1:17" s="2" customFormat="1" ht="16.5" customHeight="1" thickBot="1">
      <c r="A74" s="22" t="s">
        <v>253</v>
      </c>
      <c r="B74" s="25" t="s">
        <v>9</v>
      </c>
      <c r="C74" s="29">
        <v>862</v>
      </c>
      <c r="D74" s="10">
        <v>875</v>
      </c>
      <c r="E74" s="10">
        <v>937</v>
      </c>
      <c r="F74" s="10">
        <v>967</v>
      </c>
      <c r="G74" s="10">
        <v>1013</v>
      </c>
      <c r="H74" s="10">
        <v>1052</v>
      </c>
      <c r="I74" s="10">
        <v>1251</v>
      </c>
      <c r="J74" s="10">
        <v>1304</v>
      </c>
      <c r="K74" s="10" t="s">
        <v>14</v>
      </c>
      <c r="N74" s="50" t="s">
        <v>22</v>
      </c>
      <c r="O74" s="13">
        <f>SUM(C80+C82)</f>
        <v>950</v>
      </c>
      <c r="P74" s="14">
        <f>SUM(O74/O77)</f>
        <v>8.731617647058823E-2</v>
      </c>
      <c r="Q74" s="5">
        <v>1</v>
      </c>
    </row>
    <row r="75" spans="1:17" s="2" customFormat="1" ht="16.5" customHeight="1" thickBot="1">
      <c r="A75" s="22" t="s">
        <v>254</v>
      </c>
      <c r="B75" s="23" t="s">
        <v>6</v>
      </c>
      <c r="C75" s="10">
        <v>838</v>
      </c>
      <c r="D75" s="10">
        <v>845</v>
      </c>
      <c r="E75" s="10">
        <v>866</v>
      </c>
      <c r="F75" s="10">
        <v>870</v>
      </c>
      <c r="G75" s="10">
        <v>899</v>
      </c>
      <c r="H75" s="10" t="s">
        <v>14</v>
      </c>
      <c r="I75" s="19"/>
      <c r="J75" s="19"/>
      <c r="K75" s="19"/>
      <c r="L75" s="19"/>
      <c r="N75" s="59" t="s">
        <v>151</v>
      </c>
      <c r="O75" s="13">
        <v>703</v>
      </c>
      <c r="P75" s="14">
        <f>SUM(O75/O77)</f>
        <v>6.46139705882353E-2</v>
      </c>
      <c r="Q75" s="5"/>
    </row>
    <row r="76" spans="1:17" s="2" customFormat="1" ht="16.5" customHeight="1" thickBot="1">
      <c r="A76" s="22" t="s">
        <v>255</v>
      </c>
      <c r="B76" s="26" t="s">
        <v>11</v>
      </c>
      <c r="C76" s="10">
        <v>799</v>
      </c>
      <c r="D76" s="10">
        <v>815</v>
      </c>
      <c r="E76" s="10">
        <v>868</v>
      </c>
      <c r="F76" s="10">
        <v>922</v>
      </c>
      <c r="G76" s="10">
        <v>959</v>
      </c>
      <c r="H76" s="10">
        <v>1005</v>
      </c>
      <c r="I76" s="10">
        <v>1034</v>
      </c>
      <c r="J76" s="10" t="s">
        <v>14</v>
      </c>
      <c r="K76" s="19"/>
      <c r="L76" s="19"/>
      <c r="N76" s="21" t="s">
        <v>13</v>
      </c>
      <c r="O76" s="13">
        <f>SUM(C69+C71+C81)</f>
        <v>2607</v>
      </c>
      <c r="P76" s="14">
        <f>SUM(O76/O77)</f>
        <v>0.2396139705882353</v>
      </c>
      <c r="Q76" s="5">
        <v>2</v>
      </c>
    </row>
    <row r="77" spans="1:17" s="2" customFormat="1" ht="16.5" customHeight="1" thickBot="1">
      <c r="A77" s="22" t="s">
        <v>256</v>
      </c>
      <c r="B77" s="25" t="s">
        <v>9</v>
      </c>
      <c r="C77" s="10">
        <v>781</v>
      </c>
      <c r="D77" s="10">
        <v>797</v>
      </c>
      <c r="E77" s="10">
        <v>816</v>
      </c>
      <c r="F77" s="10">
        <v>886</v>
      </c>
      <c r="G77" s="10">
        <v>985</v>
      </c>
      <c r="H77" s="10">
        <v>995</v>
      </c>
      <c r="I77" s="10" t="s">
        <v>14</v>
      </c>
      <c r="J77" s="19"/>
      <c r="K77" s="19"/>
      <c r="L77" s="19"/>
      <c r="M77" s="18"/>
      <c r="O77" s="24">
        <v>10880</v>
      </c>
    </row>
    <row r="78" spans="1:17" s="2" customFormat="1" ht="16.5" customHeight="1" thickBot="1">
      <c r="A78" s="22" t="s">
        <v>164</v>
      </c>
      <c r="B78" s="58" t="s">
        <v>151</v>
      </c>
      <c r="C78" s="10">
        <v>703</v>
      </c>
      <c r="D78" s="10">
        <v>722</v>
      </c>
      <c r="E78" s="10">
        <v>736</v>
      </c>
      <c r="F78" s="10">
        <v>827</v>
      </c>
      <c r="G78" s="10" t="s">
        <v>14</v>
      </c>
      <c r="H78" s="19"/>
      <c r="I78" s="19"/>
      <c r="J78" s="19"/>
      <c r="K78" s="19"/>
      <c r="L78" s="60"/>
      <c r="M78" s="14"/>
      <c r="N78" s="5"/>
    </row>
    <row r="79" spans="1:17" s="2" customFormat="1" ht="16.5" customHeight="1" thickBot="1">
      <c r="A79" s="22" t="s">
        <v>257</v>
      </c>
      <c r="B79" s="38" t="s">
        <v>21</v>
      </c>
      <c r="C79" s="10">
        <v>667</v>
      </c>
      <c r="D79" s="10">
        <v>685</v>
      </c>
      <c r="E79" s="10">
        <v>711</v>
      </c>
      <c r="F79" s="10" t="s">
        <v>14</v>
      </c>
      <c r="G79" s="19"/>
      <c r="H79" s="19"/>
      <c r="I79" s="19"/>
      <c r="J79" s="19"/>
      <c r="K79" s="19"/>
      <c r="L79" s="60"/>
      <c r="M79" s="14"/>
      <c r="N79" s="5"/>
    </row>
    <row r="80" spans="1:17" s="2" customFormat="1" ht="16.5" customHeight="1" thickBot="1">
      <c r="A80" s="7" t="s">
        <v>176</v>
      </c>
      <c r="B80" s="57" t="s">
        <v>22</v>
      </c>
      <c r="C80" s="10">
        <v>587</v>
      </c>
      <c r="D80" s="10">
        <v>741</v>
      </c>
      <c r="E80" s="10">
        <v>778</v>
      </c>
      <c r="F80" s="10">
        <v>907</v>
      </c>
      <c r="G80" s="10">
        <v>1050</v>
      </c>
      <c r="H80" s="10">
        <v>1078</v>
      </c>
      <c r="I80" s="10">
        <v>1236</v>
      </c>
      <c r="J80" s="10">
        <v>1389</v>
      </c>
      <c r="K80" s="10">
        <v>1527</v>
      </c>
      <c r="L80" s="9">
        <v>1558</v>
      </c>
      <c r="M80" s="15" t="s">
        <v>12</v>
      </c>
    </row>
    <row r="81" spans="1:14" s="2" customFormat="1" ht="16.5" customHeight="1" thickBot="1">
      <c r="A81" s="22" t="s">
        <v>172</v>
      </c>
      <c r="B81" s="27" t="s">
        <v>16</v>
      </c>
      <c r="C81" s="10">
        <v>554</v>
      </c>
      <c r="D81" s="10">
        <v>566</v>
      </c>
      <c r="E81" s="10" t="s">
        <v>14</v>
      </c>
      <c r="F81" s="19"/>
      <c r="G81" s="19"/>
      <c r="H81" s="19"/>
      <c r="I81" s="19"/>
      <c r="J81" s="19"/>
      <c r="K81" s="19"/>
      <c r="L81" s="60"/>
      <c r="M81" s="14"/>
      <c r="N81" s="5"/>
    </row>
    <row r="82" spans="1:14" s="2" customFormat="1" ht="16.5" customHeight="1" thickBot="1">
      <c r="A82" s="22" t="s">
        <v>258</v>
      </c>
      <c r="B82" s="49" t="s">
        <v>22</v>
      </c>
      <c r="C82" s="10">
        <v>363</v>
      </c>
      <c r="D82" s="10" t="s">
        <v>14</v>
      </c>
      <c r="E82" s="19"/>
      <c r="F82" s="19"/>
      <c r="G82" s="19"/>
      <c r="H82" s="19"/>
      <c r="I82" s="19"/>
      <c r="J82" s="19"/>
      <c r="K82" s="19"/>
      <c r="L82" s="19"/>
      <c r="M82" s="24"/>
    </row>
    <row r="83" spans="1:14" s="2" customFormat="1" ht="12" customHeight="1">
      <c r="A83" s="31"/>
      <c r="C83" s="19"/>
      <c r="D83" s="19"/>
      <c r="E83" s="19"/>
      <c r="F83" s="19"/>
      <c r="G83" s="19"/>
      <c r="H83" s="19"/>
      <c r="I83" s="19"/>
      <c r="J83" s="19"/>
      <c r="K83" s="19"/>
      <c r="L83" s="19"/>
    </row>
    <row r="84" spans="1:14" s="53" customFormat="1" ht="15" customHeight="1">
      <c r="A84" s="32"/>
      <c r="B84" s="32" t="s">
        <v>20</v>
      </c>
      <c r="C84" s="33" t="s">
        <v>6</v>
      </c>
      <c r="D84" s="34" t="s">
        <v>9</v>
      </c>
      <c r="E84" s="39" t="s">
        <v>21</v>
      </c>
      <c r="F84" s="35" t="s">
        <v>11</v>
      </c>
      <c r="G84" s="40" t="s">
        <v>22</v>
      </c>
      <c r="H84" s="61" t="s">
        <v>151</v>
      </c>
      <c r="I84" s="32" t="s">
        <v>13</v>
      </c>
    </row>
    <row r="85" spans="1:14" s="53" customFormat="1" ht="15" customHeight="1">
      <c r="A85" s="56" t="s">
        <v>3</v>
      </c>
      <c r="B85" s="36">
        <f>SUM(Q57+K44+Q25+I10+O77)</f>
        <v>62598</v>
      </c>
      <c r="C85" s="54">
        <f>SUM(Q51+K38+Q19+I5+O70)</f>
        <v>24011</v>
      </c>
      <c r="D85" s="54">
        <f>SUM(Q52+K39+Q20+I6+O71)</f>
        <v>16663</v>
      </c>
      <c r="E85" s="54">
        <f>SUM(O72+Q53+K40+Q21+I7)</f>
        <v>4078</v>
      </c>
      <c r="F85" s="54">
        <f>SUM(O73+Q54+K41+Q22+I8)</f>
        <v>5914</v>
      </c>
      <c r="G85" s="54">
        <f>SUM(O74+Q55+K42+Q23+I9)</f>
        <v>2690</v>
      </c>
      <c r="H85" s="54">
        <v>703</v>
      </c>
      <c r="I85" s="54">
        <f>SUM(O76+Q56+K43+Q24)</f>
        <v>8539</v>
      </c>
    </row>
    <row r="86" spans="1:14" s="53" customFormat="1" ht="15" customHeight="1">
      <c r="A86" s="56" t="s">
        <v>4</v>
      </c>
      <c r="B86" s="37">
        <v>1</v>
      </c>
      <c r="C86" s="55">
        <f t="shared" ref="C86:I86" si="0">SUM(C85/$B$85)</f>
        <v>0.38357455509760696</v>
      </c>
      <c r="D86" s="55">
        <f t="shared" si="0"/>
        <v>0.26619061311863002</v>
      </c>
      <c r="E86" s="55">
        <f t="shared" si="0"/>
        <v>6.5145851305153518E-2</v>
      </c>
      <c r="F86" s="55">
        <f t="shared" si="0"/>
        <v>9.4475861848621362E-2</v>
      </c>
      <c r="G86" s="55">
        <f t="shared" si="0"/>
        <v>4.2972618933512251E-2</v>
      </c>
      <c r="H86" s="55">
        <f>SUM(H85/$B$85)</f>
        <v>1.123039074730822E-2</v>
      </c>
      <c r="I86" s="55">
        <f t="shared" si="0"/>
        <v>0.13641010894916772</v>
      </c>
    </row>
    <row r="87" spans="1:14" s="53" customFormat="1" ht="15" customHeight="1">
      <c r="A87" s="56" t="s">
        <v>5</v>
      </c>
      <c r="B87" s="32">
        <v>29</v>
      </c>
      <c r="C87" s="53">
        <v>12</v>
      </c>
      <c r="D87" s="53">
        <v>9</v>
      </c>
      <c r="E87" s="53">
        <v>0</v>
      </c>
      <c r="F87" s="53">
        <v>2</v>
      </c>
      <c r="G87" s="53">
        <v>1</v>
      </c>
      <c r="H87" s="53">
        <v>0</v>
      </c>
      <c r="I87" s="53">
        <v>5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dimension ref="A1:V91"/>
  <sheetViews>
    <sheetView workbookViewId="0">
      <selection activeCell="Q1" sqref="Q1"/>
    </sheetView>
  </sheetViews>
  <sheetFormatPr defaultRowHeight="12.75"/>
  <cols>
    <col min="1" max="1" width="22.85546875" customWidth="1"/>
    <col min="6" max="6" width="9" customWidth="1"/>
    <col min="17" max="17" width="8.85546875" customWidth="1"/>
    <col min="18" max="18" width="8.42578125" customWidth="1"/>
  </cols>
  <sheetData>
    <row r="1" spans="1:19" s="2" customFormat="1" ht="16.5" customHeight="1">
      <c r="A1" s="1" t="s">
        <v>152</v>
      </c>
    </row>
    <row r="2" spans="1:19" s="2" customFormat="1" ht="9" customHeight="1" thickBot="1">
      <c r="A2" s="1"/>
    </row>
    <row r="3" spans="1:19" s="2" customFormat="1" ht="16.5" customHeight="1" thickBot="1">
      <c r="A3" s="3" t="s">
        <v>0</v>
      </c>
      <c r="B3" s="4" t="s">
        <v>1</v>
      </c>
      <c r="C3" s="4" t="s">
        <v>2</v>
      </c>
      <c r="D3" s="4">
        <v>2</v>
      </c>
      <c r="E3" s="4">
        <v>3</v>
      </c>
      <c r="F3" s="4">
        <v>4</v>
      </c>
      <c r="G3" s="4">
        <v>5</v>
      </c>
      <c r="H3" s="4"/>
      <c r="I3" s="6" t="s">
        <v>161</v>
      </c>
      <c r="J3" s="14">
        <f>SUM(13828/23078)</f>
        <v>0.59918537134933703</v>
      </c>
    </row>
    <row r="4" spans="1:19" s="2" customFormat="1" ht="16.5" customHeight="1" thickBot="1">
      <c r="A4" s="7" t="s">
        <v>153</v>
      </c>
      <c r="B4" s="17" t="s">
        <v>9</v>
      </c>
      <c r="C4" s="10">
        <v>1751</v>
      </c>
      <c r="D4" s="10">
        <v>1805</v>
      </c>
      <c r="E4" s="10">
        <v>2086</v>
      </c>
      <c r="F4" s="9">
        <v>2357</v>
      </c>
      <c r="G4" s="10"/>
      <c r="H4" s="11" t="s">
        <v>8</v>
      </c>
      <c r="I4" s="5"/>
      <c r="J4" s="6" t="s">
        <v>3</v>
      </c>
      <c r="K4" s="6" t="s">
        <v>4</v>
      </c>
      <c r="L4" s="6" t="s">
        <v>5</v>
      </c>
    </row>
    <row r="5" spans="1:19" s="2" customFormat="1" ht="16.5" customHeight="1" thickBot="1">
      <c r="A5" s="7" t="s">
        <v>154</v>
      </c>
      <c r="B5" s="17" t="s">
        <v>9</v>
      </c>
      <c r="C5" s="10">
        <v>1730</v>
      </c>
      <c r="D5" s="10">
        <v>1907</v>
      </c>
      <c r="E5" s="10">
        <v>2044</v>
      </c>
      <c r="F5" s="10">
        <v>2119</v>
      </c>
      <c r="G5" s="9">
        <v>2136</v>
      </c>
      <c r="H5" s="11" t="s">
        <v>15</v>
      </c>
      <c r="I5" s="12" t="s">
        <v>6</v>
      </c>
      <c r="J5" s="13">
        <f>SUM(C7+C8+C10+C12)</f>
        <v>5752</v>
      </c>
      <c r="K5" s="14">
        <f>SUM(J5/J9)</f>
        <v>0.42275466705865061</v>
      </c>
      <c r="L5" s="5">
        <v>2</v>
      </c>
    </row>
    <row r="6" spans="1:19" s="2" customFormat="1" ht="16.5" customHeight="1" thickBot="1">
      <c r="A6" s="7" t="s">
        <v>27</v>
      </c>
      <c r="B6" s="17" t="s">
        <v>9</v>
      </c>
      <c r="C6" s="10">
        <v>1688</v>
      </c>
      <c r="D6" s="10">
        <v>1761</v>
      </c>
      <c r="E6" s="10">
        <v>2027</v>
      </c>
      <c r="F6" s="10">
        <v>2209</v>
      </c>
      <c r="G6" s="9">
        <v>2246</v>
      </c>
      <c r="H6" s="11" t="s">
        <v>12</v>
      </c>
      <c r="I6" s="16" t="s">
        <v>9</v>
      </c>
      <c r="J6" s="13">
        <f>SUM(C4:C6)</f>
        <v>5169</v>
      </c>
      <c r="K6" s="14">
        <f>SUM(J6/J9)</f>
        <v>0.37990592385712185</v>
      </c>
      <c r="L6" s="5">
        <v>3</v>
      </c>
    </row>
    <row r="7" spans="1:19" s="2" customFormat="1" ht="16.5" customHeight="1" thickBot="1">
      <c r="A7" s="7" t="s">
        <v>155</v>
      </c>
      <c r="B7" s="8" t="s">
        <v>6</v>
      </c>
      <c r="C7" s="10">
        <v>1588</v>
      </c>
      <c r="D7" s="10">
        <v>1681</v>
      </c>
      <c r="E7" s="10">
        <v>1717</v>
      </c>
      <c r="F7" s="10">
        <v>1999</v>
      </c>
      <c r="G7" s="9">
        <v>2221</v>
      </c>
      <c r="H7" s="11" t="s">
        <v>10</v>
      </c>
      <c r="I7" s="30" t="s">
        <v>21</v>
      </c>
      <c r="J7" s="19">
        <v>1223</v>
      </c>
      <c r="K7" s="20">
        <f>SUM(J7/J9)</f>
        <v>8.9886814640599735E-2</v>
      </c>
    </row>
    <row r="8" spans="1:19" s="2" customFormat="1" ht="16.5" customHeight="1" thickBot="1">
      <c r="A8" s="7" t="s">
        <v>156</v>
      </c>
      <c r="B8" s="8" t="s">
        <v>6</v>
      </c>
      <c r="C8" s="10">
        <v>1545</v>
      </c>
      <c r="D8" s="10">
        <v>1965</v>
      </c>
      <c r="E8" s="10">
        <v>2128</v>
      </c>
      <c r="F8" s="9">
        <v>2598</v>
      </c>
      <c r="G8" s="10"/>
      <c r="H8" s="11" t="s">
        <v>7</v>
      </c>
      <c r="I8" s="18" t="s">
        <v>11</v>
      </c>
      <c r="J8" s="19">
        <v>1462</v>
      </c>
      <c r="K8" s="20">
        <f>SUM(J8/J9)</f>
        <v>0.10745259444362781</v>
      </c>
    </row>
    <row r="9" spans="1:19" s="2" customFormat="1" ht="16.5" customHeight="1" thickBot="1">
      <c r="A9" s="22" t="s">
        <v>160</v>
      </c>
      <c r="B9" s="26" t="s">
        <v>11</v>
      </c>
      <c r="C9" s="10">
        <v>1462</v>
      </c>
      <c r="D9" s="10">
        <v>1591</v>
      </c>
      <c r="E9" s="10">
        <v>1754</v>
      </c>
      <c r="F9" s="10">
        <v>1852</v>
      </c>
      <c r="G9" s="10">
        <v>1874</v>
      </c>
      <c r="H9" s="10"/>
      <c r="J9" s="24">
        <v>13606</v>
      </c>
    </row>
    <row r="10" spans="1:19" s="2" customFormat="1" ht="16.5" customHeight="1" thickBot="1">
      <c r="A10" s="22" t="s">
        <v>157</v>
      </c>
      <c r="B10" s="23" t="s">
        <v>6</v>
      </c>
      <c r="C10" s="10">
        <v>1400</v>
      </c>
      <c r="D10" s="10">
        <v>1555</v>
      </c>
      <c r="E10" s="10">
        <v>1616</v>
      </c>
      <c r="F10" s="10" t="s">
        <v>14</v>
      </c>
    </row>
    <row r="11" spans="1:19" s="2" customFormat="1" ht="16.5" customHeight="1" thickBot="1">
      <c r="A11" s="22" t="s">
        <v>159</v>
      </c>
      <c r="B11" s="38" t="s">
        <v>21</v>
      </c>
      <c r="C11" s="10">
        <v>1223</v>
      </c>
      <c r="D11" s="10">
        <v>1259</v>
      </c>
      <c r="E11" s="10" t="s">
        <v>14</v>
      </c>
      <c r="I11" s="19"/>
      <c r="J11" s="20"/>
    </row>
    <row r="12" spans="1:19" s="2" customFormat="1" ht="16.5" customHeight="1" thickBot="1">
      <c r="A12" s="22" t="s">
        <v>158</v>
      </c>
      <c r="B12" s="23" t="s">
        <v>6</v>
      </c>
      <c r="C12" s="10">
        <v>1219</v>
      </c>
      <c r="D12" s="10" t="s">
        <v>14</v>
      </c>
    </row>
    <row r="13" spans="1:19" s="2" customFormat="1" ht="11.25" customHeight="1"/>
    <row r="14" spans="1:19" s="2" customFormat="1" ht="16.5" customHeight="1">
      <c r="A14" s="1" t="s">
        <v>221</v>
      </c>
    </row>
    <row r="15" spans="1:19" s="2" customFormat="1" ht="9.75" customHeight="1" thickBot="1">
      <c r="A15" s="1"/>
    </row>
    <row r="16" spans="1:19" s="2" customFormat="1" ht="17.25" customHeight="1" thickBot="1">
      <c r="A16" s="3" t="s">
        <v>0</v>
      </c>
      <c r="B16" s="4" t="s">
        <v>1</v>
      </c>
      <c r="C16" s="4" t="s">
        <v>2</v>
      </c>
      <c r="D16" s="4">
        <v>2</v>
      </c>
      <c r="E16" s="4">
        <v>3</v>
      </c>
      <c r="F16" s="4">
        <v>4</v>
      </c>
      <c r="G16" s="4">
        <v>5</v>
      </c>
      <c r="H16" s="4">
        <v>6</v>
      </c>
      <c r="I16" s="4">
        <v>7</v>
      </c>
      <c r="J16" s="4">
        <v>8</v>
      </c>
      <c r="K16" s="4">
        <v>9</v>
      </c>
      <c r="L16" s="4">
        <v>10</v>
      </c>
      <c r="M16" s="4">
        <v>11</v>
      </c>
      <c r="N16" s="4">
        <v>12</v>
      </c>
      <c r="O16" s="4">
        <v>13</v>
      </c>
      <c r="P16" s="4">
        <v>14</v>
      </c>
      <c r="Q16" s="4"/>
      <c r="R16" s="6" t="s">
        <v>161</v>
      </c>
      <c r="S16" s="14">
        <f>SUM(15882/30270)</f>
        <v>0.52467789890981165</v>
      </c>
    </row>
    <row r="17" spans="1:21" s="2" customFormat="1" ht="17.25" customHeight="1" thickBot="1">
      <c r="A17" s="7" t="s">
        <v>203</v>
      </c>
      <c r="B17" s="28" t="s">
        <v>16</v>
      </c>
      <c r="C17" s="10">
        <v>1813</v>
      </c>
      <c r="D17" s="10">
        <v>1830</v>
      </c>
      <c r="E17" s="10">
        <v>1882</v>
      </c>
      <c r="F17" s="9">
        <v>1968</v>
      </c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1" t="s">
        <v>7</v>
      </c>
      <c r="R17" s="5"/>
      <c r="S17" s="6" t="s">
        <v>3</v>
      </c>
      <c r="T17" s="6" t="s">
        <v>4</v>
      </c>
      <c r="U17" s="6" t="s">
        <v>5</v>
      </c>
    </row>
    <row r="18" spans="1:21" s="2" customFormat="1" ht="17.25" customHeight="1" thickBot="1">
      <c r="A18" s="7" t="s">
        <v>204</v>
      </c>
      <c r="B18" s="52" t="s">
        <v>11</v>
      </c>
      <c r="C18" s="10">
        <v>1610</v>
      </c>
      <c r="D18" s="10">
        <v>1654</v>
      </c>
      <c r="E18" s="10">
        <v>1688</v>
      </c>
      <c r="F18" s="10">
        <v>1710</v>
      </c>
      <c r="G18" s="10">
        <v>1753</v>
      </c>
      <c r="H18" s="10">
        <v>1849</v>
      </c>
      <c r="I18" s="10">
        <v>1876</v>
      </c>
      <c r="J18" s="10">
        <v>1925</v>
      </c>
      <c r="K18" s="9">
        <v>2474</v>
      </c>
      <c r="L18" s="9"/>
      <c r="M18" s="9"/>
      <c r="N18" s="9"/>
      <c r="O18" s="9"/>
      <c r="P18" s="9"/>
      <c r="Q18" s="11" t="s">
        <v>8</v>
      </c>
      <c r="R18" s="12" t="s">
        <v>6</v>
      </c>
      <c r="S18" s="13">
        <f>SUM(C20+C22+C29+C28+C31)</f>
        <v>4097</v>
      </c>
      <c r="T18" s="14">
        <f>SUM(S18/S24)</f>
        <v>0.26168880940214612</v>
      </c>
      <c r="U18" s="5">
        <v>2</v>
      </c>
    </row>
    <row r="19" spans="1:21" s="2" customFormat="1" ht="17.25" customHeight="1" thickBot="1">
      <c r="A19" s="7" t="s">
        <v>205</v>
      </c>
      <c r="B19" s="17" t="s">
        <v>9</v>
      </c>
      <c r="C19" s="10">
        <v>1352</v>
      </c>
      <c r="D19" s="10">
        <v>1361</v>
      </c>
      <c r="E19" s="10">
        <v>1393</v>
      </c>
      <c r="F19" s="10">
        <v>1402</v>
      </c>
      <c r="G19" s="10">
        <v>1428</v>
      </c>
      <c r="H19" s="10">
        <v>1455</v>
      </c>
      <c r="I19" s="10">
        <v>1488</v>
      </c>
      <c r="J19" s="10">
        <v>1866</v>
      </c>
      <c r="K19" s="10">
        <v>1920</v>
      </c>
      <c r="L19" s="10">
        <v>1952</v>
      </c>
      <c r="M19" s="10">
        <v>1954</v>
      </c>
      <c r="N19" s="9">
        <v>2064</v>
      </c>
      <c r="O19" s="9"/>
      <c r="P19" s="9"/>
      <c r="Q19" s="11" t="s">
        <v>12</v>
      </c>
      <c r="R19" s="16" t="s">
        <v>9</v>
      </c>
      <c r="S19" s="13">
        <f>SUM(C19+C21+C25+C26)</f>
        <v>4096</v>
      </c>
      <c r="T19" s="14">
        <f>SUM(S19/S24)</f>
        <v>0.26162493612672461</v>
      </c>
      <c r="U19" s="5">
        <v>2</v>
      </c>
    </row>
    <row r="20" spans="1:21" s="2" customFormat="1" ht="17.25" customHeight="1" thickBot="1">
      <c r="A20" s="7" t="s">
        <v>206</v>
      </c>
      <c r="B20" s="8" t="s">
        <v>6</v>
      </c>
      <c r="C20" s="10">
        <v>1227</v>
      </c>
      <c r="D20" s="10">
        <v>1249</v>
      </c>
      <c r="E20" s="10">
        <v>1257</v>
      </c>
      <c r="F20" s="10">
        <v>1359</v>
      </c>
      <c r="G20" s="10">
        <v>1388</v>
      </c>
      <c r="H20" s="10">
        <v>1428</v>
      </c>
      <c r="I20" s="10">
        <v>1543</v>
      </c>
      <c r="J20" s="10">
        <v>1562</v>
      </c>
      <c r="K20" s="10">
        <v>1590</v>
      </c>
      <c r="L20" s="10">
        <v>1611</v>
      </c>
      <c r="M20" s="10">
        <v>1611</v>
      </c>
      <c r="N20" s="10">
        <v>1629</v>
      </c>
      <c r="O20" s="10">
        <v>1630</v>
      </c>
      <c r="P20" s="9">
        <v>1711</v>
      </c>
      <c r="Q20" s="11" t="s">
        <v>18</v>
      </c>
      <c r="R20" s="30" t="s">
        <v>21</v>
      </c>
      <c r="S20" s="13">
        <f>SUM(C23+C27)</f>
        <v>1561</v>
      </c>
      <c r="T20" s="14">
        <f>SUM(S20/S24)</f>
        <v>9.9706182933060813E-2</v>
      </c>
      <c r="U20" s="5">
        <v>1</v>
      </c>
    </row>
    <row r="21" spans="1:21" s="2" customFormat="1" ht="17.25" customHeight="1" thickBot="1">
      <c r="A21" s="7" t="s">
        <v>207</v>
      </c>
      <c r="B21" s="17" t="s">
        <v>9</v>
      </c>
      <c r="C21" s="10">
        <v>1186</v>
      </c>
      <c r="D21" s="10">
        <v>1196</v>
      </c>
      <c r="E21" s="10">
        <v>1278</v>
      </c>
      <c r="F21" s="10">
        <v>1320</v>
      </c>
      <c r="G21" s="10">
        <v>1352</v>
      </c>
      <c r="H21" s="10">
        <v>1379</v>
      </c>
      <c r="I21" s="10">
        <v>1421</v>
      </c>
      <c r="J21" s="10">
        <v>1580</v>
      </c>
      <c r="K21" s="10">
        <v>1623</v>
      </c>
      <c r="L21" s="10">
        <v>1662</v>
      </c>
      <c r="M21" s="10">
        <v>1664</v>
      </c>
      <c r="N21" s="10">
        <v>1783</v>
      </c>
      <c r="O21" s="10">
        <v>1846</v>
      </c>
      <c r="P21" s="9">
        <v>2218</v>
      </c>
      <c r="Q21" s="11" t="s">
        <v>10</v>
      </c>
      <c r="R21" s="18" t="s">
        <v>11</v>
      </c>
      <c r="S21" s="13">
        <f>SUM(C18+C24)</f>
        <v>2432</v>
      </c>
      <c r="T21" s="14">
        <f>SUM(S21/S24)</f>
        <v>0.1553398058252427</v>
      </c>
      <c r="U21" s="5">
        <v>1</v>
      </c>
    </row>
    <row r="22" spans="1:21" s="2" customFormat="1" ht="17.25" customHeight="1" thickBot="1">
      <c r="A22" s="7" t="s">
        <v>208</v>
      </c>
      <c r="B22" s="8" t="s">
        <v>6</v>
      </c>
      <c r="C22" s="10">
        <v>1059</v>
      </c>
      <c r="D22" s="10">
        <v>1077</v>
      </c>
      <c r="E22" s="10">
        <v>1094</v>
      </c>
      <c r="F22" s="10">
        <v>1176</v>
      </c>
      <c r="G22" s="10">
        <v>1219</v>
      </c>
      <c r="H22" s="10">
        <v>1269</v>
      </c>
      <c r="I22" s="10">
        <v>1416</v>
      </c>
      <c r="J22" s="10">
        <v>1452</v>
      </c>
      <c r="K22" s="10">
        <v>1492</v>
      </c>
      <c r="L22" s="10">
        <v>1509</v>
      </c>
      <c r="M22" s="10">
        <v>1511</v>
      </c>
      <c r="N22" s="10">
        <v>1544</v>
      </c>
      <c r="O22" s="10">
        <v>1547</v>
      </c>
      <c r="P22" s="9">
        <v>1626</v>
      </c>
      <c r="Q22" s="11" t="s">
        <v>19</v>
      </c>
      <c r="R22" s="50" t="s">
        <v>22</v>
      </c>
      <c r="S22" s="13">
        <v>393</v>
      </c>
      <c r="T22" s="14">
        <f>SUM(S22/S24)</f>
        <v>2.5102197240674501E-2</v>
      </c>
      <c r="U22" s="5"/>
    </row>
    <row r="23" spans="1:21" s="2" customFormat="1" ht="17.25" customHeight="1" thickBot="1">
      <c r="A23" s="7" t="s">
        <v>209</v>
      </c>
      <c r="B23" s="45" t="s">
        <v>21</v>
      </c>
      <c r="C23" s="10">
        <v>822</v>
      </c>
      <c r="D23" s="10">
        <v>833</v>
      </c>
      <c r="E23" s="10">
        <v>858</v>
      </c>
      <c r="F23" s="10">
        <v>862</v>
      </c>
      <c r="G23" s="10">
        <v>885</v>
      </c>
      <c r="H23" s="10">
        <v>925</v>
      </c>
      <c r="I23" s="10">
        <v>957</v>
      </c>
      <c r="J23" s="10">
        <v>998</v>
      </c>
      <c r="K23" s="10">
        <v>1051</v>
      </c>
      <c r="L23" s="10">
        <v>1125</v>
      </c>
      <c r="M23" s="10">
        <v>1125</v>
      </c>
      <c r="N23" s="10">
        <v>1653</v>
      </c>
      <c r="O23" s="10">
        <v>1671</v>
      </c>
      <c r="P23" s="9">
        <v>1775</v>
      </c>
      <c r="Q23" s="11" t="s">
        <v>15</v>
      </c>
      <c r="R23" s="21" t="s">
        <v>13</v>
      </c>
      <c r="S23" s="13">
        <f>SUM(C17+C30+C32+C34)</f>
        <v>3077</v>
      </c>
      <c r="T23" s="14">
        <f>SUM(S23/S24)</f>
        <v>0.19653806847215124</v>
      </c>
      <c r="U23" s="5">
        <v>1</v>
      </c>
    </row>
    <row r="24" spans="1:21" s="2" customFormat="1" ht="17.25" customHeight="1" thickBot="1">
      <c r="A24" s="22" t="s">
        <v>210</v>
      </c>
      <c r="B24" s="26" t="s">
        <v>11</v>
      </c>
      <c r="C24" s="10">
        <v>822</v>
      </c>
      <c r="D24" s="10">
        <v>830</v>
      </c>
      <c r="E24" s="10">
        <v>842</v>
      </c>
      <c r="F24" s="10">
        <v>847</v>
      </c>
      <c r="G24" s="10">
        <v>867</v>
      </c>
      <c r="H24" s="10">
        <v>885</v>
      </c>
      <c r="I24" s="10">
        <v>903</v>
      </c>
      <c r="J24" s="10">
        <v>929</v>
      </c>
      <c r="K24" s="10" t="s">
        <v>14</v>
      </c>
      <c r="S24" s="24">
        <v>15656</v>
      </c>
    </row>
    <row r="25" spans="1:21" s="2" customFormat="1" ht="17.25" customHeight="1" thickBot="1">
      <c r="A25" s="22" t="s">
        <v>211</v>
      </c>
      <c r="B25" s="25" t="s">
        <v>9</v>
      </c>
      <c r="C25" s="10">
        <v>785</v>
      </c>
      <c r="D25" s="10">
        <v>794</v>
      </c>
      <c r="E25" s="10">
        <v>805</v>
      </c>
      <c r="F25" s="10">
        <v>807</v>
      </c>
      <c r="G25" s="10">
        <v>816</v>
      </c>
      <c r="H25" s="10">
        <v>877</v>
      </c>
      <c r="I25" s="10">
        <v>884</v>
      </c>
      <c r="J25" s="10" t="s">
        <v>14</v>
      </c>
    </row>
    <row r="26" spans="1:21" s="2" customFormat="1" ht="17.25" customHeight="1" thickBot="1">
      <c r="A26" s="22" t="s">
        <v>212</v>
      </c>
      <c r="B26" s="25" t="s">
        <v>9</v>
      </c>
      <c r="C26" s="10">
        <v>773</v>
      </c>
      <c r="D26" s="10">
        <v>779</v>
      </c>
      <c r="E26" s="10">
        <v>791</v>
      </c>
      <c r="F26" s="10">
        <v>798</v>
      </c>
      <c r="G26" s="10">
        <v>894</v>
      </c>
      <c r="H26" s="10">
        <v>909</v>
      </c>
      <c r="I26" s="10">
        <v>944</v>
      </c>
      <c r="J26" s="10">
        <v>982</v>
      </c>
      <c r="K26" s="10">
        <v>1002</v>
      </c>
      <c r="L26" s="10">
        <v>1024</v>
      </c>
      <c r="M26" s="10">
        <v>1025</v>
      </c>
      <c r="N26" s="10">
        <v>1051</v>
      </c>
      <c r="O26" s="10">
        <v>1058</v>
      </c>
      <c r="P26" s="10" t="s">
        <v>14</v>
      </c>
    </row>
    <row r="27" spans="1:21" s="2" customFormat="1" ht="17.25" customHeight="1" thickBot="1">
      <c r="A27" s="22" t="s">
        <v>213</v>
      </c>
      <c r="B27" s="38" t="s">
        <v>21</v>
      </c>
      <c r="C27" s="10">
        <v>739</v>
      </c>
      <c r="D27" s="10">
        <v>741</v>
      </c>
      <c r="E27" s="10">
        <v>783</v>
      </c>
      <c r="F27" s="10">
        <v>810</v>
      </c>
      <c r="G27" s="10">
        <v>829</v>
      </c>
      <c r="H27" s="10">
        <v>887</v>
      </c>
      <c r="I27" s="10">
        <v>908</v>
      </c>
      <c r="J27" s="10">
        <v>947</v>
      </c>
      <c r="K27" s="10">
        <v>978</v>
      </c>
      <c r="L27" s="10">
        <v>1022</v>
      </c>
      <c r="M27" s="10">
        <v>1024</v>
      </c>
      <c r="N27" s="10" t="s">
        <v>14</v>
      </c>
      <c r="O27" s="19"/>
      <c r="P27" s="19"/>
    </row>
    <row r="28" spans="1:21" s="2" customFormat="1" ht="17.25" customHeight="1" thickBot="1">
      <c r="A28" s="22" t="s">
        <v>214</v>
      </c>
      <c r="B28" s="23" t="s">
        <v>6</v>
      </c>
      <c r="C28" s="10">
        <v>737</v>
      </c>
      <c r="D28" s="10">
        <v>743</v>
      </c>
      <c r="E28" s="10">
        <v>750</v>
      </c>
      <c r="F28" s="10">
        <v>785</v>
      </c>
      <c r="G28" s="10">
        <v>804</v>
      </c>
      <c r="H28" s="10">
        <v>838</v>
      </c>
      <c r="I28" s="10">
        <v>980</v>
      </c>
      <c r="J28" s="10">
        <v>1012</v>
      </c>
      <c r="K28" s="10">
        <v>1041</v>
      </c>
      <c r="L28" s="10">
        <v>1061</v>
      </c>
      <c r="M28" s="10">
        <v>1062</v>
      </c>
      <c r="N28" s="10">
        <v>1078</v>
      </c>
      <c r="O28" s="10">
        <v>1079</v>
      </c>
      <c r="P28" s="10">
        <v>1117</v>
      </c>
      <c r="Q28" s="9"/>
    </row>
    <row r="29" spans="1:21" s="2" customFormat="1" ht="17.25" customHeight="1" thickBot="1">
      <c r="A29" s="22" t="s">
        <v>215</v>
      </c>
      <c r="B29" s="23" t="s">
        <v>6</v>
      </c>
      <c r="C29" s="10">
        <v>565</v>
      </c>
      <c r="D29" s="10">
        <v>572</v>
      </c>
      <c r="E29" s="10">
        <v>585</v>
      </c>
      <c r="F29" s="10">
        <v>636</v>
      </c>
      <c r="G29" s="10">
        <v>673</v>
      </c>
      <c r="H29" s="10">
        <v>693</v>
      </c>
      <c r="I29" s="10" t="s">
        <v>14</v>
      </c>
    </row>
    <row r="30" spans="1:21" s="2" customFormat="1" ht="17.25" customHeight="1" thickBot="1">
      <c r="A30" s="22" t="s">
        <v>216</v>
      </c>
      <c r="B30" s="27" t="s">
        <v>16</v>
      </c>
      <c r="C30" s="10">
        <v>512</v>
      </c>
      <c r="D30" s="10">
        <v>520</v>
      </c>
      <c r="E30" s="10">
        <v>527</v>
      </c>
      <c r="F30" s="10">
        <v>532</v>
      </c>
      <c r="G30" s="10" t="s">
        <v>14</v>
      </c>
    </row>
    <row r="31" spans="1:21" s="2" customFormat="1" ht="17.25" customHeight="1" thickBot="1">
      <c r="A31" s="22" t="s">
        <v>217</v>
      </c>
      <c r="B31" s="23" t="s">
        <v>6</v>
      </c>
      <c r="C31" s="10">
        <v>509</v>
      </c>
      <c r="D31" s="10">
        <v>514</v>
      </c>
      <c r="E31" s="10">
        <v>525</v>
      </c>
      <c r="F31" s="10" t="s">
        <v>14</v>
      </c>
      <c r="K31" s="19"/>
    </row>
    <row r="32" spans="1:21" s="2" customFormat="1" ht="17.25" customHeight="1" thickBot="1">
      <c r="A32" s="22" t="s">
        <v>218</v>
      </c>
      <c r="B32" s="27" t="s">
        <v>16</v>
      </c>
      <c r="C32" s="10">
        <v>503</v>
      </c>
      <c r="D32" s="10">
        <v>547</v>
      </c>
      <c r="E32" s="10">
        <v>561</v>
      </c>
      <c r="F32" s="10">
        <v>565</v>
      </c>
      <c r="G32" s="10">
        <v>634</v>
      </c>
      <c r="H32" s="10" t="s">
        <v>14</v>
      </c>
    </row>
    <row r="33" spans="1:12" s="2" customFormat="1" ht="17.25" customHeight="1" thickBot="1">
      <c r="A33" s="22" t="s">
        <v>219</v>
      </c>
      <c r="B33" s="49" t="s">
        <v>22</v>
      </c>
      <c r="C33" s="10">
        <v>393</v>
      </c>
      <c r="D33" s="10">
        <v>399</v>
      </c>
      <c r="E33" s="10" t="s">
        <v>14</v>
      </c>
      <c r="K33" s="19"/>
    </row>
    <row r="34" spans="1:12" s="2" customFormat="1" ht="17.25" customHeight="1" thickBot="1">
      <c r="A34" s="22" t="s">
        <v>220</v>
      </c>
      <c r="B34" s="27" t="s">
        <v>16</v>
      </c>
      <c r="C34" s="10">
        <v>249</v>
      </c>
      <c r="D34" s="10" t="s">
        <v>14</v>
      </c>
      <c r="I34" s="19"/>
      <c r="J34" s="19"/>
      <c r="K34" s="19"/>
    </row>
    <row r="35" spans="1:12" s="2" customFormat="1" ht="11.25" customHeight="1"/>
    <row r="36" spans="1:12" s="2" customFormat="1" ht="16.5" customHeight="1">
      <c r="A36" s="1" t="s">
        <v>194</v>
      </c>
    </row>
    <row r="37" spans="1:12" s="2" customFormat="1" ht="9" customHeight="1" thickBot="1">
      <c r="A37" s="1"/>
    </row>
    <row r="38" spans="1:12" s="2" customFormat="1" ht="16.5" customHeight="1" thickBot="1">
      <c r="A38" s="3" t="s">
        <v>0</v>
      </c>
      <c r="B38" s="4" t="s">
        <v>1</v>
      </c>
      <c r="C38" s="4" t="s">
        <v>2</v>
      </c>
      <c r="D38" s="4">
        <v>2</v>
      </c>
      <c r="E38" s="4">
        <v>3</v>
      </c>
      <c r="F38" s="4">
        <v>4</v>
      </c>
      <c r="G38" s="4">
        <v>5</v>
      </c>
      <c r="H38" s="4"/>
      <c r="I38" s="6" t="s">
        <v>161</v>
      </c>
      <c r="J38" s="14">
        <f>SUM(9919/20557)</f>
        <v>0.48251203969450795</v>
      </c>
    </row>
    <row r="39" spans="1:12" s="2" customFormat="1" ht="16.5" customHeight="1" thickBot="1">
      <c r="A39" s="7" t="s">
        <v>195</v>
      </c>
      <c r="B39" s="17" t="s">
        <v>9</v>
      </c>
      <c r="C39" s="10">
        <v>1933</v>
      </c>
      <c r="D39" s="9">
        <v>2013</v>
      </c>
      <c r="E39" s="10"/>
      <c r="F39" s="10"/>
      <c r="G39" s="10"/>
      <c r="H39" s="11" t="s">
        <v>7</v>
      </c>
      <c r="I39" s="5"/>
      <c r="J39" s="6" t="s">
        <v>3</v>
      </c>
      <c r="K39" s="6" t="s">
        <v>4</v>
      </c>
      <c r="L39" s="6" t="s">
        <v>5</v>
      </c>
    </row>
    <row r="40" spans="1:12" s="2" customFormat="1" ht="16.5" customHeight="1" thickBot="1">
      <c r="A40" s="7" t="s">
        <v>196</v>
      </c>
      <c r="B40" s="8" t="s">
        <v>6</v>
      </c>
      <c r="C40" s="10">
        <v>1618</v>
      </c>
      <c r="D40" s="10">
        <v>1656</v>
      </c>
      <c r="E40" s="10">
        <v>1738</v>
      </c>
      <c r="F40" s="9">
        <v>2472</v>
      </c>
      <c r="G40" s="10"/>
      <c r="H40" s="11" t="s">
        <v>8</v>
      </c>
      <c r="I40" s="12" t="s">
        <v>6</v>
      </c>
      <c r="J40" s="13">
        <f>SUM(C40+C42)</f>
        <v>2847</v>
      </c>
      <c r="K40" s="14">
        <f>SUM(J40/J45)</f>
        <v>0.29053985100520463</v>
      </c>
      <c r="L40" s="5">
        <v>1</v>
      </c>
    </row>
    <row r="41" spans="1:12" s="2" customFormat="1" ht="16.5" customHeight="1" thickBot="1">
      <c r="A41" s="7" t="s">
        <v>59</v>
      </c>
      <c r="B41" s="17" t="s">
        <v>9</v>
      </c>
      <c r="C41" s="10">
        <v>1486</v>
      </c>
      <c r="D41" s="10">
        <v>1535</v>
      </c>
      <c r="E41" s="10">
        <v>1635</v>
      </c>
      <c r="F41" s="10">
        <v>1799</v>
      </c>
      <c r="G41" s="9">
        <v>1915</v>
      </c>
      <c r="H41" s="11" t="s">
        <v>12</v>
      </c>
      <c r="I41" s="16" t="s">
        <v>9</v>
      </c>
      <c r="J41" s="13">
        <f>SUM(C39+C41)</f>
        <v>3419</v>
      </c>
      <c r="K41" s="14">
        <f>SUM(J41/J45)</f>
        <v>0.34891315440351056</v>
      </c>
      <c r="L41" s="5">
        <v>2</v>
      </c>
    </row>
    <row r="42" spans="1:12" s="2" customFormat="1" ht="16.5" customHeight="1" thickBot="1">
      <c r="A42" s="22" t="s">
        <v>197</v>
      </c>
      <c r="B42" s="23" t="s">
        <v>6</v>
      </c>
      <c r="C42" s="10">
        <v>1229</v>
      </c>
      <c r="D42" s="10">
        <v>1260</v>
      </c>
      <c r="E42" s="10">
        <v>1288</v>
      </c>
      <c r="F42" s="10" t="s">
        <v>14</v>
      </c>
      <c r="I42" s="30" t="s">
        <v>21</v>
      </c>
      <c r="J42" s="13">
        <v>1225</v>
      </c>
      <c r="K42" s="14">
        <f>SUM(J42/J45)</f>
        <v>0.12501275640371468</v>
      </c>
      <c r="L42" s="5">
        <v>1</v>
      </c>
    </row>
    <row r="43" spans="1:12" s="2" customFormat="1" ht="16.5" customHeight="1" thickBot="1">
      <c r="A43" s="7" t="s">
        <v>198</v>
      </c>
      <c r="B43" s="45" t="s">
        <v>21</v>
      </c>
      <c r="C43" s="10">
        <v>1225</v>
      </c>
      <c r="D43" s="10">
        <v>1360</v>
      </c>
      <c r="E43" s="10">
        <v>1500</v>
      </c>
      <c r="F43" s="10">
        <v>1679</v>
      </c>
      <c r="G43" s="9">
        <v>1801</v>
      </c>
      <c r="H43" s="9" t="s">
        <v>10</v>
      </c>
      <c r="I43" s="18" t="s">
        <v>11</v>
      </c>
      <c r="J43" s="13">
        <v>479</v>
      </c>
      <c r="K43" s="14">
        <f>SUM(J43/J45)</f>
        <v>4.8882539034595364E-2</v>
      </c>
      <c r="L43" s="5"/>
    </row>
    <row r="44" spans="1:12" s="2" customFormat="1" ht="16.5" customHeight="1" thickBot="1">
      <c r="A44" s="22" t="s">
        <v>199</v>
      </c>
      <c r="B44" s="27" t="s">
        <v>16</v>
      </c>
      <c r="C44" s="10">
        <v>1060</v>
      </c>
      <c r="D44" s="10">
        <v>1179</v>
      </c>
      <c r="E44" s="10">
        <v>1413</v>
      </c>
      <c r="F44" s="10">
        <v>1494</v>
      </c>
      <c r="G44" s="10">
        <v>1563</v>
      </c>
      <c r="H44" s="11"/>
      <c r="I44" s="6" t="s">
        <v>13</v>
      </c>
      <c r="J44" s="19">
        <f>SUM(C44+C45+C47)</f>
        <v>1829</v>
      </c>
      <c r="K44" s="20">
        <f>SUM(J44/J45)</f>
        <v>0.1866516991529748</v>
      </c>
    </row>
    <row r="45" spans="1:12" s="2" customFormat="1" ht="16.5" customHeight="1" thickBot="1">
      <c r="A45" s="22" t="s">
        <v>200</v>
      </c>
      <c r="B45" s="27" t="s">
        <v>16</v>
      </c>
      <c r="C45" s="10">
        <v>633</v>
      </c>
      <c r="D45" s="10">
        <v>718</v>
      </c>
      <c r="E45" s="10" t="s">
        <v>14</v>
      </c>
      <c r="J45" s="24">
        <v>9799</v>
      </c>
    </row>
    <row r="46" spans="1:12" s="2" customFormat="1" ht="16.5" customHeight="1" thickBot="1">
      <c r="A46" s="22" t="s">
        <v>201</v>
      </c>
      <c r="B46" s="26" t="s">
        <v>11</v>
      </c>
      <c r="C46" s="29">
        <v>479</v>
      </c>
      <c r="D46" s="10" t="s">
        <v>14</v>
      </c>
    </row>
    <row r="47" spans="1:12" s="2" customFormat="1" ht="16.5" customHeight="1" thickBot="1">
      <c r="A47" s="22" t="s">
        <v>202</v>
      </c>
      <c r="B47" s="27" t="s">
        <v>16</v>
      </c>
      <c r="C47" s="10">
        <v>136</v>
      </c>
      <c r="D47" s="10" t="s">
        <v>14</v>
      </c>
      <c r="E47" s="19"/>
      <c r="F47" s="19"/>
    </row>
    <row r="48" spans="1:12" s="2" customFormat="1" ht="12.75" customHeight="1"/>
    <row r="49" spans="1:22" s="2" customFormat="1" ht="16.5" customHeight="1">
      <c r="A49" s="1" t="s">
        <v>177</v>
      </c>
    </row>
    <row r="50" spans="1:22" s="2" customFormat="1" ht="9.75" customHeight="1" thickBot="1">
      <c r="A50" s="1"/>
    </row>
    <row r="51" spans="1:22" s="2" customFormat="1" ht="16.5" customHeight="1" thickBot="1">
      <c r="A51" s="3" t="s">
        <v>0</v>
      </c>
      <c r="B51" s="4" t="s">
        <v>1</v>
      </c>
      <c r="C51" s="4" t="s">
        <v>2</v>
      </c>
      <c r="D51" s="4">
        <v>2</v>
      </c>
      <c r="E51" s="4">
        <v>3</v>
      </c>
      <c r="F51" s="4">
        <v>4</v>
      </c>
      <c r="G51" s="4">
        <v>5</v>
      </c>
      <c r="H51" s="4">
        <v>6</v>
      </c>
      <c r="I51" s="4">
        <v>7</v>
      </c>
      <c r="J51" s="4">
        <v>8</v>
      </c>
      <c r="K51" s="4">
        <v>9</v>
      </c>
      <c r="L51" s="4">
        <v>10</v>
      </c>
      <c r="M51" s="4">
        <v>11</v>
      </c>
      <c r="N51" s="4">
        <v>12</v>
      </c>
      <c r="O51" s="4">
        <v>13</v>
      </c>
      <c r="P51" s="4">
        <v>14</v>
      </c>
      <c r="Q51" s="4"/>
      <c r="R51" s="6" t="s">
        <v>161</v>
      </c>
      <c r="S51" s="14">
        <f>SUM(17024/33513)</f>
        <v>0.50798197714319815</v>
      </c>
    </row>
    <row r="52" spans="1:22" s="2" customFormat="1" ht="16.5" customHeight="1" thickBot="1">
      <c r="A52" s="7" t="s">
        <v>178</v>
      </c>
      <c r="B52" s="28" t="s">
        <v>16</v>
      </c>
      <c r="C52" s="9">
        <v>2410</v>
      </c>
      <c r="D52" s="10"/>
      <c r="E52" s="10"/>
      <c r="F52" s="10"/>
      <c r="G52" s="10"/>
      <c r="H52" s="10"/>
      <c r="I52" s="9"/>
      <c r="J52" s="9"/>
      <c r="K52" s="9"/>
      <c r="L52" s="10"/>
      <c r="M52" s="10"/>
      <c r="N52" s="9"/>
      <c r="O52" s="9"/>
      <c r="P52" s="9"/>
      <c r="Q52" s="15" t="s">
        <v>7</v>
      </c>
      <c r="R52" s="5"/>
      <c r="S52" s="6" t="s">
        <v>3</v>
      </c>
      <c r="T52" s="6" t="s">
        <v>4</v>
      </c>
      <c r="U52" s="6" t="s">
        <v>5</v>
      </c>
    </row>
    <row r="53" spans="1:22" s="2" customFormat="1" ht="16.5" customHeight="1" thickBot="1">
      <c r="A53" s="7" t="s">
        <v>179</v>
      </c>
      <c r="B53" s="8" t="s">
        <v>6</v>
      </c>
      <c r="C53" s="10">
        <v>2066</v>
      </c>
      <c r="D53" s="10">
        <v>2080</v>
      </c>
      <c r="E53" s="10">
        <v>2102</v>
      </c>
      <c r="F53" s="9">
        <v>2121</v>
      </c>
      <c r="G53" s="10"/>
      <c r="H53" s="10"/>
      <c r="I53" s="9"/>
      <c r="J53" s="9"/>
      <c r="K53" s="9"/>
      <c r="L53" s="10"/>
      <c r="M53" s="10"/>
      <c r="N53" s="9"/>
      <c r="O53" s="9"/>
      <c r="P53" s="9"/>
      <c r="Q53" s="15" t="s">
        <v>8</v>
      </c>
      <c r="R53" s="12" t="s">
        <v>6</v>
      </c>
      <c r="S53" s="13">
        <f>SUM(C53+C56+C60+C61)</f>
        <v>4964</v>
      </c>
      <c r="T53" s="14">
        <f>SUM(S53/S59)</f>
        <v>0.29388431709194246</v>
      </c>
      <c r="U53" s="5">
        <v>2</v>
      </c>
    </row>
    <row r="54" spans="1:22" s="2" customFormat="1" ht="16.5" customHeight="1" thickBot="1">
      <c r="A54" s="7" t="s">
        <v>180</v>
      </c>
      <c r="B54" s="17" t="s">
        <v>9</v>
      </c>
      <c r="C54" s="10">
        <v>1636</v>
      </c>
      <c r="D54" s="10">
        <v>1672</v>
      </c>
      <c r="E54" s="10">
        <v>1707</v>
      </c>
      <c r="F54" s="10">
        <v>1725</v>
      </c>
      <c r="G54" s="10">
        <v>1739</v>
      </c>
      <c r="H54" s="10">
        <v>1771</v>
      </c>
      <c r="I54" s="10">
        <v>1912</v>
      </c>
      <c r="J54" s="10">
        <v>1972</v>
      </c>
      <c r="K54" s="9">
        <v>2346</v>
      </c>
      <c r="L54" s="10"/>
      <c r="M54" s="9"/>
      <c r="N54" s="10"/>
      <c r="O54" s="10"/>
      <c r="P54" s="10"/>
      <c r="Q54" s="15" t="s">
        <v>10</v>
      </c>
      <c r="R54" s="16" t="s">
        <v>9</v>
      </c>
      <c r="S54" s="13">
        <f>SUM(C54+C57+C58+C62)</f>
        <v>4612</v>
      </c>
      <c r="T54" s="14">
        <f>SUM(S54/S59)</f>
        <v>0.27304481676632525</v>
      </c>
      <c r="U54" s="5">
        <v>2</v>
      </c>
    </row>
    <row r="55" spans="1:22" s="2" customFormat="1" ht="16.5" customHeight="1" thickBot="1">
      <c r="A55" s="7" t="s">
        <v>181</v>
      </c>
      <c r="B55" s="28" t="s">
        <v>16</v>
      </c>
      <c r="C55" s="10">
        <v>1574</v>
      </c>
      <c r="D55" s="10">
        <v>1587</v>
      </c>
      <c r="E55" s="10">
        <v>1619</v>
      </c>
      <c r="F55" s="10">
        <v>1667</v>
      </c>
      <c r="G55" s="10">
        <v>1755</v>
      </c>
      <c r="H55" s="10">
        <v>1783</v>
      </c>
      <c r="I55" s="10">
        <v>2095</v>
      </c>
      <c r="J55" s="9">
        <v>2132</v>
      </c>
      <c r="K55" s="9"/>
      <c r="L55" s="10"/>
      <c r="M55" s="10"/>
      <c r="N55" s="10"/>
      <c r="O55" s="10"/>
      <c r="P55" s="9"/>
      <c r="Q55" s="15" t="s">
        <v>12</v>
      </c>
      <c r="R55" s="30" t="s">
        <v>21</v>
      </c>
      <c r="S55" s="13">
        <f>SUM(C59+C64+C65)</f>
        <v>1965</v>
      </c>
      <c r="T55" s="14">
        <f>SUM(S55/S59)</f>
        <v>0.11633414244272097</v>
      </c>
      <c r="U55" s="5">
        <v>1</v>
      </c>
    </row>
    <row r="56" spans="1:22" s="2" customFormat="1" ht="16.5" customHeight="1" thickBot="1">
      <c r="A56" s="7" t="s">
        <v>182</v>
      </c>
      <c r="B56" s="8" t="s">
        <v>6</v>
      </c>
      <c r="C56" s="10">
        <v>1070</v>
      </c>
      <c r="D56" s="10">
        <v>1106</v>
      </c>
      <c r="E56" s="10">
        <v>1121</v>
      </c>
      <c r="F56" s="10">
        <v>1137</v>
      </c>
      <c r="G56" s="10">
        <v>1140</v>
      </c>
      <c r="H56" s="10">
        <v>1167</v>
      </c>
      <c r="I56" s="10">
        <v>1189</v>
      </c>
      <c r="J56" s="10">
        <v>1541</v>
      </c>
      <c r="K56" s="10">
        <v>1563</v>
      </c>
      <c r="L56" s="10">
        <v>1575</v>
      </c>
      <c r="M56" s="10">
        <v>1580</v>
      </c>
      <c r="N56" s="10">
        <v>1583</v>
      </c>
      <c r="O56" s="10">
        <v>1639</v>
      </c>
      <c r="P56" s="9">
        <v>1666</v>
      </c>
      <c r="Q56" s="15" t="s">
        <v>19</v>
      </c>
      <c r="R56" s="18" t="s">
        <v>11</v>
      </c>
      <c r="S56" s="13">
        <v>321</v>
      </c>
      <c r="T56" s="14">
        <f>SUM(S56/S59)</f>
        <v>1.9004203421940678E-2</v>
      </c>
      <c r="U56" s="5"/>
    </row>
    <row r="57" spans="1:22" s="2" customFormat="1" ht="16.5" customHeight="1" thickBot="1">
      <c r="A57" s="7" t="s">
        <v>183</v>
      </c>
      <c r="B57" s="17" t="s">
        <v>9</v>
      </c>
      <c r="C57" s="29">
        <v>1050</v>
      </c>
      <c r="D57" s="10">
        <v>1078</v>
      </c>
      <c r="E57" s="10">
        <v>1093</v>
      </c>
      <c r="F57" s="10">
        <v>1101</v>
      </c>
      <c r="G57" s="10">
        <v>1102</v>
      </c>
      <c r="H57" s="10">
        <v>1184</v>
      </c>
      <c r="I57" s="10">
        <v>1213</v>
      </c>
      <c r="J57" s="10">
        <v>1233</v>
      </c>
      <c r="K57" s="10">
        <v>1285</v>
      </c>
      <c r="L57" s="10">
        <v>1382</v>
      </c>
      <c r="M57" s="10">
        <v>1383</v>
      </c>
      <c r="N57" s="10">
        <v>1383</v>
      </c>
      <c r="O57" s="10">
        <v>1881</v>
      </c>
      <c r="P57" s="9">
        <v>1999</v>
      </c>
      <c r="Q57" s="15" t="s">
        <v>18</v>
      </c>
      <c r="R57" s="50" t="s">
        <v>22</v>
      </c>
      <c r="S57" s="13">
        <v>142</v>
      </c>
      <c r="T57" s="14">
        <f>SUM(S57/S59)</f>
        <v>8.406843881356936E-3</v>
      </c>
      <c r="U57" s="5"/>
    </row>
    <row r="58" spans="1:22" s="2" customFormat="1" ht="16.5" customHeight="1" thickBot="1">
      <c r="A58" s="22" t="s">
        <v>184</v>
      </c>
      <c r="B58" s="25" t="s">
        <v>9</v>
      </c>
      <c r="C58" s="10">
        <v>1050</v>
      </c>
      <c r="D58" s="10">
        <v>1070</v>
      </c>
      <c r="E58" s="10">
        <v>1092</v>
      </c>
      <c r="F58" s="10">
        <v>1107</v>
      </c>
      <c r="G58" s="10">
        <v>1108</v>
      </c>
      <c r="H58" s="10">
        <v>1142</v>
      </c>
      <c r="I58" s="10">
        <v>1173</v>
      </c>
      <c r="J58" s="10">
        <v>1286</v>
      </c>
      <c r="K58" s="10">
        <v>1336</v>
      </c>
      <c r="L58" s="10">
        <v>1371</v>
      </c>
      <c r="M58" s="10">
        <v>1374</v>
      </c>
      <c r="N58" s="10">
        <v>1377</v>
      </c>
      <c r="O58" s="10" t="s">
        <v>14</v>
      </c>
      <c r="R58" s="21" t="s">
        <v>13</v>
      </c>
      <c r="S58" s="13">
        <f>SUM(C52+C55+C63+C67)</f>
        <v>4887</v>
      </c>
      <c r="T58" s="14">
        <f>SUM(S58/S59)</f>
        <v>0.28932567639571372</v>
      </c>
      <c r="U58" s="5">
        <v>2</v>
      </c>
    </row>
    <row r="59" spans="1:22" s="2" customFormat="1" ht="16.5" customHeight="1" thickBot="1">
      <c r="A59" s="7" t="s">
        <v>185</v>
      </c>
      <c r="B59" s="45" t="s">
        <v>21</v>
      </c>
      <c r="C59" s="10">
        <v>947</v>
      </c>
      <c r="D59" s="10">
        <v>961</v>
      </c>
      <c r="E59" s="10">
        <v>980</v>
      </c>
      <c r="F59" s="10">
        <v>1021</v>
      </c>
      <c r="G59" s="10">
        <v>1244</v>
      </c>
      <c r="H59" s="10">
        <v>1580</v>
      </c>
      <c r="I59" s="10">
        <v>1684</v>
      </c>
      <c r="J59" s="10">
        <v>1733</v>
      </c>
      <c r="K59" s="10">
        <v>1949</v>
      </c>
      <c r="L59" s="10">
        <v>2018</v>
      </c>
      <c r="M59" s="10">
        <v>2025</v>
      </c>
      <c r="N59" s="10">
        <v>2026</v>
      </c>
      <c r="O59" s="9">
        <v>2350</v>
      </c>
      <c r="P59" s="10"/>
      <c r="Q59" s="15" t="s">
        <v>15</v>
      </c>
      <c r="S59" s="24">
        <v>16891</v>
      </c>
    </row>
    <row r="60" spans="1:22" s="2" customFormat="1" ht="16.5" customHeight="1" thickBot="1">
      <c r="A60" s="22" t="s">
        <v>186</v>
      </c>
      <c r="B60" s="23" t="s">
        <v>6</v>
      </c>
      <c r="C60" s="10">
        <v>938</v>
      </c>
      <c r="D60" s="10">
        <v>943</v>
      </c>
      <c r="E60" s="10">
        <v>947</v>
      </c>
      <c r="F60" s="10">
        <v>959</v>
      </c>
      <c r="G60" s="10">
        <v>982</v>
      </c>
      <c r="H60" s="10">
        <v>983</v>
      </c>
      <c r="I60" s="10">
        <v>1031</v>
      </c>
      <c r="J60" s="10">
        <v>1150</v>
      </c>
      <c r="K60" s="10">
        <v>1365</v>
      </c>
      <c r="L60" s="10">
        <v>1386</v>
      </c>
      <c r="M60" s="10">
        <v>1390</v>
      </c>
      <c r="N60" s="10">
        <v>1392</v>
      </c>
      <c r="O60" s="10">
        <v>1424</v>
      </c>
      <c r="P60" s="10">
        <v>1438</v>
      </c>
      <c r="Q60" s="15"/>
      <c r="S60" s="18"/>
      <c r="T60" s="13"/>
      <c r="U60" s="14"/>
      <c r="V60" s="5"/>
    </row>
    <row r="61" spans="1:22" s="2" customFormat="1" ht="16.5" customHeight="1" thickBot="1">
      <c r="A61" s="22" t="s">
        <v>187</v>
      </c>
      <c r="B61" s="23" t="s">
        <v>6</v>
      </c>
      <c r="C61" s="10">
        <v>890</v>
      </c>
      <c r="D61" s="10">
        <v>920</v>
      </c>
      <c r="E61" s="10">
        <v>956</v>
      </c>
      <c r="F61" s="10">
        <v>969</v>
      </c>
      <c r="G61" s="10">
        <v>970</v>
      </c>
      <c r="H61" s="10">
        <v>989</v>
      </c>
      <c r="I61" s="10">
        <v>1014</v>
      </c>
      <c r="J61" s="10" t="s">
        <v>14</v>
      </c>
      <c r="Q61" s="30"/>
      <c r="R61" s="13"/>
      <c r="S61" s="14"/>
      <c r="T61" s="5"/>
    </row>
    <row r="62" spans="1:22" s="2" customFormat="1" ht="16.5" customHeight="1" thickBot="1">
      <c r="A62" s="22" t="s">
        <v>188</v>
      </c>
      <c r="B62" s="25" t="s">
        <v>9</v>
      </c>
      <c r="C62" s="10">
        <v>876</v>
      </c>
      <c r="D62" s="10">
        <v>883</v>
      </c>
      <c r="E62" s="10">
        <v>889</v>
      </c>
      <c r="F62" s="10">
        <v>892</v>
      </c>
      <c r="G62" s="10">
        <v>975</v>
      </c>
      <c r="H62" s="10">
        <v>983</v>
      </c>
      <c r="I62" s="10">
        <v>1061</v>
      </c>
      <c r="J62" s="10">
        <v>1079</v>
      </c>
      <c r="K62" s="10" t="s">
        <v>14</v>
      </c>
      <c r="R62" s="24"/>
    </row>
    <row r="63" spans="1:22" s="2" customFormat="1" ht="16.5" customHeight="1" thickBot="1">
      <c r="A63" s="22" t="s">
        <v>189</v>
      </c>
      <c r="B63" s="51" t="s">
        <v>16</v>
      </c>
      <c r="C63" s="29">
        <v>746</v>
      </c>
      <c r="D63" s="10">
        <v>772</v>
      </c>
      <c r="E63" s="10">
        <v>810</v>
      </c>
      <c r="F63" s="10">
        <v>850</v>
      </c>
      <c r="G63" s="10">
        <v>871</v>
      </c>
      <c r="H63" s="10">
        <v>887</v>
      </c>
      <c r="I63" s="10" t="s">
        <v>14</v>
      </c>
    </row>
    <row r="64" spans="1:22" s="2" customFormat="1" ht="16.5" customHeight="1" thickBot="1">
      <c r="A64" s="22" t="s">
        <v>190</v>
      </c>
      <c r="B64" s="38" t="s">
        <v>21</v>
      </c>
      <c r="C64" s="10">
        <v>532</v>
      </c>
      <c r="D64" s="10">
        <v>551</v>
      </c>
      <c r="E64" s="10">
        <v>569</v>
      </c>
      <c r="F64" s="10">
        <v>607</v>
      </c>
      <c r="G64" s="10">
        <v>646</v>
      </c>
      <c r="H64" s="10" t="s">
        <v>14</v>
      </c>
    </row>
    <row r="65" spans="1:18" s="2" customFormat="1" ht="16.5" customHeight="1" thickBot="1">
      <c r="A65" s="22" t="s">
        <v>191</v>
      </c>
      <c r="B65" s="38" t="s">
        <v>21</v>
      </c>
      <c r="C65" s="10">
        <v>486</v>
      </c>
      <c r="D65" s="10">
        <v>493</v>
      </c>
      <c r="E65" s="10">
        <v>503</v>
      </c>
      <c r="F65" s="10">
        <v>516</v>
      </c>
      <c r="G65" s="10" t="s">
        <v>14</v>
      </c>
    </row>
    <row r="66" spans="1:18" s="2" customFormat="1" ht="16.5" customHeight="1" thickBot="1">
      <c r="A66" s="22" t="s">
        <v>296</v>
      </c>
      <c r="B66" s="26" t="s">
        <v>11</v>
      </c>
      <c r="C66" s="10">
        <v>321</v>
      </c>
      <c r="D66" s="10">
        <v>328</v>
      </c>
      <c r="E66" s="10">
        <v>352</v>
      </c>
      <c r="F66" s="10" t="s">
        <v>14</v>
      </c>
      <c r="J66" s="19"/>
      <c r="K66" s="19"/>
      <c r="N66" s="18"/>
      <c r="O66" s="13"/>
      <c r="P66" s="14"/>
      <c r="Q66" s="5"/>
    </row>
    <row r="67" spans="1:18" s="2" customFormat="1" ht="16.5" customHeight="1" thickBot="1">
      <c r="A67" s="22" t="s">
        <v>192</v>
      </c>
      <c r="B67" s="51" t="s">
        <v>16</v>
      </c>
      <c r="C67" s="10">
        <v>157</v>
      </c>
      <c r="D67" s="10">
        <v>175</v>
      </c>
      <c r="E67" s="10" t="s">
        <v>14</v>
      </c>
      <c r="I67" s="19"/>
      <c r="J67" s="19"/>
      <c r="K67" s="19"/>
      <c r="L67" s="30"/>
      <c r="M67" s="13"/>
      <c r="N67" s="14"/>
      <c r="O67" s="5"/>
    </row>
    <row r="68" spans="1:18" s="2" customFormat="1" ht="16.5" customHeight="1" thickBot="1">
      <c r="A68" s="22" t="s">
        <v>193</v>
      </c>
      <c r="B68" s="49" t="s">
        <v>22</v>
      </c>
      <c r="C68" s="10">
        <v>142</v>
      </c>
      <c r="D68" s="10">
        <v>150</v>
      </c>
      <c r="E68" s="10" t="s">
        <v>14</v>
      </c>
      <c r="F68" s="19"/>
      <c r="G68" s="19"/>
      <c r="H68" s="19"/>
      <c r="I68" s="19"/>
      <c r="J68" s="19"/>
      <c r="K68" s="19"/>
      <c r="M68" s="24"/>
    </row>
    <row r="69" spans="1:18" s="2" customFormat="1" ht="12.75" customHeight="1">
      <c r="A69" s="31"/>
      <c r="D69" s="19"/>
      <c r="E69" s="19"/>
    </row>
    <row r="70" spans="1:18" s="2" customFormat="1" ht="16.5" customHeight="1">
      <c r="A70" s="1" t="s">
        <v>162</v>
      </c>
    </row>
    <row r="71" spans="1:18" s="2" customFormat="1" ht="9.75" customHeight="1" thickBot="1">
      <c r="A71" s="1"/>
    </row>
    <row r="72" spans="1:18" s="2" customFormat="1" ht="16.5" customHeight="1" thickBot="1">
      <c r="A72" s="3" t="s">
        <v>0</v>
      </c>
      <c r="B72" s="4" t="s">
        <v>1</v>
      </c>
      <c r="C72" s="4" t="s">
        <v>2</v>
      </c>
      <c r="D72" s="4">
        <v>2</v>
      </c>
      <c r="E72" s="4">
        <v>3</v>
      </c>
      <c r="F72" s="4">
        <v>4</v>
      </c>
      <c r="G72" s="4">
        <v>5</v>
      </c>
      <c r="H72" s="4">
        <v>6</v>
      </c>
      <c r="I72" s="4">
        <v>7</v>
      </c>
      <c r="J72" s="4">
        <v>8</v>
      </c>
      <c r="K72" s="4">
        <v>9</v>
      </c>
      <c r="L72" s="4">
        <v>10</v>
      </c>
      <c r="M72" s="4">
        <v>11</v>
      </c>
      <c r="N72" s="4"/>
      <c r="O72" s="6" t="s">
        <v>161</v>
      </c>
      <c r="P72" s="14">
        <f>SUM(12988/26608)</f>
        <v>0.48812387251954298</v>
      </c>
    </row>
    <row r="73" spans="1:18" s="2" customFormat="1" ht="16.5" customHeight="1" thickBot="1">
      <c r="A73" s="7" t="s">
        <v>163</v>
      </c>
      <c r="B73" s="45" t="s">
        <v>21</v>
      </c>
      <c r="C73" s="9">
        <v>2088</v>
      </c>
      <c r="D73" s="10"/>
      <c r="E73" s="10"/>
      <c r="F73" s="10"/>
      <c r="G73" s="10"/>
      <c r="H73" s="10"/>
      <c r="I73" s="10"/>
      <c r="J73" s="10"/>
      <c r="K73" s="10"/>
      <c r="L73" s="10"/>
      <c r="M73" s="9"/>
      <c r="N73" s="15" t="s">
        <v>7</v>
      </c>
      <c r="O73" s="5"/>
      <c r="P73" s="6" t="s">
        <v>3</v>
      </c>
      <c r="Q73" s="6" t="s">
        <v>4</v>
      </c>
      <c r="R73" s="6" t="s">
        <v>5</v>
      </c>
    </row>
    <row r="74" spans="1:18" s="2" customFormat="1" ht="16.5" customHeight="1" thickBot="1">
      <c r="A74" s="7" t="s">
        <v>164</v>
      </c>
      <c r="B74" s="17" t="s">
        <v>9</v>
      </c>
      <c r="C74" s="10">
        <v>1793</v>
      </c>
      <c r="D74" s="9">
        <v>1852</v>
      </c>
      <c r="E74" s="10"/>
      <c r="F74" s="10"/>
      <c r="G74" s="10"/>
      <c r="H74" s="10"/>
      <c r="I74" s="9"/>
      <c r="J74" s="9"/>
      <c r="K74" s="9"/>
      <c r="L74" s="9"/>
      <c r="M74" s="9"/>
      <c r="N74" s="15" t="s">
        <v>8</v>
      </c>
      <c r="O74" s="12" t="s">
        <v>6</v>
      </c>
      <c r="P74" s="13">
        <f>SUM(C76+C79+C80)</f>
        <v>2678</v>
      </c>
      <c r="Q74" s="14">
        <f>SUM(P74/P80)</f>
        <v>0.20824261275272163</v>
      </c>
      <c r="R74" s="5">
        <v>1</v>
      </c>
    </row>
    <row r="75" spans="1:18" s="2" customFormat="1" ht="16.5" customHeight="1" thickBot="1">
      <c r="A75" s="7" t="s">
        <v>165</v>
      </c>
      <c r="B75" s="28" t="s">
        <v>16</v>
      </c>
      <c r="C75" s="10">
        <v>1128</v>
      </c>
      <c r="D75" s="10">
        <v>1142</v>
      </c>
      <c r="E75" s="10">
        <v>1143</v>
      </c>
      <c r="F75" s="10">
        <v>1177</v>
      </c>
      <c r="G75" s="10">
        <v>1253</v>
      </c>
      <c r="H75" s="10">
        <v>1307</v>
      </c>
      <c r="I75" s="10">
        <v>1397</v>
      </c>
      <c r="J75" s="10">
        <v>1581</v>
      </c>
      <c r="K75" s="10">
        <v>1719</v>
      </c>
      <c r="L75" s="9">
        <v>1923</v>
      </c>
      <c r="M75" s="10"/>
      <c r="N75" s="15" t="s">
        <v>12</v>
      </c>
      <c r="O75" s="16" t="s">
        <v>9</v>
      </c>
      <c r="P75" s="13">
        <f>SUM(C74+C78+C83)</f>
        <v>3287</v>
      </c>
      <c r="Q75" s="14">
        <f>SUM(P75/P80)</f>
        <v>0.25559875583203734</v>
      </c>
      <c r="R75" s="5">
        <v>2</v>
      </c>
    </row>
    <row r="76" spans="1:18" s="2" customFormat="1" ht="16.5" customHeight="1" thickBot="1">
      <c r="A76" s="7" t="s">
        <v>166</v>
      </c>
      <c r="B76" s="8" t="s">
        <v>6</v>
      </c>
      <c r="C76" s="10">
        <v>1014</v>
      </c>
      <c r="D76" s="10">
        <v>1018</v>
      </c>
      <c r="E76" s="10">
        <v>1018</v>
      </c>
      <c r="F76" s="10">
        <v>1025</v>
      </c>
      <c r="G76" s="10">
        <v>1104</v>
      </c>
      <c r="H76" s="10">
        <v>1129</v>
      </c>
      <c r="I76" s="10">
        <v>1140</v>
      </c>
      <c r="J76" s="10">
        <v>1155</v>
      </c>
      <c r="K76" s="10">
        <v>1369</v>
      </c>
      <c r="L76" s="10">
        <v>1425</v>
      </c>
      <c r="M76" s="9">
        <v>1432</v>
      </c>
      <c r="N76" s="15" t="s">
        <v>18</v>
      </c>
      <c r="O76" s="30" t="s">
        <v>21</v>
      </c>
      <c r="P76" s="13">
        <v>2088</v>
      </c>
      <c r="Q76" s="14">
        <f>SUM(P76/P80)</f>
        <v>0.16236391912908243</v>
      </c>
      <c r="R76" s="5">
        <v>1</v>
      </c>
    </row>
    <row r="77" spans="1:18" s="2" customFormat="1" ht="16.5" customHeight="1" thickBot="1">
      <c r="A77" s="7" t="s">
        <v>167</v>
      </c>
      <c r="B77" s="28" t="s">
        <v>16</v>
      </c>
      <c r="C77" s="10">
        <v>917</v>
      </c>
      <c r="D77" s="10">
        <v>925</v>
      </c>
      <c r="E77" s="10">
        <v>926</v>
      </c>
      <c r="F77" s="10">
        <v>959</v>
      </c>
      <c r="G77" s="10">
        <v>1012</v>
      </c>
      <c r="H77" s="10">
        <v>1063</v>
      </c>
      <c r="I77" s="10">
        <v>1193</v>
      </c>
      <c r="J77" s="10">
        <v>1282</v>
      </c>
      <c r="K77" s="10">
        <v>1419</v>
      </c>
      <c r="L77" s="10">
        <v>1597</v>
      </c>
      <c r="M77" s="9">
        <v>1648</v>
      </c>
      <c r="N77" s="15" t="s">
        <v>10</v>
      </c>
      <c r="O77" s="18" t="s">
        <v>11</v>
      </c>
      <c r="P77" s="13">
        <v>760</v>
      </c>
      <c r="Q77" s="14">
        <f>SUM(P77/P80)</f>
        <v>5.909797822706065E-2</v>
      </c>
      <c r="R77" s="5"/>
    </row>
    <row r="78" spans="1:18" s="2" customFormat="1" ht="16.5" customHeight="1" thickBot="1">
      <c r="A78" s="7" t="s">
        <v>173</v>
      </c>
      <c r="B78" s="17" t="s">
        <v>9</v>
      </c>
      <c r="C78" s="29">
        <v>880</v>
      </c>
      <c r="D78" s="10">
        <v>892</v>
      </c>
      <c r="E78" s="10">
        <v>895</v>
      </c>
      <c r="F78" s="10">
        <v>910</v>
      </c>
      <c r="G78" s="10">
        <v>979</v>
      </c>
      <c r="H78" s="10">
        <v>1019</v>
      </c>
      <c r="I78" s="10">
        <v>1334</v>
      </c>
      <c r="J78" s="10">
        <v>1392</v>
      </c>
      <c r="K78" s="10">
        <v>1429</v>
      </c>
      <c r="L78" s="10">
        <v>1580</v>
      </c>
      <c r="M78" s="9">
        <v>1602</v>
      </c>
      <c r="N78" s="15" t="s">
        <v>15</v>
      </c>
      <c r="O78" s="50" t="s">
        <v>22</v>
      </c>
      <c r="P78" s="13">
        <v>466</v>
      </c>
      <c r="Q78" s="14">
        <f>SUM(P78/P80)</f>
        <v>3.6236391912908242E-2</v>
      </c>
      <c r="R78" s="5"/>
    </row>
    <row r="79" spans="1:18" s="2" customFormat="1" ht="16.5" customHeight="1" thickBot="1">
      <c r="A79" s="22" t="s">
        <v>168</v>
      </c>
      <c r="B79" s="23" t="s">
        <v>6</v>
      </c>
      <c r="C79" s="10">
        <v>842</v>
      </c>
      <c r="D79" s="10">
        <v>855</v>
      </c>
      <c r="E79" s="10">
        <v>855</v>
      </c>
      <c r="F79" s="10">
        <v>882</v>
      </c>
      <c r="G79" s="10">
        <v>902</v>
      </c>
      <c r="H79" s="10">
        <v>949</v>
      </c>
      <c r="I79" s="10">
        <v>981</v>
      </c>
      <c r="J79" s="10">
        <v>1032</v>
      </c>
      <c r="K79" s="10" t="s">
        <v>14</v>
      </c>
      <c r="O79" s="21" t="s">
        <v>13</v>
      </c>
      <c r="P79" s="13">
        <f>SUM(C75+C77+C82+C85+C86)</f>
        <v>3591</v>
      </c>
      <c r="Q79" s="14">
        <f>SUM(P79/P80)</f>
        <v>0.2792379471228616</v>
      </c>
      <c r="R79" s="5">
        <v>2</v>
      </c>
    </row>
    <row r="80" spans="1:18" s="2" customFormat="1" ht="16.5" customHeight="1" thickBot="1">
      <c r="A80" s="22" t="s">
        <v>169</v>
      </c>
      <c r="B80" s="23" t="s">
        <v>6</v>
      </c>
      <c r="C80" s="10">
        <v>822</v>
      </c>
      <c r="D80" s="10">
        <v>832</v>
      </c>
      <c r="E80" s="10">
        <v>833</v>
      </c>
      <c r="F80" s="10">
        <v>870</v>
      </c>
      <c r="G80" s="10">
        <v>879</v>
      </c>
      <c r="H80" s="10">
        <v>982</v>
      </c>
      <c r="I80" s="10">
        <v>996</v>
      </c>
      <c r="J80" s="10">
        <v>1063</v>
      </c>
      <c r="K80" s="10">
        <v>1311</v>
      </c>
      <c r="L80" s="10">
        <v>1416</v>
      </c>
      <c r="M80" s="10">
        <v>1421</v>
      </c>
      <c r="N80" s="15"/>
      <c r="P80" s="24">
        <v>12860</v>
      </c>
    </row>
    <row r="81" spans="1:17" s="2" customFormat="1" ht="16.5" customHeight="1" thickBot="1">
      <c r="A81" s="22" t="s">
        <v>170</v>
      </c>
      <c r="B81" s="26" t="s">
        <v>11</v>
      </c>
      <c r="C81" s="10">
        <v>760</v>
      </c>
      <c r="D81" s="10">
        <v>785</v>
      </c>
      <c r="E81" s="10">
        <v>786</v>
      </c>
      <c r="F81" s="10">
        <v>857</v>
      </c>
      <c r="G81" s="10">
        <v>885</v>
      </c>
      <c r="H81" s="10">
        <v>924</v>
      </c>
      <c r="I81" s="10">
        <v>965</v>
      </c>
      <c r="J81" s="10">
        <v>1067</v>
      </c>
      <c r="K81" s="10">
        <v>1128</v>
      </c>
      <c r="L81" s="10" t="s">
        <v>14</v>
      </c>
      <c r="N81" s="18"/>
      <c r="O81" s="13"/>
      <c r="P81" s="14"/>
      <c r="Q81" s="5"/>
    </row>
    <row r="82" spans="1:17" s="2" customFormat="1" ht="16.5" customHeight="1" thickBot="1">
      <c r="A82" s="22" t="s">
        <v>171</v>
      </c>
      <c r="B82" s="27" t="s">
        <v>16</v>
      </c>
      <c r="C82" s="10">
        <v>734</v>
      </c>
      <c r="D82" s="10">
        <v>748</v>
      </c>
      <c r="E82" s="10">
        <v>749</v>
      </c>
      <c r="F82" s="10">
        <v>793</v>
      </c>
      <c r="G82" s="10">
        <v>807</v>
      </c>
      <c r="H82" s="10">
        <v>839</v>
      </c>
      <c r="I82" s="10">
        <v>864</v>
      </c>
      <c r="J82" s="10" t="s">
        <v>14</v>
      </c>
      <c r="K82" s="19"/>
      <c r="L82" s="30"/>
      <c r="M82" s="13"/>
      <c r="N82" s="14"/>
      <c r="O82" s="5"/>
    </row>
    <row r="83" spans="1:17" s="2" customFormat="1" ht="16.5" customHeight="1" thickBot="1">
      <c r="A83" s="22" t="s">
        <v>172</v>
      </c>
      <c r="B83" s="25" t="s">
        <v>9</v>
      </c>
      <c r="C83" s="10">
        <v>614</v>
      </c>
      <c r="D83" s="10">
        <v>639</v>
      </c>
      <c r="E83" s="10">
        <v>643</v>
      </c>
      <c r="F83" s="10">
        <v>664</v>
      </c>
      <c r="G83" s="10">
        <v>693</v>
      </c>
      <c r="H83" s="10">
        <v>749</v>
      </c>
      <c r="I83" s="10" t="s">
        <v>14</v>
      </c>
      <c r="J83" s="19"/>
      <c r="K83" s="19"/>
      <c r="L83" s="30"/>
      <c r="M83" s="13"/>
      <c r="N83" s="14"/>
      <c r="O83" s="5"/>
    </row>
    <row r="84" spans="1:17" s="2" customFormat="1" ht="16.5" customHeight="1" thickBot="1">
      <c r="A84" s="22" t="s">
        <v>176</v>
      </c>
      <c r="B84" s="49" t="s">
        <v>22</v>
      </c>
      <c r="C84" s="10">
        <v>466</v>
      </c>
      <c r="D84" s="10">
        <v>493</v>
      </c>
      <c r="E84" s="10">
        <v>493</v>
      </c>
      <c r="F84" s="10">
        <v>540</v>
      </c>
      <c r="G84" s="10">
        <v>564</v>
      </c>
      <c r="H84" s="10" t="s">
        <v>14</v>
      </c>
      <c r="I84" s="19"/>
      <c r="J84" s="19"/>
      <c r="K84" s="19"/>
      <c r="M84" s="24"/>
    </row>
    <row r="85" spans="1:17" s="2" customFormat="1" ht="16.5" customHeight="1" thickBot="1">
      <c r="A85" s="22" t="s">
        <v>174</v>
      </c>
      <c r="B85" s="27" t="s">
        <v>16</v>
      </c>
      <c r="C85" s="10">
        <v>418</v>
      </c>
      <c r="D85" s="10">
        <v>425</v>
      </c>
      <c r="E85" s="10">
        <v>425</v>
      </c>
      <c r="F85" s="10">
        <v>456</v>
      </c>
      <c r="G85" s="10" t="s">
        <v>14</v>
      </c>
      <c r="I85" s="19"/>
      <c r="J85" s="19"/>
      <c r="K85" s="19"/>
      <c r="L85" s="30"/>
      <c r="M85" s="13"/>
      <c r="N85" s="14"/>
      <c r="O85" s="5"/>
    </row>
    <row r="86" spans="1:17" s="2" customFormat="1" ht="16.5" customHeight="1" thickBot="1">
      <c r="A86" s="22" t="s">
        <v>175</v>
      </c>
      <c r="B86" s="27" t="s">
        <v>16</v>
      </c>
      <c r="C86" s="10">
        <v>394</v>
      </c>
      <c r="D86" s="10">
        <v>416</v>
      </c>
      <c r="E86" s="10">
        <v>418</v>
      </c>
      <c r="F86" s="10" t="s">
        <v>14</v>
      </c>
      <c r="G86" s="19"/>
      <c r="H86" s="19"/>
      <c r="I86" s="19"/>
      <c r="J86" s="19"/>
      <c r="K86" s="19"/>
      <c r="M86" s="24"/>
    </row>
    <row r="87" spans="1:17" s="2" customFormat="1" ht="12" customHeight="1">
      <c r="A87" s="31"/>
    </row>
    <row r="88" spans="1:17" s="53" customFormat="1" ht="15" customHeight="1">
      <c r="A88" s="32"/>
      <c r="B88" s="32" t="s">
        <v>20</v>
      </c>
      <c r="C88" s="33" t="s">
        <v>6</v>
      </c>
      <c r="D88" s="34" t="s">
        <v>9</v>
      </c>
      <c r="E88" s="39" t="s">
        <v>21</v>
      </c>
      <c r="F88" s="35" t="s">
        <v>11</v>
      </c>
      <c r="G88" s="40" t="s">
        <v>22</v>
      </c>
      <c r="H88" s="32" t="s">
        <v>13</v>
      </c>
    </row>
    <row r="89" spans="1:17" s="53" customFormat="1" ht="15" customHeight="1">
      <c r="A89" s="56" t="s">
        <v>3</v>
      </c>
      <c r="B89" s="36">
        <f>SUM(S59+J45+S24+J9+P80)</f>
        <v>68812</v>
      </c>
      <c r="C89" s="54">
        <f>SUM(S53+J40+S18+J5+P74)</f>
        <v>20338</v>
      </c>
      <c r="D89" s="54">
        <f>SUM(S54+J41+S19+J6+P75)</f>
        <v>20583</v>
      </c>
      <c r="E89" s="54">
        <f>SUM(P76+S55+J42+S21+J7)</f>
        <v>8933</v>
      </c>
      <c r="F89" s="54">
        <f>SUM(P77+S56+J43+S21+J8)</f>
        <v>5454</v>
      </c>
      <c r="G89" s="54">
        <f>SUM(P78+S57+S22)</f>
        <v>1001</v>
      </c>
      <c r="H89" s="54">
        <f>SUM(P79+S58+J44+S23)</f>
        <v>13384</v>
      </c>
    </row>
    <row r="90" spans="1:17" s="53" customFormat="1" ht="15" customHeight="1">
      <c r="A90" s="56" t="s">
        <v>4</v>
      </c>
      <c r="B90" s="37">
        <v>1</v>
      </c>
      <c r="C90" s="55">
        <f t="shared" ref="C90:H90" si="0">SUM(C89/$B$89)</f>
        <v>0.29555891414288205</v>
      </c>
      <c r="D90" s="55">
        <f t="shared" si="0"/>
        <v>0.29911933965006104</v>
      </c>
      <c r="E90" s="55">
        <f t="shared" si="0"/>
        <v>0.1298174736964483</v>
      </c>
      <c r="F90" s="55">
        <f t="shared" si="0"/>
        <v>7.9259431494506774E-2</v>
      </c>
      <c r="G90" s="55">
        <f t="shared" si="0"/>
        <v>1.4546881357902691E-2</v>
      </c>
      <c r="H90" s="55">
        <f t="shared" si="0"/>
        <v>0.1945009591350346</v>
      </c>
    </row>
    <row r="91" spans="1:17" s="53" customFormat="1" ht="15" customHeight="1">
      <c r="A91" s="56" t="s">
        <v>5</v>
      </c>
      <c r="B91" s="32">
        <v>29</v>
      </c>
      <c r="C91" s="53">
        <v>8</v>
      </c>
      <c r="D91" s="53">
        <v>11</v>
      </c>
      <c r="E91" s="53">
        <v>4</v>
      </c>
      <c r="F91" s="53">
        <v>1</v>
      </c>
      <c r="G91" s="53">
        <v>0</v>
      </c>
      <c r="H91" s="53">
        <v>5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dimension ref="A1:L19"/>
  <sheetViews>
    <sheetView tabSelected="1" workbookViewId="0">
      <selection activeCell="A21" sqref="A21"/>
    </sheetView>
  </sheetViews>
  <sheetFormatPr defaultRowHeight="12.75"/>
  <cols>
    <col min="1" max="1" width="14.85546875" style="32" customWidth="1"/>
    <col min="2" max="2" width="7.85546875" customWidth="1"/>
    <col min="3" max="3" width="9.28515625" bestFit="1" customWidth="1"/>
    <col min="8" max="8" width="9.28515625" bestFit="1" customWidth="1"/>
    <col min="12" max="12" width="9.28515625" bestFit="1" customWidth="1"/>
  </cols>
  <sheetData>
    <row r="1" spans="1:12" s="32" customFormat="1">
      <c r="A1" s="32" t="s">
        <v>23</v>
      </c>
      <c r="B1" s="32" t="s">
        <v>5</v>
      </c>
      <c r="C1" s="33" t="s">
        <v>6</v>
      </c>
      <c r="D1" s="34" t="s">
        <v>9</v>
      </c>
      <c r="E1" s="39" t="s">
        <v>21</v>
      </c>
      <c r="F1" s="35" t="s">
        <v>11</v>
      </c>
      <c r="G1" s="40" t="s">
        <v>22</v>
      </c>
      <c r="H1" s="32" t="s">
        <v>13</v>
      </c>
      <c r="I1" s="47" t="s">
        <v>151</v>
      </c>
      <c r="J1" s="41" t="s">
        <v>150</v>
      </c>
      <c r="K1" s="42" t="s">
        <v>17</v>
      </c>
      <c r="L1" s="41" t="s">
        <v>24</v>
      </c>
    </row>
    <row r="3" spans="1:12">
      <c r="A3" s="32">
        <v>1920</v>
      </c>
      <c r="C3" s="48" t="s">
        <v>14</v>
      </c>
      <c r="D3" s="48" t="s">
        <v>14</v>
      </c>
      <c r="E3" s="48" t="s">
        <v>14</v>
      </c>
      <c r="F3" s="48" t="s">
        <v>14</v>
      </c>
      <c r="G3" s="48" t="s">
        <v>14</v>
      </c>
      <c r="H3" s="48" t="s">
        <v>14</v>
      </c>
      <c r="I3" s="48" t="s">
        <v>14</v>
      </c>
      <c r="J3" s="48" t="s">
        <v>14</v>
      </c>
      <c r="K3" s="48" t="s">
        <v>14</v>
      </c>
      <c r="L3" s="48" t="s">
        <v>14</v>
      </c>
    </row>
    <row r="4" spans="1:12">
      <c r="A4" s="32">
        <v>1925</v>
      </c>
      <c r="B4">
        <v>35</v>
      </c>
      <c r="C4" s="48">
        <v>8.5900000000000004E-2</v>
      </c>
      <c r="D4" s="48">
        <v>0.15490000000000001</v>
      </c>
      <c r="E4" s="48">
        <v>0.23</v>
      </c>
      <c r="F4" s="48" t="s">
        <v>14</v>
      </c>
      <c r="G4" s="48" t="s">
        <v>14</v>
      </c>
      <c r="H4" s="48">
        <v>0.15110000000000001</v>
      </c>
      <c r="I4" s="48" t="s">
        <v>14</v>
      </c>
      <c r="J4" s="48" t="s">
        <v>14</v>
      </c>
      <c r="K4" s="48" t="s">
        <v>14</v>
      </c>
      <c r="L4" s="48">
        <v>0.37809999999999999</v>
      </c>
    </row>
    <row r="5" spans="1:12">
      <c r="A5" s="32">
        <v>1928</v>
      </c>
      <c r="B5">
        <v>35</v>
      </c>
      <c r="C5" s="48">
        <v>0.16969999999999999</v>
      </c>
      <c r="D5" s="48" t="s">
        <v>14</v>
      </c>
      <c r="E5" s="48">
        <v>0.26340000000000002</v>
      </c>
      <c r="F5" s="48" t="s">
        <v>14</v>
      </c>
      <c r="G5" s="48" t="s">
        <v>14</v>
      </c>
      <c r="H5" s="48">
        <v>0.2087</v>
      </c>
      <c r="I5" s="48" t="s">
        <v>14</v>
      </c>
      <c r="J5" s="48" t="s">
        <v>14</v>
      </c>
      <c r="K5" s="48" t="s">
        <v>14</v>
      </c>
      <c r="L5" s="48">
        <v>0.3493</v>
      </c>
    </row>
    <row r="6" spans="1:12">
      <c r="A6" s="32">
        <v>1934</v>
      </c>
      <c r="B6">
        <v>35</v>
      </c>
      <c r="C6" s="48">
        <v>0.47020000000000001</v>
      </c>
      <c r="D6" s="48">
        <v>0.40610000000000002</v>
      </c>
      <c r="E6" s="48">
        <v>5.4699999999999999E-2</v>
      </c>
      <c r="F6" s="48" t="s">
        <v>14</v>
      </c>
      <c r="G6" s="48" t="s">
        <v>14</v>
      </c>
      <c r="H6" s="48">
        <v>6.9000000000000006E-2</v>
      </c>
      <c r="I6" s="48" t="s">
        <v>14</v>
      </c>
      <c r="J6" s="48" t="s">
        <v>14</v>
      </c>
      <c r="K6" s="48" t="s">
        <v>14</v>
      </c>
      <c r="L6" s="48" t="s">
        <v>14</v>
      </c>
    </row>
    <row r="7" spans="1:12">
      <c r="A7" s="32">
        <v>1942</v>
      </c>
      <c r="B7">
        <v>29</v>
      </c>
      <c r="C7" s="48">
        <v>0.33539999999999998</v>
      </c>
      <c r="D7" s="48">
        <v>6.0199999999999997E-2</v>
      </c>
      <c r="E7" s="48">
        <v>0.25340000000000001</v>
      </c>
      <c r="F7" s="48" t="s">
        <v>14</v>
      </c>
      <c r="G7" s="48" t="s">
        <v>14</v>
      </c>
      <c r="H7" s="48">
        <v>0.2306</v>
      </c>
      <c r="I7" s="48" t="s">
        <v>14</v>
      </c>
      <c r="J7" s="48" t="s">
        <v>14</v>
      </c>
      <c r="K7" s="48" t="s">
        <v>14</v>
      </c>
      <c r="L7" s="48">
        <v>7.0099999999999996E-2</v>
      </c>
    </row>
    <row r="8" spans="1:12">
      <c r="A8" s="32">
        <v>1945</v>
      </c>
      <c r="B8">
        <v>29</v>
      </c>
      <c r="C8" s="48">
        <v>0.49469999999999997</v>
      </c>
      <c r="D8" s="48">
        <v>5.28E-2</v>
      </c>
      <c r="E8" s="48">
        <v>0.1321</v>
      </c>
      <c r="F8" s="48" t="s">
        <v>14</v>
      </c>
      <c r="G8" s="48" t="s">
        <v>14</v>
      </c>
      <c r="H8" s="48">
        <v>0.26479999999999998</v>
      </c>
      <c r="I8" s="48" t="s">
        <v>14</v>
      </c>
      <c r="J8" s="48" t="s">
        <v>14</v>
      </c>
      <c r="K8" s="48" t="s">
        <v>14</v>
      </c>
      <c r="L8" s="48">
        <v>5.5500000000000001E-2</v>
      </c>
    </row>
    <row r="9" spans="1:12">
      <c r="A9" s="32">
        <v>1950</v>
      </c>
      <c r="B9">
        <v>29</v>
      </c>
      <c r="C9" s="48">
        <v>0.51449999999999996</v>
      </c>
      <c r="D9" s="48">
        <v>0.25509999999999999</v>
      </c>
      <c r="E9" s="48">
        <v>6.6299999999999998E-2</v>
      </c>
      <c r="F9" s="48" t="s">
        <v>14</v>
      </c>
      <c r="G9" s="48" t="s">
        <v>14</v>
      </c>
      <c r="H9" s="48">
        <v>0.14269999999999999</v>
      </c>
      <c r="I9" s="48" t="s">
        <v>14</v>
      </c>
      <c r="J9" s="48" t="s">
        <v>14</v>
      </c>
      <c r="K9" s="48">
        <v>2.98E-2</v>
      </c>
      <c r="L9" s="48" t="s">
        <v>14</v>
      </c>
    </row>
    <row r="10" spans="1:12">
      <c r="A10" s="32">
        <v>1955</v>
      </c>
      <c r="B10">
        <v>29</v>
      </c>
      <c r="C10" s="48">
        <v>0.47070000000000001</v>
      </c>
      <c r="D10" s="48">
        <v>0.28589999999999999</v>
      </c>
      <c r="E10" s="48">
        <v>0.15310000000000001</v>
      </c>
      <c r="F10" s="48" t="s">
        <v>14</v>
      </c>
      <c r="G10" s="48" t="s">
        <v>14</v>
      </c>
      <c r="H10" s="48">
        <v>8.5300000000000001E-2</v>
      </c>
      <c r="I10" s="48" t="s">
        <v>14</v>
      </c>
      <c r="J10" s="48" t="s">
        <v>14</v>
      </c>
      <c r="K10" s="48">
        <v>5.1000000000000004E-3</v>
      </c>
      <c r="L10" s="48" t="s">
        <v>14</v>
      </c>
    </row>
    <row r="11" spans="1:12">
      <c r="A11" s="32">
        <v>1960</v>
      </c>
      <c r="B11">
        <v>29</v>
      </c>
      <c r="C11" s="48">
        <v>0.43880000000000002</v>
      </c>
      <c r="D11" s="48">
        <v>0.2717</v>
      </c>
      <c r="E11" s="48">
        <v>0.17480000000000001</v>
      </c>
      <c r="F11" s="48">
        <v>0.05</v>
      </c>
      <c r="G11" s="48" t="s">
        <v>14</v>
      </c>
      <c r="H11" s="48">
        <v>6.4600000000000005E-2</v>
      </c>
      <c r="I11" s="48" t="s">
        <v>14</v>
      </c>
      <c r="J11" s="48" t="s">
        <v>14</v>
      </c>
      <c r="K11" s="48" t="s">
        <v>14</v>
      </c>
      <c r="L11" s="48" t="s">
        <v>14</v>
      </c>
    </row>
    <row r="12" spans="1:12">
      <c r="A12" s="32">
        <v>1967</v>
      </c>
      <c r="B12">
        <v>29</v>
      </c>
      <c r="C12" s="48">
        <v>0.41510000000000002</v>
      </c>
      <c r="D12" s="48">
        <v>0.30170000000000002</v>
      </c>
      <c r="E12" s="48">
        <v>0.22739999999999999</v>
      </c>
      <c r="F12" s="48">
        <v>1.4500000000000001E-2</v>
      </c>
      <c r="G12" s="48" t="s">
        <v>14</v>
      </c>
      <c r="H12" s="48">
        <v>4.1300000000000003E-2</v>
      </c>
      <c r="I12" s="48" t="s">
        <v>14</v>
      </c>
      <c r="J12" s="48" t="s">
        <v>14</v>
      </c>
      <c r="K12" s="48" t="s">
        <v>14</v>
      </c>
      <c r="L12" s="48" t="s">
        <v>14</v>
      </c>
    </row>
    <row r="13" spans="1:12">
      <c r="A13" s="32">
        <v>1974</v>
      </c>
      <c r="B13">
        <v>29</v>
      </c>
      <c r="C13" s="48">
        <v>0.44650000000000001</v>
      </c>
      <c r="D13" s="48">
        <v>0.2762</v>
      </c>
      <c r="E13" s="48">
        <v>0.2238</v>
      </c>
      <c r="F13" s="48">
        <v>1.4999999999999999E-2</v>
      </c>
      <c r="G13" s="48" t="s">
        <v>14</v>
      </c>
      <c r="H13" s="48">
        <v>3.73E-2</v>
      </c>
      <c r="I13" s="48" t="s">
        <v>14</v>
      </c>
      <c r="J13" s="48" t="s">
        <v>14</v>
      </c>
      <c r="K13" s="48" t="s">
        <v>14</v>
      </c>
      <c r="L13" s="48" t="s">
        <v>14</v>
      </c>
    </row>
    <row r="14" spans="1:12">
      <c r="A14" s="32">
        <v>1979</v>
      </c>
      <c r="B14">
        <v>29</v>
      </c>
      <c r="C14" s="48">
        <v>0.41270000000000001</v>
      </c>
      <c r="D14" s="48">
        <v>0.28399999999999997</v>
      </c>
      <c r="E14" s="48">
        <v>0.2097</v>
      </c>
      <c r="F14" s="48">
        <v>7.7000000000000002E-3</v>
      </c>
      <c r="G14" s="48" t="s">
        <v>14</v>
      </c>
      <c r="H14" s="48">
        <v>8.3900000000000002E-2</v>
      </c>
      <c r="I14" s="48" t="s">
        <v>14</v>
      </c>
      <c r="J14" s="48">
        <v>2E-3</v>
      </c>
      <c r="K14" s="48" t="s">
        <v>14</v>
      </c>
      <c r="L14" s="48" t="s">
        <v>14</v>
      </c>
    </row>
    <row r="15" spans="1:12">
      <c r="A15" s="32">
        <v>1985</v>
      </c>
      <c r="B15">
        <v>29</v>
      </c>
      <c r="C15" s="48">
        <v>0.50619999999999998</v>
      </c>
      <c r="D15" s="48">
        <v>0.25230000000000002</v>
      </c>
      <c r="E15" s="48">
        <v>0.1162</v>
      </c>
      <c r="F15" s="48">
        <v>1.29E-2</v>
      </c>
      <c r="G15" s="48" t="s">
        <v>14</v>
      </c>
      <c r="H15" s="48">
        <v>9.7799999999999998E-2</v>
      </c>
      <c r="I15" s="48" t="s">
        <v>14</v>
      </c>
      <c r="J15" s="48">
        <v>1.46E-2</v>
      </c>
      <c r="K15" s="48" t="s">
        <v>14</v>
      </c>
      <c r="L15" s="48" t="s">
        <v>14</v>
      </c>
    </row>
    <row r="16" spans="1:12">
      <c r="A16" s="32">
        <v>1991</v>
      </c>
      <c r="B16">
        <v>29</v>
      </c>
      <c r="C16" s="48">
        <v>0.4481</v>
      </c>
      <c r="D16" s="48">
        <v>0.26490000000000002</v>
      </c>
      <c r="E16" s="48">
        <v>0.1181</v>
      </c>
      <c r="F16" s="48">
        <v>2.3400000000000001E-2</v>
      </c>
      <c r="G16" s="48">
        <v>6.3E-3</v>
      </c>
      <c r="H16" s="48">
        <v>7.9799999999999996E-2</v>
      </c>
      <c r="I16" s="48">
        <v>3.1600000000000003E-2</v>
      </c>
      <c r="J16" s="48">
        <v>2.7799999999999998E-2</v>
      </c>
      <c r="K16" s="48" t="s">
        <v>14</v>
      </c>
      <c r="L16" s="48" t="s">
        <v>14</v>
      </c>
    </row>
    <row r="17" spans="1:12">
      <c r="A17" s="32">
        <v>1999</v>
      </c>
      <c r="B17">
        <v>29</v>
      </c>
      <c r="C17" s="48">
        <v>0.45140000000000002</v>
      </c>
      <c r="D17" s="48">
        <v>0.3039</v>
      </c>
      <c r="E17" s="48">
        <v>6.7000000000000004E-2</v>
      </c>
      <c r="F17" s="48">
        <v>2.12E-2</v>
      </c>
      <c r="G17" s="48">
        <v>1.61E-2</v>
      </c>
      <c r="H17" s="48">
        <v>0.14050000000000001</v>
      </c>
      <c r="I17" s="48" t="s">
        <v>14</v>
      </c>
      <c r="J17" s="48" t="s">
        <v>14</v>
      </c>
      <c r="K17" s="48" t="s">
        <v>14</v>
      </c>
      <c r="L17" s="48" t="s">
        <v>14</v>
      </c>
    </row>
    <row r="18" spans="1:12">
      <c r="A18" s="32">
        <v>2004</v>
      </c>
      <c r="B18">
        <v>29</v>
      </c>
      <c r="C18" s="48">
        <v>0.3836</v>
      </c>
      <c r="D18" s="48">
        <v>0.26619999999999999</v>
      </c>
      <c r="E18" s="48">
        <v>6.5100000000000005E-2</v>
      </c>
      <c r="F18" s="48">
        <v>9.4500000000000001E-2</v>
      </c>
      <c r="G18" s="48">
        <v>4.2999999999999997E-2</v>
      </c>
      <c r="H18" s="48">
        <v>0.13639999999999999</v>
      </c>
      <c r="I18" s="48">
        <v>1.12E-2</v>
      </c>
      <c r="J18" s="48" t="s">
        <v>14</v>
      </c>
      <c r="K18" s="48" t="s">
        <v>14</v>
      </c>
      <c r="L18" s="48" t="s">
        <v>14</v>
      </c>
    </row>
    <row r="19" spans="1:12">
      <c r="A19" s="32">
        <v>2009</v>
      </c>
      <c r="B19">
        <v>29</v>
      </c>
      <c r="C19" s="48">
        <v>0.29559999999999997</v>
      </c>
      <c r="D19" s="48">
        <v>0.29909999999999998</v>
      </c>
      <c r="E19" s="48">
        <v>0.1298</v>
      </c>
      <c r="F19" s="48">
        <v>7.9299999999999995E-2</v>
      </c>
      <c r="G19" s="48">
        <v>1.4500000000000001E-2</v>
      </c>
      <c r="H19" s="48">
        <v>0.19450000000000001</v>
      </c>
      <c r="I19" s="48" t="s">
        <v>14</v>
      </c>
      <c r="J19" s="48" t="s">
        <v>14</v>
      </c>
      <c r="K19" s="48" t="s">
        <v>14</v>
      </c>
      <c r="L19" s="48" t="s">
        <v>14</v>
      </c>
    </row>
  </sheetData>
  <phoneticPr fontId="2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1925</vt:lpstr>
      <vt:lpstr>1928</vt:lpstr>
      <vt:lpstr>1934</vt:lpstr>
      <vt:lpstr>1942</vt:lpstr>
      <vt:lpstr>1945</vt:lpstr>
      <vt:lpstr>1950</vt:lpstr>
      <vt:lpstr>1955</vt:lpstr>
      <vt:lpstr>1960</vt:lpstr>
      <vt:lpstr>1967</vt:lpstr>
      <vt:lpstr>1974</vt:lpstr>
      <vt:lpstr>1979</vt:lpstr>
      <vt:lpstr>1985</vt:lpstr>
      <vt:lpstr>1991</vt:lpstr>
      <vt:lpstr>1999</vt:lpstr>
      <vt:lpstr>2004</vt:lpstr>
      <vt:lpstr>2009</vt:lpstr>
      <vt:lpstr>Party%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alankie</cp:lastModifiedBy>
  <dcterms:created xsi:type="dcterms:W3CDTF">2006-12-20T22:12:03Z</dcterms:created>
  <dcterms:modified xsi:type="dcterms:W3CDTF">2011-10-28T10:17:35Z</dcterms:modified>
</cp:coreProperties>
</file>