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7"/>
  </bookViews>
  <sheets>
    <sheet name="1974" sheetId="10" r:id="rId1"/>
    <sheet name="1979" sheetId="9" r:id="rId2"/>
    <sheet name="1985" sheetId="8" r:id="rId3"/>
    <sheet name="1991" sheetId="7" r:id="rId4"/>
    <sheet name="1999" sheetId="6" r:id="rId5"/>
    <sheet name="2004" sheetId="5" r:id="rId6"/>
    <sheet name="2009" sheetId="1" r:id="rId7"/>
    <sheet name="Party%" sheetId="4" r:id="rId8"/>
  </sheets>
  <calcPr calcId="125725"/>
</workbook>
</file>

<file path=xl/calcChain.xml><?xml version="1.0" encoding="utf-8"?>
<calcChain xmlns="http://schemas.openxmlformats.org/spreadsheetml/2006/main">
  <c r="M63" i="7"/>
  <c r="E74" i="10"/>
  <c r="G74"/>
  <c r="K3"/>
  <c r="K5"/>
  <c r="K6"/>
  <c r="P17"/>
  <c r="P18"/>
  <c r="P21"/>
  <c r="P19"/>
  <c r="P15"/>
  <c r="L48"/>
  <c r="L49"/>
  <c r="L50"/>
  <c r="L46"/>
  <c r="K35"/>
  <c r="K36"/>
  <c r="K37"/>
  <c r="K33"/>
  <c r="M63"/>
  <c r="M64"/>
  <c r="M65"/>
  <c r="M61"/>
  <c r="B74"/>
  <c r="N65"/>
  <c r="N64"/>
  <c r="N63"/>
  <c r="L38"/>
  <c r="L37"/>
  <c r="L36"/>
  <c r="L35"/>
  <c r="Q21"/>
  <c r="Q20"/>
  <c r="Q19"/>
  <c r="Q18"/>
  <c r="Q17"/>
  <c r="L7"/>
  <c r="L6"/>
  <c r="L5"/>
  <c r="H76" i="9"/>
  <c r="E76"/>
  <c r="F76"/>
  <c r="N64"/>
  <c r="N65"/>
  <c r="N66"/>
  <c r="N62"/>
  <c r="N48"/>
  <c r="N49"/>
  <c r="N50"/>
  <c r="N51"/>
  <c r="N46"/>
  <c r="L17"/>
  <c r="L18"/>
  <c r="L21"/>
  <c r="M20"/>
  <c r="L15"/>
  <c r="I5"/>
  <c r="I6"/>
  <c r="I3"/>
  <c r="B76"/>
  <c r="O66"/>
  <c r="O65"/>
  <c r="O64"/>
  <c r="O51"/>
  <c r="M38"/>
  <c r="M37"/>
  <c r="L36"/>
  <c r="M36"/>
  <c r="L35"/>
  <c r="M35"/>
  <c r="L34"/>
  <c r="M34"/>
  <c r="M21"/>
  <c r="M19"/>
  <c r="M18"/>
  <c r="M17"/>
  <c r="J7"/>
  <c r="J6"/>
  <c r="J5"/>
  <c r="H77" i="8"/>
  <c r="E77"/>
  <c r="F77"/>
  <c r="G77"/>
  <c r="L36"/>
  <c r="L37"/>
  <c r="L38"/>
  <c r="L34"/>
  <c r="N50"/>
  <c r="N51"/>
  <c r="N52"/>
  <c r="O54"/>
  <c r="N48"/>
  <c r="J67"/>
  <c r="J68"/>
  <c r="J69"/>
  <c r="J70"/>
  <c r="J65"/>
  <c r="L21"/>
  <c r="L22"/>
  <c r="L19"/>
  <c r="N5"/>
  <c r="N6"/>
  <c r="N7"/>
  <c r="N9"/>
  <c r="O9"/>
  <c r="N3"/>
  <c r="B77"/>
  <c r="G78"/>
  <c r="H78"/>
  <c r="K69"/>
  <c r="K68"/>
  <c r="K67"/>
  <c r="O55"/>
  <c r="O53"/>
  <c r="M40"/>
  <c r="M39"/>
  <c r="M38"/>
  <c r="M37"/>
  <c r="M36"/>
  <c r="M24"/>
  <c r="M23"/>
  <c r="M22"/>
  <c r="M21"/>
  <c r="O8"/>
  <c r="O7"/>
  <c r="O6"/>
  <c r="O5"/>
  <c r="E75" i="10"/>
  <c r="F75"/>
  <c r="G75"/>
  <c r="C74"/>
  <c r="C75"/>
  <c r="D74"/>
  <c r="D75"/>
  <c r="M48"/>
  <c r="M49"/>
  <c r="M50"/>
  <c r="M51"/>
  <c r="F77" i="9"/>
  <c r="G77"/>
  <c r="C76"/>
  <c r="C77"/>
  <c r="D76"/>
  <c r="D77"/>
  <c r="E77"/>
  <c r="H77"/>
  <c r="O48"/>
  <c r="O49"/>
  <c r="O50"/>
  <c r="O67"/>
  <c r="E78" i="8"/>
  <c r="C77"/>
  <c r="C78"/>
  <c r="D77"/>
  <c r="D78"/>
  <c r="O50"/>
  <c r="O51"/>
  <c r="O52"/>
  <c r="K70"/>
  <c r="F78"/>
  <c r="F74" i="7"/>
  <c r="L33"/>
  <c r="L34"/>
  <c r="L35"/>
  <c r="M36"/>
  <c r="L31"/>
  <c r="M47"/>
  <c r="M48"/>
  <c r="M49"/>
  <c r="M45"/>
  <c r="M61"/>
  <c r="M62"/>
  <c r="M65"/>
  <c r="I74"/>
  <c r="N15"/>
  <c r="M59"/>
  <c r="N17"/>
  <c r="N18"/>
  <c r="O20"/>
  <c r="J5"/>
  <c r="J6"/>
  <c r="K8"/>
  <c r="J3"/>
  <c r="B74"/>
  <c r="H75"/>
  <c r="N65"/>
  <c r="N64"/>
  <c r="N63"/>
  <c r="N62"/>
  <c r="N61"/>
  <c r="N50"/>
  <c r="M37"/>
  <c r="M35"/>
  <c r="M34"/>
  <c r="M33"/>
  <c r="O19"/>
  <c r="O18"/>
  <c r="O17"/>
  <c r="K7"/>
  <c r="K6"/>
  <c r="K5"/>
  <c r="G76" i="6"/>
  <c r="F76"/>
  <c r="R58"/>
  <c r="R59"/>
  <c r="R60"/>
  <c r="R62"/>
  <c r="R56"/>
  <c r="M41"/>
  <c r="M42"/>
  <c r="M43"/>
  <c r="M45"/>
  <c r="M39"/>
  <c r="M27"/>
  <c r="M28"/>
  <c r="M30"/>
  <c r="M29"/>
  <c r="M25"/>
  <c r="J16"/>
  <c r="J17"/>
  <c r="J14"/>
  <c r="J5"/>
  <c r="J6"/>
  <c r="J3"/>
  <c r="B76"/>
  <c r="S61"/>
  <c r="S60"/>
  <c r="S59"/>
  <c r="S58"/>
  <c r="N45"/>
  <c r="N44"/>
  <c r="E76"/>
  <c r="E77"/>
  <c r="N30"/>
  <c r="N29"/>
  <c r="N28"/>
  <c r="N27"/>
  <c r="K18"/>
  <c r="K17"/>
  <c r="K16"/>
  <c r="K7"/>
  <c r="K6"/>
  <c r="K5"/>
  <c r="H81" i="5"/>
  <c r="G81"/>
  <c r="F81"/>
  <c r="E81"/>
  <c r="Q64"/>
  <c r="Q65"/>
  <c r="Q70"/>
  <c r="Q66"/>
  <c r="Q62"/>
  <c r="R69"/>
  <c r="R68"/>
  <c r="N49"/>
  <c r="N50"/>
  <c r="N51"/>
  <c r="N47"/>
  <c r="M34"/>
  <c r="M35"/>
  <c r="M38"/>
  <c r="N37"/>
  <c r="M32"/>
  <c r="L21"/>
  <c r="L22"/>
  <c r="L25"/>
  <c r="L19"/>
  <c r="M24"/>
  <c r="O5"/>
  <c r="O6"/>
  <c r="O10"/>
  <c r="P8"/>
  <c r="O3"/>
  <c r="B81"/>
  <c r="G82"/>
  <c r="R70"/>
  <c r="R67"/>
  <c r="R66"/>
  <c r="R65"/>
  <c r="R64"/>
  <c r="O52"/>
  <c r="N38"/>
  <c r="N36"/>
  <c r="N35"/>
  <c r="N34"/>
  <c r="M25"/>
  <c r="M23"/>
  <c r="M22"/>
  <c r="M21"/>
  <c r="P10"/>
  <c r="P9"/>
  <c r="P7"/>
  <c r="P6"/>
  <c r="P5"/>
  <c r="H80" i="1"/>
  <c r="F80"/>
  <c r="E80"/>
  <c r="D80"/>
  <c r="C80"/>
  <c r="B80"/>
  <c r="P65"/>
  <c r="P66"/>
  <c r="P69"/>
  <c r="P67"/>
  <c r="P63"/>
  <c r="P46"/>
  <c r="P47"/>
  <c r="P50"/>
  <c r="P48"/>
  <c r="P44"/>
  <c r="P29"/>
  <c r="P30"/>
  <c r="P32"/>
  <c r="P31"/>
  <c r="P27"/>
  <c r="J18"/>
  <c r="J19"/>
  <c r="J21"/>
  <c r="J16"/>
  <c r="J5"/>
  <c r="J6"/>
  <c r="J3"/>
  <c r="Q50"/>
  <c r="Q49"/>
  <c r="Q48"/>
  <c r="Q47"/>
  <c r="Q46"/>
  <c r="Q69"/>
  <c r="Q68"/>
  <c r="Q67"/>
  <c r="Q66"/>
  <c r="Q65"/>
  <c r="Q32"/>
  <c r="Q31"/>
  <c r="Q30"/>
  <c r="Q29"/>
  <c r="K21"/>
  <c r="K20"/>
  <c r="K19"/>
  <c r="K18"/>
  <c r="E81"/>
  <c r="C81"/>
  <c r="D81"/>
  <c r="H81"/>
  <c r="F81"/>
  <c r="K8"/>
  <c r="G81"/>
  <c r="K7"/>
  <c r="K5"/>
  <c r="K6"/>
  <c r="K9"/>
  <c r="G75" i="7"/>
  <c r="I75"/>
  <c r="F75"/>
  <c r="E74"/>
  <c r="E75"/>
  <c r="C74"/>
  <c r="C75"/>
  <c r="D74"/>
  <c r="D75"/>
  <c r="N47"/>
  <c r="N48"/>
  <c r="N49"/>
  <c r="N51"/>
  <c r="F77" i="6"/>
  <c r="C76"/>
  <c r="C77"/>
  <c r="D76"/>
  <c r="D77"/>
  <c r="G77"/>
  <c r="N41"/>
  <c r="N42"/>
  <c r="N43"/>
  <c r="S62"/>
  <c r="H82" i="5"/>
  <c r="F82"/>
  <c r="E82"/>
  <c r="I81"/>
  <c r="I82"/>
  <c r="C81"/>
  <c r="C82"/>
  <c r="D81"/>
  <c r="D82"/>
  <c r="O49"/>
  <c r="O50"/>
  <c r="O51"/>
  <c r="O53"/>
</calcChain>
</file>

<file path=xl/sharedStrings.xml><?xml version="1.0" encoding="utf-8"?>
<sst xmlns="http://schemas.openxmlformats.org/spreadsheetml/2006/main" count="1722" uniqueCount="313">
  <si>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</si>
  <si>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</si>
  <si>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</si>
  <si>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</si>
  <si>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</si>
  <si>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</si>
  <si>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</si>
  <si>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</si>
  <si>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</si>
  <si>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</si>
  <si>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</si>
  <si>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</si>
  <si>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</si>
  <si>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</si>
  <si>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</si>
  <si>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</si>
  <si>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</si>
  <si>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</si>
  <si>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</si>
  <si>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</si>
  <si>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</si>
  <si>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-</t>
  </si>
  <si>
    <t>GP</t>
  </si>
  <si>
    <t>Year</t>
  </si>
  <si>
    <t>CnaT</t>
  </si>
  <si>
    <t>CnaP</t>
  </si>
  <si>
    <t>PD</t>
  </si>
  <si>
    <t>WP</t>
  </si>
  <si>
    <t>2009 (5 June) - Cahir (4 seats) Total Electorate: 10,033 Total Poll: 6,799 Valid Poll: 6,715 Quota: 1,344</t>
  </si>
  <si>
    <t>Michael Anglim*</t>
  </si>
  <si>
    <t>Andy Moloney*</t>
  </si>
  <si>
    <t>Liam Ahearn*</t>
  </si>
  <si>
    <t>Marie Murphy</t>
  </si>
  <si>
    <t>John O'Donnell</t>
  </si>
  <si>
    <t>Tommy Meehan</t>
  </si>
  <si>
    <t>Dan Costigan</t>
  </si>
  <si>
    <t>Seanie Lonergan*</t>
  </si>
  <si>
    <t>Kevin Brunnick</t>
  </si>
  <si>
    <t>Cashel (4 seats) Total Electorate: 10,481 Total Poll: 6,654 Valid Poll: 6,566 Quota: 1,314</t>
  </si>
  <si>
    <t>Jack Crowe*</t>
  </si>
  <si>
    <t>Catherine McLoughlin</t>
  </si>
  <si>
    <t>Sean McCarthy*</t>
  </si>
  <si>
    <t>Tom Wood*</t>
  </si>
  <si>
    <t>Roger Kennedy*</t>
  </si>
  <si>
    <t>Liam Browne</t>
  </si>
  <si>
    <t>Paddy Downey</t>
  </si>
  <si>
    <t>Tipperary (5 seats) Total Electorate: 13,729 Total Poll: 9,249 Valid Poll: 9,099 Quota: 1,517</t>
  </si>
  <si>
    <t>Joe Donovan*</t>
  </si>
  <si>
    <t>Patrick Fahey</t>
  </si>
  <si>
    <t>John Crosse*</t>
  </si>
  <si>
    <t>Michael Fitzgerald*</t>
  </si>
  <si>
    <t>Mary Hanna Hourigan</t>
  </si>
  <si>
    <t>David Byrnes</t>
  </si>
  <si>
    <t>Michael Maguire*</t>
  </si>
  <si>
    <t>Denis Leahy</t>
  </si>
  <si>
    <t>Paul Barry</t>
  </si>
  <si>
    <t>Christy Kinahan*</t>
  </si>
  <si>
    <t>Billy Bourke</t>
  </si>
  <si>
    <t>Mick Byrnes</t>
  </si>
  <si>
    <t>John Wallace</t>
  </si>
  <si>
    <t>Fethard (6 seats) Total Electorate: 14,896 Total Poll: 10,373 Valid Poll: 10,194 Quota: 1,457</t>
  </si>
  <si>
    <t>Sylvia Cooney-Sheehan</t>
  </si>
  <si>
    <t>Kieran Bourke*</t>
  </si>
  <si>
    <t>Michael Cooney</t>
  </si>
  <si>
    <t>Joe Brennan</t>
  </si>
  <si>
    <t>Jimmy O'Brien*</t>
  </si>
  <si>
    <t>Denis Landy*</t>
  </si>
  <si>
    <t>Pat O'Meara</t>
  </si>
  <si>
    <t>Benny Tynan</t>
  </si>
  <si>
    <t>Eddie O'Meara*</t>
  </si>
  <si>
    <t>Noel Brophy</t>
  </si>
  <si>
    <t>Pierce O'Loughlin</t>
  </si>
  <si>
    <t>Colin Simpson</t>
  </si>
  <si>
    <t>Michael Cleere</t>
  </si>
  <si>
    <t>David Dunne</t>
  </si>
  <si>
    <t>Clonmel (7 seats) Total Electorate: 16,776 Total Poll: 10,860 Valid Poll: 10,725 Quota: 1,341</t>
  </si>
  <si>
    <t>WUAG</t>
  </si>
  <si>
    <t>Siobhan Ambrose</t>
  </si>
  <si>
    <t>Richie Molloy</t>
  </si>
  <si>
    <t>Mark Davern</t>
  </si>
  <si>
    <t>Martin O'Brien</t>
  </si>
  <si>
    <t>Tom Acheson</t>
  </si>
  <si>
    <t>Michael Murphy</t>
  </si>
  <si>
    <t>Denis Dunne</t>
  </si>
  <si>
    <t>Derry Foley*</t>
  </si>
  <si>
    <t>Bernard Lennon</t>
  </si>
  <si>
    <t>Pat English</t>
  </si>
  <si>
    <t>Seamus Healy*</t>
  </si>
  <si>
    <t>Billy Shoer*</t>
  </si>
  <si>
    <t>Darren Ryan*</t>
  </si>
  <si>
    <t>Gabrielle Egan</t>
  </si>
  <si>
    <t>2004 (11 June) - Cahir (4 seats) Total Electorate: 10,248 Total Poll: 7,004 Valid Poll: 6,897 Quota: 1,380</t>
  </si>
  <si>
    <t>Seanie Lonergan</t>
  </si>
  <si>
    <t>Liam Ahearn</t>
  </si>
  <si>
    <t>Mattie McGrath*</t>
  </si>
  <si>
    <t>Dan Costigan*</t>
  </si>
  <si>
    <t>Gerry Duffy</t>
  </si>
  <si>
    <t>Martin Neville</t>
  </si>
  <si>
    <t>Michael Nugent</t>
  </si>
  <si>
    <t>Liam Roche</t>
  </si>
  <si>
    <t>Patrick Byron</t>
  </si>
  <si>
    <t>Sean English</t>
  </si>
  <si>
    <t>Cashel (4 seats) Total Electorate: 11,949 Total Poll: 7,675 Valid Poll: 7,591 Quota: 1,519</t>
  </si>
  <si>
    <t>Roger Kennedy</t>
  </si>
  <si>
    <t>Catherine McLoughlin*</t>
  </si>
  <si>
    <t>Joe O'Connell</t>
  </si>
  <si>
    <t>Jim Hickey</t>
  </si>
  <si>
    <t>Tipperary (5 seats) Total Electorate: 12,473 Total Poll: 7,967 Valid Poll: 7,837 Quota: 1,307</t>
  </si>
  <si>
    <t>John Crosse</t>
  </si>
  <si>
    <t>P.J. Maher</t>
  </si>
  <si>
    <t>David Mullins</t>
  </si>
  <si>
    <t>Fethard (6 seats) Total Electorate: 14,623 Total Poll: 9,638 Valid Poll: 9,468 Quota: 1,353</t>
  </si>
  <si>
    <t>Michael O'Brien</t>
  </si>
  <si>
    <t>John Fahey*</t>
  </si>
  <si>
    <t>Pat O'Meara*</t>
  </si>
  <si>
    <t>Susan Meagher*</t>
  </si>
  <si>
    <t>Denis Bourke*</t>
  </si>
  <si>
    <t>Noel Quinlan</t>
  </si>
  <si>
    <t>Phil Prendergast*</t>
  </si>
  <si>
    <t>Tom Ambrose*</t>
  </si>
  <si>
    <t>Sean Nyhan*</t>
  </si>
  <si>
    <t>Cyril O'Flaherty</t>
  </si>
  <si>
    <t>Josephine Chamney</t>
  </si>
  <si>
    <t>Pat Norris*</t>
  </si>
  <si>
    <t>Billy Shoer</t>
  </si>
  <si>
    <t>Niall Dennehy*</t>
  </si>
  <si>
    <t>Ted Boyle</t>
  </si>
  <si>
    <t>Anne Taylor</t>
  </si>
  <si>
    <t>Brian Gearon</t>
  </si>
  <si>
    <t>P.J. Long</t>
  </si>
  <si>
    <t>Clonmel (7 seats) Total Electorate: 16,321 Total Poll: 10,154 Valid Poll: 9,977 Quota: 1,248</t>
  </si>
  <si>
    <t>1999 (11 June) - Cahir (4 seats) Total Electorate: 9,184 Total Poll: 6,115 Valid Poll: 6,040 Quota: 1,209</t>
  </si>
  <si>
    <t>Mattie McGrath</t>
  </si>
  <si>
    <t>Barry O'Brien</t>
  </si>
  <si>
    <t>Andy Moloney</t>
  </si>
  <si>
    <t>Tom Hayes*</t>
  </si>
  <si>
    <t>Bridie Hammersley*</t>
  </si>
  <si>
    <t>Pat Barry</t>
  </si>
  <si>
    <t>Cashel (4 seats) Total Electorate: 10,808 Total Poll: 6,772 Valid Poll: 6,679 Quota: 1,336</t>
  </si>
  <si>
    <t>Tipperary (5 seats) Total Electorate: 11,436 Total Poll: 7,193 Valid Poll: 7,090 Quota: 1,182</t>
  </si>
  <si>
    <t>Joe Donovan</t>
  </si>
  <si>
    <t>Bernie Doherty</t>
  </si>
  <si>
    <t>Brendan Griffin*</t>
  </si>
  <si>
    <t>John Clancy</t>
  </si>
  <si>
    <t>Fethard (6 seats) Total Electorate: 13,749 Total Poll: 8,587 Valid Poll: 8,436 Quota: 1,206</t>
  </si>
  <si>
    <t>Eddie O'Meara</t>
  </si>
  <si>
    <t>John Fahey</t>
  </si>
  <si>
    <t>John Dowley</t>
  </si>
  <si>
    <t>Noel Fitzgerald</t>
  </si>
  <si>
    <t>Tony Kehoe</t>
  </si>
  <si>
    <t>Dick Tobin</t>
  </si>
  <si>
    <t>Sean Clancy</t>
  </si>
  <si>
    <t>Walter Moloney</t>
  </si>
  <si>
    <t>Clonmel (7 seats) Total Electorate: 15,142 Total Poll: 9,023 Valid Poll: 8,884 Quota: 1,111</t>
  </si>
  <si>
    <t>Phil Prendergast</t>
  </si>
  <si>
    <t>Sean Nyhan</t>
  </si>
  <si>
    <t>Derry Foley</t>
  </si>
  <si>
    <t>Niall Dennehy</t>
  </si>
  <si>
    <t>Ted Boyle*</t>
  </si>
  <si>
    <t>Alison Byrne</t>
  </si>
  <si>
    <t>Brian O'Donnell</t>
  </si>
  <si>
    <t>Terri O'Neill</t>
  </si>
  <si>
    <t>Tina Whitford</t>
  </si>
  <si>
    <t>Jimmy Keating</t>
  </si>
  <si>
    <t>Canice Egan</t>
  </si>
  <si>
    <t>1991 (27 June) - Cahir (5 seats) Total Electorate: 9,103 Total Poll: 6,403 Valid Poll: 6,343 Quota: 1,058</t>
  </si>
  <si>
    <t>Michael Anglim</t>
  </si>
  <si>
    <t>Theresa Ahearn*</t>
  </si>
  <si>
    <t>Sean Byrne*</t>
  </si>
  <si>
    <t>Con Donovan*</t>
  </si>
  <si>
    <t>Sean Sampson*</t>
  </si>
  <si>
    <t>Ernest Alton</t>
  </si>
  <si>
    <t>Tom Lonergan</t>
  </si>
  <si>
    <t>Elected</t>
  </si>
  <si>
    <t>Cashel (5 seats) Total Electorate: 9,963 Total Poll: 6,733 Valid Poll: 6,685 Quota: 1,115</t>
  </si>
  <si>
    <t>Timmy Hammersley*</t>
  </si>
  <si>
    <t>Tom Hayes</t>
  </si>
  <si>
    <t>Tom Wood</t>
  </si>
  <si>
    <t>Josephine Quinlan</t>
  </si>
  <si>
    <t>John Bergin</t>
  </si>
  <si>
    <t>William McInerney</t>
  </si>
  <si>
    <t>Michael Browne</t>
  </si>
  <si>
    <t>Maureen O'Donoghue</t>
  </si>
  <si>
    <t>Clonmel (5 seats) Total Electorate: 12,368 Total Poll: 7,610 Valid Poll: 7,545 Quota: 1,258</t>
  </si>
  <si>
    <t>Seamus Healy</t>
  </si>
  <si>
    <t>Noel Davern*</t>
  </si>
  <si>
    <t>Johnny Kehoe*</t>
  </si>
  <si>
    <t>Dominic O'Hara</t>
  </si>
  <si>
    <t>Michael Kennedy*</t>
  </si>
  <si>
    <t>Sean Lyons*</t>
  </si>
  <si>
    <t>Denis Landy</t>
  </si>
  <si>
    <t>Ned Meagher*</t>
  </si>
  <si>
    <t>Dick Tobin*</t>
  </si>
  <si>
    <t>John Holohan*</t>
  </si>
  <si>
    <t>Ned Brennan*</t>
  </si>
  <si>
    <t>Jimmy Hogan*</t>
  </si>
  <si>
    <t>Patsy Murphy</t>
  </si>
  <si>
    <t>Jack Murphy</t>
  </si>
  <si>
    <t>Jack Lalor</t>
  </si>
  <si>
    <t>Tipperary (5 seats) Total Electorate: 10,571 Total Poll: 7,131 Valid Poll: 7,064 Quota: 1,178</t>
  </si>
  <si>
    <t>Brendan Griffin</t>
  </si>
  <si>
    <t>Christy Kinahan</t>
  </si>
  <si>
    <t>Michael Ferris*</t>
  </si>
  <si>
    <t>Dan O'Keeffe</t>
  </si>
  <si>
    <t>Thady Byrnes</t>
  </si>
  <si>
    <t>Peadar O'Donnell</t>
  </si>
  <si>
    <t>1985 (20 June) - Cahir (5 seats) Total Electorate: 9,700 Total Poll: 6,697 Valid Poll: 6,616 Quota: 1,103</t>
  </si>
  <si>
    <t>John Brennan*</t>
  </si>
  <si>
    <t>John O'Leary</t>
  </si>
  <si>
    <t>Jimmy Maher</t>
  </si>
  <si>
    <t>Jim Cooney</t>
  </si>
  <si>
    <t>Eamonn Shine</t>
  </si>
  <si>
    <t>John Arrigan</t>
  </si>
  <si>
    <t>Joe Meaney</t>
  </si>
  <si>
    <t>Cashel (5 seats) Total Electorate: 9,788 Total Poll: 7,300 Valid Poll: 7,236 Quota: 1,207</t>
  </si>
  <si>
    <t>John Ryan*</t>
  </si>
  <si>
    <t>Patrick Downey</t>
  </si>
  <si>
    <t>Denis McInerney*</t>
  </si>
  <si>
    <t>Sean Hill</t>
  </si>
  <si>
    <t>Kitty Barry</t>
  </si>
  <si>
    <t>John O'Grady</t>
  </si>
  <si>
    <t>Clonmel (5 seats) Total Electorate: 10,807 Total Poll: 7,696 Valid Poll: 7,636 Quota: 1,273</t>
  </si>
  <si>
    <t>Sean Treacy*</t>
  </si>
  <si>
    <t>Noel Davern</t>
  </si>
  <si>
    <t>Johnny Kehoe</t>
  </si>
  <si>
    <t>Terence Darmody*</t>
  </si>
  <si>
    <t>Brendan Cronin</t>
  </si>
  <si>
    <t>Mary Burke</t>
  </si>
  <si>
    <t>Fethard (6 seats) Total Electorate: 12,778 Total Poll: 9,244 Valid Poll: 9,127 Quota: 1,304</t>
  </si>
  <si>
    <t>Ned Meagher</t>
  </si>
  <si>
    <t>David Drohan*</t>
  </si>
  <si>
    <t>Jimmy Hogan</t>
  </si>
  <si>
    <t>Denis Bourke</t>
  </si>
  <si>
    <t>Joe Aherne</t>
  </si>
  <si>
    <t>Eddie O'Doherty</t>
  </si>
  <si>
    <t>James Murphy*</t>
  </si>
  <si>
    <t>Michael Langton</t>
  </si>
  <si>
    <t>Dick Joy</t>
  </si>
  <si>
    <t>Tipperary (5 seats) Total Electorate: 10,716 Total Poll: 7,255 Valid Poll: 7,157 Quota: 1,193</t>
  </si>
  <si>
    <t>P.J. Maher*</t>
  </si>
  <si>
    <t>Michael Maguire</t>
  </si>
  <si>
    <t>Josephine Quinlan*</t>
  </si>
  <si>
    <t>Paddy Cummins</t>
  </si>
  <si>
    <t>Finbarr Kissane</t>
  </si>
  <si>
    <t>SFWP</t>
  </si>
  <si>
    <t>1979 (7 June) - Cahir (5 seats) Total Electorate: 7,942 Total Poll: 5,792 Valid Poll: 5,699 Quota: 950</t>
  </si>
  <si>
    <t>T.J. Cunningham</t>
  </si>
  <si>
    <t>M. Walsh</t>
  </si>
  <si>
    <t>Cashel (5 seats) Total Electorate: 8,856 Total Poll: 6,924 Valid Poll: 6,826 Quota: 1,138</t>
  </si>
  <si>
    <t>Denis McInerney</t>
  </si>
  <si>
    <t>Sean McCarthy</t>
  </si>
  <si>
    <t>T. Kevin*</t>
  </si>
  <si>
    <t>John O'Grady*</t>
  </si>
  <si>
    <t>G. Wallace</t>
  </si>
  <si>
    <t>D. Ryan</t>
  </si>
  <si>
    <t>L. Ó Murchú</t>
  </si>
  <si>
    <t>P. Leahy</t>
  </si>
  <si>
    <t>A. Corbett</t>
  </si>
  <si>
    <t>D. O'Brien</t>
  </si>
  <si>
    <t>Fethard (6 seats) Total Electorate: 11,740 Total Poll: 9,013 Valid Poll: 8,883 Quota: 1,270</t>
  </si>
  <si>
    <t>T. Duggan*</t>
  </si>
  <si>
    <t>S. Healy*</t>
  </si>
  <si>
    <t>David Drohan</t>
  </si>
  <si>
    <t>D. Quinlan</t>
  </si>
  <si>
    <t>J. Simpson</t>
  </si>
  <si>
    <t xml:space="preserve">Tipperary (5 seats) Total Electorate:  Total Poll:  Valid Poll:  Quota: </t>
  </si>
  <si>
    <t>Clonmel (5 seats) Total Electorate: 10,996 Total Poll: 8,133 Valid Poll: 8,024 Quota: 1,338</t>
  </si>
  <si>
    <t>Carrie Acheson*</t>
  </si>
  <si>
    <t>Terence Darmody</t>
  </si>
  <si>
    <t>S. Hickey</t>
  </si>
  <si>
    <t>P. O'Halloran</t>
  </si>
  <si>
    <t>M. Burke*</t>
  </si>
  <si>
    <t>P. Mullally</t>
  </si>
  <si>
    <t>P. Morrissey</t>
  </si>
  <si>
    <t>Clonmel (5 seats) Total Electorate: 9,660 Total Poll: 7,196 Valid Poll: 7,012 Quota: 1,169</t>
  </si>
  <si>
    <t>Sean Lyons</t>
  </si>
  <si>
    <t>H. Burke*</t>
  </si>
  <si>
    <t>Tom Ambrose</t>
  </si>
  <si>
    <t>William Byrne*</t>
  </si>
  <si>
    <t>J. Kennedy</t>
  </si>
  <si>
    <t>S. Nyhan</t>
  </si>
  <si>
    <t>M. Norris*</t>
  </si>
  <si>
    <t>E. Fitzgerald*</t>
  </si>
  <si>
    <t>Tipperary (5 seats) Total Electorate: 9,572 Total Poll: 7,166 Valid Poll: 6,993 Quota: 1,166</t>
  </si>
  <si>
    <t>William Ryan*</t>
  </si>
  <si>
    <t>Richard Coffey*</t>
  </si>
  <si>
    <t>J. Power</t>
  </si>
  <si>
    <t>G. Finnan</t>
  </si>
  <si>
    <t>T.K. O'Donoghue*</t>
  </si>
  <si>
    <t>Fethard (6 seats) Total Electorate: 10,720 Total Poll: 8,462 Valid Poll: 8,312 Quota: 1,188</t>
  </si>
  <si>
    <t>John Holohan</t>
  </si>
  <si>
    <t>G. Fitzgerald</t>
  </si>
  <si>
    <t>J. Brennan</t>
  </si>
  <si>
    <t>P. Sheehan</t>
  </si>
  <si>
    <t>M. Smyth</t>
  </si>
  <si>
    <t>Cashel (5 seats) Total Electorate: 8,575 Total Poll: 6,634 Valid Poll: 6,548 Quota: 1,092</t>
  </si>
  <si>
    <t>P. O'Brien*</t>
  </si>
  <si>
    <t>Jack Crowe</t>
  </si>
  <si>
    <t>P. Carew*</t>
  </si>
  <si>
    <t>R. Wood</t>
  </si>
  <si>
    <t>P.J. Fahy</t>
  </si>
  <si>
    <t>J. O'Carroll</t>
  </si>
  <si>
    <t>M. Buckley</t>
  </si>
  <si>
    <t>M. Browne</t>
  </si>
  <si>
    <t>P. O'Donoghue</t>
  </si>
  <si>
    <t>1974 (18 June) - Cahir (5 seats) Total Electorate: 7,351 Total Poll: 5,708 Valid Poll: 5,645 Quota: 941</t>
  </si>
  <si>
    <t>John Boyle*</t>
  </si>
  <si>
    <t>John Brennan</t>
  </si>
  <si>
    <t>Sean Walsh</t>
  </si>
  <si>
    <t>Patrick Caplice*</t>
  </si>
  <si>
    <t>Patrick Walsh</t>
  </si>
  <si>
    <t>Mary-Ann Burke</t>
  </si>
  <si>
    <t>Fethard (6 seats) Total Electorate: 12,561 Total Poll: 8,273 Valid Poll: 8,186 Quota: 1,170</t>
  </si>
</sst>
</file>

<file path=xl/styles.xml><?xml version="1.0" encoding="utf-8"?>
<styleSheet xmlns="http://schemas.openxmlformats.org/spreadsheetml/2006/main">
  <fonts count="37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60"/>
      <name val="Arial"/>
      <family val="2"/>
    </font>
    <font>
      <sz val="11"/>
      <color indexed="6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3" fontId="12" fillId="0" borderId="0" xfId="0" applyNumberFormat="1" applyFont="1"/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0" fontId="25" fillId="0" borderId="4" xfId="0" applyFont="1" applyBorder="1" applyAlignment="1">
      <alignment vertical="top" wrapText="1"/>
    </xf>
    <xf numFmtId="3" fontId="3" fillId="0" borderId="0" xfId="1" applyNumberFormat="1" applyFont="1"/>
    <xf numFmtId="3" fontId="0" fillId="0" borderId="0" xfId="0" applyNumberFormat="1"/>
    <xf numFmtId="0" fontId="26" fillId="0" borderId="4" xfId="0" applyFont="1" applyBorder="1" applyAlignment="1">
      <alignment vertical="top" wrapText="1"/>
    </xf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10" fontId="29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2" fillId="0" borderId="0" xfId="0" applyFont="1"/>
    <xf numFmtId="0" fontId="33" fillId="0" borderId="4" xfId="0" applyFont="1" applyBorder="1" applyAlignment="1">
      <alignment vertical="top" wrapText="1"/>
    </xf>
    <xf numFmtId="0" fontId="34" fillId="0" borderId="0" xfId="0" applyFont="1"/>
    <xf numFmtId="10" fontId="35" fillId="0" borderId="0" xfId="0" applyNumberFormat="1" applyFont="1"/>
    <xf numFmtId="0" fontId="36" fillId="0" borderId="4" xfId="0" applyFont="1" applyBorder="1" applyAlignment="1">
      <alignment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6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8" s="2" customFormat="1" ht="16.5" customHeight="1">
      <c r="A1" s="1" t="s">
        <v>305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(5708/7351)</f>
        <v>0.7764929941504557</v>
      </c>
    </row>
    <row r="4" spans="1:18" s="2" customFormat="1" ht="16.5" customHeight="1" thickBot="1">
      <c r="A4" s="7" t="s">
        <v>169</v>
      </c>
      <c r="B4" s="12" t="s">
        <v>5</v>
      </c>
      <c r="C4" s="9">
        <v>1008</v>
      </c>
      <c r="D4" s="10"/>
      <c r="E4" s="10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8" s="2" customFormat="1" ht="16.5" customHeight="1" thickBot="1">
      <c r="A5" s="7" t="s">
        <v>168</v>
      </c>
      <c r="B5" s="12" t="s">
        <v>5</v>
      </c>
      <c r="C5" s="9">
        <v>982</v>
      </c>
      <c r="D5" s="10"/>
      <c r="E5" s="10"/>
      <c r="F5" s="10"/>
      <c r="G5" s="10"/>
      <c r="H5" s="10"/>
      <c r="I5" s="11" t="s">
        <v>8</v>
      </c>
      <c r="J5" s="16" t="s">
        <v>5</v>
      </c>
      <c r="K5" s="17">
        <f>(C4+C5+C7+C10)</f>
        <v>3228</v>
      </c>
      <c r="L5" s="14">
        <f>SUM(K5/K8)</f>
        <v>0.57183348095659881</v>
      </c>
      <c r="M5" s="2">
        <v>3</v>
      </c>
    </row>
    <row r="6" spans="1:18" s="2" customFormat="1" ht="16.5" customHeight="1" thickBot="1">
      <c r="A6" s="7" t="s">
        <v>306</v>
      </c>
      <c r="B6" s="8" t="s">
        <v>3</v>
      </c>
      <c r="C6" s="10">
        <v>845</v>
      </c>
      <c r="D6" s="9" t="s">
        <v>173</v>
      </c>
      <c r="E6" s="10"/>
      <c r="F6" s="10"/>
      <c r="G6" s="10"/>
      <c r="H6" s="10"/>
      <c r="I6" s="11" t="s">
        <v>7</v>
      </c>
      <c r="J6" s="20" t="s">
        <v>3</v>
      </c>
      <c r="K6" s="17">
        <f>(C6+C8+C11)</f>
        <v>1827</v>
      </c>
      <c r="L6" s="14">
        <f>SUM(K6/K8)</f>
        <v>0.32364924712134635</v>
      </c>
      <c r="M6" s="2">
        <v>2</v>
      </c>
    </row>
    <row r="7" spans="1:18" s="2" customFormat="1" ht="16.5" customHeight="1" thickBot="1">
      <c r="A7" s="7" t="s">
        <v>307</v>
      </c>
      <c r="B7" s="12" t="s">
        <v>5</v>
      </c>
      <c r="C7" s="10">
        <v>685</v>
      </c>
      <c r="D7" s="10"/>
      <c r="E7" s="10"/>
      <c r="F7" s="10"/>
      <c r="G7" s="10"/>
      <c r="H7" s="9" t="s">
        <v>173</v>
      </c>
      <c r="I7" s="11" t="s">
        <v>6</v>
      </c>
      <c r="J7" s="21" t="s">
        <v>16</v>
      </c>
      <c r="K7" s="17">
        <v>590</v>
      </c>
      <c r="L7" s="14">
        <f>SUM(K7/K8)</f>
        <v>0.10451727192205491</v>
      </c>
    </row>
    <row r="8" spans="1:18" s="2" customFormat="1" ht="16.5" customHeight="1" thickBot="1">
      <c r="A8" s="7" t="s">
        <v>170</v>
      </c>
      <c r="B8" s="8" t="s">
        <v>3</v>
      </c>
      <c r="C8" s="10">
        <v>649</v>
      </c>
      <c r="D8" s="10"/>
      <c r="E8" s="10"/>
      <c r="F8" s="10"/>
      <c r="G8" s="10"/>
      <c r="H8" s="9" t="s">
        <v>173</v>
      </c>
      <c r="I8" s="11" t="s">
        <v>10</v>
      </c>
      <c r="J8" s="26"/>
      <c r="K8" s="24">
        <v>5645</v>
      </c>
      <c r="L8" s="14"/>
    </row>
    <row r="9" spans="1:18" s="2" customFormat="1" ht="16.5" customHeight="1" thickBot="1">
      <c r="A9" s="18" t="s">
        <v>308</v>
      </c>
      <c r="B9" s="22" t="s">
        <v>16</v>
      </c>
      <c r="C9" s="10">
        <v>590</v>
      </c>
      <c r="D9" s="10"/>
      <c r="E9" s="10"/>
      <c r="F9" s="10"/>
      <c r="G9" s="10"/>
      <c r="H9" s="10"/>
      <c r="I9" s="11"/>
      <c r="J9" s="13"/>
      <c r="K9" s="17"/>
      <c r="L9" s="14"/>
    </row>
    <row r="10" spans="1:18" s="2" customFormat="1" ht="16.5" customHeight="1" thickBot="1">
      <c r="A10" s="18" t="s">
        <v>309</v>
      </c>
      <c r="B10" s="19" t="s">
        <v>5</v>
      </c>
      <c r="C10" s="10">
        <v>553</v>
      </c>
      <c r="D10" s="10"/>
      <c r="E10" s="10"/>
      <c r="F10" s="10"/>
      <c r="H10" s="55"/>
      <c r="J10" s="14"/>
    </row>
    <row r="11" spans="1:18" s="2" customFormat="1" ht="16.5" customHeight="1" thickBot="1">
      <c r="A11" s="18" t="s">
        <v>310</v>
      </c>
      <c r="B11" s="28" t="s">
        <v>3</v>
      </c>
      <c r="C11" s="10">
        <v>333</v>
      </c>
      <c r="D11" s="10"/>
      <c r="H11" s="17"/>
    </row>
    <row r="12" spans="1:18" s="2" customFormat="1" ht="10.5" customHeight="1">
      <c r="A12" s="1"/>
    </row>
    <row r="13" spans="1:18" s="2" customFormat="1" ht="17.45" customHeight="1">
      <c r="A13" s="1" t="s">
        <v>295</v>
      </c>
    </row>
    <row r="14" spans="1:18" s="2" customFormat="1" ht="10.5" customHeight="1" thickBot="1">
      <c r="A14" s="1"/>
    </row>
    <row r="15" spans="1:18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5">
        <v>9</v>
      </c>
      <c r="L15" s="5">
        <v>10</v>
      </c>
      <c r="M15" s="5">
        <v>11</v>
      </c>
      <c r="N15" s="6"/>
      <c r="O15" s="13" t="s">
        <v>9</v>
      </c>
      <c r="P15" s="14">
        <f>(6634/8575)</f>
        <v>0.77364431486880469</v>
      </c>
    </row>
    <row r="16" spans="1:18" s="2" customFormat="1" ht="16.5" customHeight="1" thickBot="1">
      <c r="A16" s="7" t="s">
        <v>215</v>
      </c>
      <c r="B16" s="8" t="s">
        <v>3</v>
      </c>
      <c r="C16" s="10">
        <v>988</v>
      </c>
      <c r="D16" s="10"/>
      <c r="E16" s="10"/>
      <c r="F16" s="10"/>
      <c r="G16" s="9" t="s">
        <v>173</v>
      </c>
      <c r="H16" s="10"/>
      <c r="I16" s="10"/>
      <c r="J16" s="10"/>
      <c r="K16" s="10"/>
      <c r="L16" s="10"/>
      <c r="M16" s="10"/>
      <c r="N16" s="11" t="s">
        <v>4</v>
      </c>
      <c r="P16" s="13" t="s">
        <v>11</v>
      </c>
      <c r="Q16" s="13" t="s">
        <v>12</v>
      </c>
      <c r="R16" s="13" t="s">
        <v>13</v>
      </c>
    </row>
    <row r="17" spans="1:18" s="2" customFormat="1" ht="16.5" customHeight="1" thickBot="1">
      <c r="A17" s="7" t="s">
        <v>297</v>
      </c>
      <c r="B17" s="8" t="s">
        <v>3</v>
      </c>
      <c r="C17" s="10">
        <v>866</v>
      </c>
      <c r="D17" s="10"/>
      <c r="E17" s="10"/>
      <c r="F17" s="10"/>
      <c r="G17" s="10"/>
      <c r="H17" s="10"/>
      <c r="I17" s="10"/>
      <c r="J17" s="10"/>
      <c r="K17" s="9" t="s">
        <v>173</v>
      </c>
      <c r="L17" s="10"/>
      <c r="M17" s="10"/>
      <c r="N17" s="11" t="s">
        <v>7</v>
      </c>
      <c r="O17" s="16" t="s">
        <v>5</v>
      </c>
      <c r="P17" s="17">
        <f>(C18+C19+C23+C26)</f>
        <v>2139</v>
      </c>
      <c r="Q17" s="14">
        <f>SUM(P17/P22)</f>
        <v>0.32666463042150273</v>
      </c>
      <c r="R17" s="2">
        <v>2</v>
      </c>
    </row>
    <row r="18" spans="1:18" s="2" customFormat="1" ht="16.5" customHeight="1" thickBot="1">
      <c r="A18" s="7" t="s">
        <v>175</v>
      </c>
      <c r="B18" s="12" t="s">
        <v>5</v>
      </c>
      <c r="C18" s="10">
        <v>852</v>
      </c>
      <c r="D18" s="10"/>
      <c r="E18" s="10"/>
      <c r="F18" s="10"/>
      <c r="G18" s="10"/>
      <c r="H18" s="10"/>
      <c r="I18" s="10"/>
      <c r="J18" s="10"/>
      <c r="K18" s="9" t="s">
        <v>173</v>
      </c>
      <c r="L18" s="10"/>
      <c r="M18" s="10"/>
      <c r="N18" s="11" t="s">
        <v>8</v>
      </c>
      <c r="O18" s="20" t="s">
        <v>3</v>
      </c>
      <c r="P18" s="17">
        <f>(C16+C17+C20+C21)</f>
        <v>3026</v>
      </c>
      <c r="Q18" s="14">
        <f>SUM(P18/P22)</f>
        <v>0.4621258399511301</v>
      </c>
      <c r="R18" s="2">
        <v>3</v>
      </c>
    </row>
    <row r="19" spans="1:18" s="2" customFormat="1" ht="16.5" customHeight="1" thickBot="1">
      <c r="A19" s="7" t="s">
        <v>298</v>
      </c>
      <c r="B19" s="12" t="s">
        <v>5</v>
      </c>
      <c r="C19" s="10">
        <v>723</v>
      </c>
      <c r="D19" s="10"/>
      <c r="E19" s="10"/>
      <c r="F19" s="10"/>
      <c r="G19" s="10"/>
      <c r="H19" s="10"/>
      <c r="I19" s="10"/>
      <c r="J19" s="10"/>
      <c r="K19" s="10"/>
      <c r="L19" s="10"/>
      <c r="M19" s="9" t="s">
        <v>173</v>
      </c>
      <c r="N19" s="9" t="s">
        <v>6</v>
      </c>
      <c r="O19" s="21" t="s">
        <v>16</v>
      </c>
      <c r="P19" s="17">
        <f>(C28+C29)</f>
        <v>256</v>
      </c>
      <c r="Q19" s="14">
        <f>SUM(P19/P22)</f>
        <v>3.9095907147220527E-2</v>
      </c>
    </row>
    <row r="20" spans="1:18" s="2" customFormat="1" ht="16.5" customHeight="1" thickBot="1">
      <c r="A20" s="7" t="s">
        <v>251</v>
      </c>
      <c r="B20" s="8" t="s">
        <v>3</v>
      </c>
      <c r="C20" s="10">
        <v>701</v>
      </c>
      <c r="D20" s="10"/>
      <c r="E20" s="10"/>
      <c r="F20" s="10"/>
      <c r="G20" s="10"/>
      <c r="H20" s="10"/>
      <c r="I20" s="10"/>
      <c r="J20" s="10"/>
      <c r="K20" s="10"/>
      <c r="L20" s="10"/>
      <c r="M20" s="9" t="s">
        <v>173</v>
      </c>
      <c r="N20" s="9" t="s">
        <v>10</v>
      </c>
      <c r="O20" s="26" t="s">
        <v>18</v>
      </c>
      <c r="P20" s="17">
        <v>145</v>
      </c>
      <c r="Q20" s="14">
        <f>SUM(P20/P22)</f>
        <v>2.2144166157605377E-2</v>
      </c>
    </row>
    <row r="21" spans="1:18" s="2" customFormat="1" ht="16.5" customHeight="1" thickBot="1">
      <c r="A21" s="18" t="s">
        <v>299</v>
      </c>
      <c r="B21" s="28" t="s">
        <v>3</v>
      </c>
      <c r="C21" s="10">
        <v>471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9"/>
      <c r="O21" s="13" t="s">
        <v>17</v>
      </c>
      <c r="P21" s="17">
        <f>(C22+C24+C25)</f>
        <v>982</v>
      </c>
      <c r="Q21" s="14">
        <f>SUM(P21/P22)</f>
        <v>0.14996945632254124</v>
      </c>
    </row>
    <row r="22" spans="1:18" s="2" customFormat="1" ht="16.5" customHeight="1" thickBot="1">
      <c r="A22" s="18" t="s">
        <v>255</v>
      </c>
      <c r="B22" s="23" t="s">
        <v>14</v>
      </c>
      <c r="C22" s="10">
        <v>466</v>
      </c>
      <c r="D22" s="10"/>
      <c r="E22" s="10"/>
      <c r="H22" s="32"/>
      <c r="L22" s="32"/>
      <c r="O22" s="26"/>
      <c r="P22" s="24">
        <v>6548</v>
      </c>
      <c r="Q22" s="14"/>
    </row>
    <row r="23" spans="1:18" s="2" customFormat="1" ht="16.5" customHeight="1" thickBot="1">
      <c r="A23" s="18" t="s">
        <v>220</v>
      </c>
      <c r="B23" s="19" t="s">
        <v>5</v>
      </c>
      <c r="C23" s="10">
        <v>313</v>
      </c>
      <c r="D23" s="10"/>
      <c r="E23" s="10"/>
      <c r="I23" s="21"/>
      <c r="M23" s="21"/>
    </row>
    <row r="24" spans="1:18" s="2" customFormat="1" ht="16.5" customHeight="1" thickBot="1">
      <c r="A24" s="18" t="s">
        <v>296</v>
      </c>
      <c r="B24" s="23" t="s">
        <v>14</v>
      </c>
      <c r="C24" s="10">
        <v>261</v>
      </c>
      <c r="D24" s="10"/>
      <c r="E24" s="10"/>
      <c r="I24" s="26"/>
      <c r="J24" s="17"/>
    </row>
    <row r="25" spans="1:18" s="2" customFormat="1" ht="16.5" customHeight="1" thickBot="1">
      <c r="A25" s="18" t="s">
        <v>302</v>
      </c>
      <c r="B25" s="23" t="s">
        <v>14</v>
      </c>
      <c r="C25" s="10">
        <v>255</v>
      </c>
      <c r="D25" s="10"/>
      <c r="E25" s="10"/>
      <c r="I25" s="13"/>
      <c r="J25" s="17"/>
      <c r="K25" s="14"/>
    </row>
    <row r="26" spans="1:18" s="2" customFormat="1" ht="16.5" customHeight="1" thickBot="1">
      <c r="A26" s="18" t="s">
        <v>301</v>
      </c>
      <c r="B26" s="19" t="s">
        <v>5</v>
      </c>
      <c r="C26" s="10">
        <v>251</v>
      </c>
      <c r="D26" s="10"/>
      <c r="E26" s="10"/>
      <c r="I26" s="13"/>
      <c r="J26" s="17"/>
      <c r="K26" s="14"/>
      <c r="L26" s="17"/>
    </row>
    <row r="27" spans="1:18" s="2" customFormat="1" ht="16.5" customHeight="1" thickBot="1">
      <c r="A27" s="18" t="s">
        <v>303</v>
      </c>
      <c r="B27" s="27" t="s">
        <v>18</v>
      </c>
      <c r="C27" s="10">
        <v>145</v>
      </c>
      <c r="D27" s="10"/>
      <c r="E27" s="10"/>
      <c r="H27"/>
    </row>
    <row r="28" spans="1:18" s="2" customFormat="1" ht="16.5" customHeight="1" thickBot="1">
      <c r="A28" s="18" t="s">
        <v>300</v>
      </c>
      <c r="B28" s="22" t="s">
        <v>16</v>
      </c>
      <c r="C28" s="10">
        <v>131</v>
      </c>
      <c r="D28" s="10"/>
      <c r="E28" s="10"/>
      <c r="I28" s="13"/>
      <c r="J28" s="17"/>
      <c r="K28" s="14"/>
    </row>
    <row r="29" spans="1:18" s="2" customFormat="1" ht="16.5" customHeight="1" thickBot="1">
      <c r="A29" s="18" t="s">
        <v>304</v>
      </c>
      <c r="B29" s="22" t="s">
        <v>16</v>
      </c>
      <c r="C29" s="10">
        <v>125</v>
      </c>
      <c r="D29" s="10"/>
      <c r="E29" s="10"/>
      <c r="H29"/>
    </row>
    <row r="31" spans="1:18" s="2" customFormat="1" ht="17.45" customHeight="1">
      <c r="A31" s="1" t="s">
        <v>283</v>
      </c>
    </row>
    <row r="32" spans="1:18" s="2" customFormat="1" ht="10.5" customHeight="1" thickBot="1">
      <c r="A32" s="1"/>
    </row>
    <row r="33" spans="1:14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6"/>
      <c r="J33" s="13" t="s">
        <v>9</v>
      </c>
      <c r="K33" s="14">
        <f>(7166/9572)</f>
        <v>0.74864187212703714</v>
      </c>
    </row>
    <row r="34" spans="1:14" s="2" customFormat="1" ht="16.5" customHeight="1" thickBot="1">
      <c r="A34" s="7" t="s">
        <v>284</v>
      </c>
      <c r="B34" s="12" t="s">
        <v>5</v>
      </c>
      <c r="C34" s="9">
        <v>1353</v>
      </c>
      <c r="D34" s="10"/>
      <c r="E34" s="10"/>
      <c r="F34" s="10"/>
      <c r="G34" s="10"/>
      <c r="H34" s="10"/>
      <c r="I34" s="11" t="s">
        <v>4</v>
      </c>
      <c r="K34" s="13" t="s">
        <v>11</v>
      </c>
      <c r="L34" s="13" t="s">
        <v>12</v>
      </c>
      <c r="M34" s="13" t="s">
        <v>13</v>
      </c>
    </row>
    <row r="35" spans="1:14" s="2" customFormat="1" ht="16.5" customHeight="1" thickBot="1">
      <c r="A35" s="7" t="s">
        <v>202</v>
      </c>
      <c r="B35" s="43" t="s">
        <v>16</v>
      </c>
      <c r="C35" s="9">
        <v>1232</v>
      </c>
      <c r="D35" s="10"/>
      <c r="E35" s="10"/>
      <c r="F35" s="10"/>
      <c r="G35" s="9"/>
      <c r="H35" s="10"/>
      <c r="I35" s="11" t="s">
        <v>8</v>
      </c>
      <c r="J35" s="16" t="s">
        <v>5</v>
      </c>
      <c r="K35" s="17">
        <f>(C34+C39+C40)</f>
        <v>2566</v>
      </c>
      <c r="L35" s="14">
        <f>SUM(K35/K39)</f>
        <v>0.36693836693836696</v>
      </c>
      <c r="M35" s="2">
        <v>2</v>
      </c>
    </row>
    <row r="36" spans="1:14" s="2" customFormat="1" ht="16.5" customHeight="1" thickBot="1">
      <c r="A36" s="7" t="s">
        <v>285</v>
      </c>
      <c r="B36" s="8" t="s">
        <v>3</v>
      </c>
      <c r="C36" s="10">
        <v>954</v>
      </c>
      <c r="D36" s="10"/>
      <c r="E36" s="10"/>
      <c r="F36" s="10"/>
      <c r="G36" s="10"/>
      <c r="H36" s="9" t="s">
        <v>173</v>
      </c>
      <c r="I36" s="11" t="s">
        <v>10</v>
      </c>
      <c r="J36" s="20" t="s">
        <v>3</v>
      </c>
      <c r="K36" s="17">
        <f>(C36+C37+C38)</f>
        <v>2613</v>
      </c>
      <c r="L36" s="14">
        <f>SUM(K36/K39)</f>
        <v>0.37365937365937368</v>
      </c>
      <c r="M36" s="2">
        <v>2</v>
      </c>
    </row>
    <row r="37" spans="1:14" s="2" customFormat="1" ht="16.5" customHeight="1" thickBot="1">
      <c r="A37" s="7" t="s">
        <v>288</v>
      </c>
      <c r="B37" s="8" t="s">
        <v>3</v>
      </c>
      <c r="C37" s="10">
        <v>947</v>
      </c>
      <c r="D37" s="10"/>
      <c r="E37" s="10"/>
      <c r="F37" s="10"/>
      <c r="G37" s="10"/>
      <c r="H37" s="9" t="s">
        <v>173</v>
      </c>
      <c r="I37" s="11" t="s">
        <v>7</v>
      </c>
      <c r="J37" s="21" t="s">
        <v>16</v>
      </c>
      <c r="K37" s="17">
        <f>(C35+C42)</f>
        <v>1502</v>
      </c>
      <c r="L37" s="14">
        <f>SUM(K37/K39)</f>
        <v>0.21478621478621479</v>
      </c>
      <c r="M37" s="2">
        <v>1</v>
      </c>
    </row>
    <row r="38" spans="1:14" s="2" customFormat="1" ht="16.5" customHeight="1" thickBot="1">
      <c r="A38" s="18" t="s">
        <v>50</v>
      </c>
      <c r="B38" s="28" t="s">
        <v>3</v>
      </c>
      <c r="C38" s="10">
        <v>712</v>
      </c>
      <c r="D38" s="10"/>
      <c r="E38" s="10"/>
      <c r="F38" s="10"/>
      <c r="G38" s="10"/>
      <c r="H38" s="10"/>
      <c r="I38" s="11"/>
      <c r="J38" s="13" t="s">
        <v>17</v>
      </c>
      <c r="K38" s="17">
        <v>312</v>
      </c>
      <c r="L38" s="14">
        <f>SUM(K38/K39)</f>
        <v>4.4616044616044619E-2</v>
      </c>
    </row>
    <row r="39" spans="1:14" s="2" customFormat="1" ht="16.5" customHeight="1" thickBot="1">
      <c r="A39" s="7" t="s">
        <v>241</v>
      </c>
      <c r="B39" s="12" t="s">
        <v>5</v>
      </c>
      <c r="C39" s="10">
        <v>666</v>
      </c>
      <c r="D39" s="10"/>
      <c r="E39" s="10"/>
      <c r="F39" s="10"/>
      <c r="G39" s="10"/>
      <c r="H39" s="9" t="s">
        <v>173</v>
      </c>
      <c r="I39" s="11" t="s">
        <v>6</v>
      </c>
      <c r="K39" s="24">
        <v>6993</v>
      </c>
    </row>
    <row r="40" spans="1:14" s="2" customFormat="1" ht="16.5" customHeight="1" thickBot="1">
      <c r="A40" s="18" t="s">
        <v>286</v>
      </c>
      <c r="B40" s="19" t="s">
        <v>5</v>
      </c>
      <c r="C40" s="10">
        <v>547</v>
      </c>
      <c r="D40" s="10"/>
      <c r="E40" s="10"/>
      <c r="F40" s="10"/>
      <c r="G40" s="10"/>
      <c r="H40" s="10"/>
    </row>
    <row r="41" spans="1:14" s="2" customFormat="1" ht="16.5" customHeight="1" thickBot="1">
      <c r="A41" s="18" t="s">
        <v>287</v>
      </c>
      <c r="B41" s="23" t="s">
        <v>14</v>
      </c>
      <c r="C41" s="10">
        <v>312</v>
      </c>
      <c r="D41" s="10"/>
      <c r="E41" s="10"/>
      <c r="F41" s="10"/>
      <c r="G41" s="10"/>
    </row>
    <row r="42" spans="1:14" s="2" customFormat="1" ht="16.5" customHeight="1" thickBot="1">
      <c r="A42" s="18" t="s">
        <v>201</v>
      </c>
      <c r="B42" s="22" t="s">
        <v>16</v>
      </c>
      <c r="C42" s="10">
        <v>270</v>
      </c>
      <c r="D42" s="10"/>
      <c r="E42" s="10"/>
      <c r="I42" s="17"/>
      <c r="J42" s="17"/>
    </row>
    <row r="43" spans="1:14" s="2" customFormat="1" ht="11.25" customHeight="1">
      <c r="A43" s="29"/>
      <c r="B43" s="30"/>
      <c r="C43" s="29"/>
      <c r="D43" s="29"/>
      <c r="E43" s="29"/>
      <c r="N43" s="14"/>
    </row>
    <row r="44" spans="1:14" s="2" customFormat="1" ht="17.45" customHeight="1">
      <c r="A44" s="1" t="s">
        <v>289</v>
      </c>
    </row>
    <row r="45" spans="1:14" s="2" customFormat="1" ht="10.5" customHeight="1" thickBot="1">
      <c r="A45" s="1"/>
    </row>
    <row r="46" spans="1:14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6"/>
      <c r="K46" s="13" t="s">
        <v>9</v>
      </c>
      <c r="L46" s="14">
        <f>(8462/10720)</f>
        <v>0.78936567164179106</v>
      </c>
    </row>
    <row r="47" spans="1:14" s="2" customFormat="1" ht="16.5" customHeight="1" thickBot="1">
      <c r="A47" s="7" t="s">
        <v>260</v>
      </c>
      <c r="B47" s="12" t="s">
        <v>5</v>
      </c>
      <c r="C47" s="9">
        <v>1426</v>
      </c>
      <c r="D47" s="10"/>
      <c r="E47" s="10"/>
      <c r="F47" s="10"/>
      <c r="G47" s="10"/>
      <c r="H47" s="10"/>
      <c r="I47" s="10"/>
      <c r="J47" s="11" t="s">
        <v>4</v>
      </c>
      <c r="L47" s="13" t="s">
        <v>11</v>
      </c>
      <c r="M47" s="13" t="s">
        <v>12</v>
      </c>
      <c r="N47" s="13" t="s">
        <v>13</v>
      </c>
    </row>
    <row r="48" spans="1:14" s="2" customFormat="1" ht="16.5" customHeight="1" thickBot="1">
      <c r="A48" s="7" t="s">
        <v>194</v>
      </c>
      <c r="B48" s="43" t="s">
        <v>16</v>
      </c>
      <c r="C48" s="9">
        <v>1344</v>
      </c>
      <c r="D48" s="10"/>
      <c r="E48" s="10"/>
      <c r="F48" s="10"/>
      <c r="G48" s="10"/>
      <c r="H48" s="10"/>
      <c r="I48" s="10"/>
      <c r="J48" s="11" t="s">
        <v>8</v>
      </c>
      <c r="K48" s="16" t="s">
        <v>5</v>
      </c>
      <c r="L48" s="17">
        <f>(C47+C51+C52+C54)</f>
        <v>3355</v>
      </c>
      <c r="M48" s="14">
        <f>SUM(L48/L52)</f>
        <v>0.40363330125120306</v>
      </c>
      <c r="N48" s="2">
        <v>2</v>
      </c>
    </row>
    <row r="49" spans="1:16" s="2" customFormat="1" ht="16.5" customHeight="1" thickBot="1">
      <c r="A49" s="7" t="s">
        <v>261</v>
      </c>
      <c r="B49" s="15" t="s">
        <v>14</v>
      </c>
      <c r="C49" s="10">
        <v>1059</v>
      </c>
      <c r="D49" s="10"/>
      <c r="E49" s="10"/>
      <c r="F49" s="10"/>
      <c r="G49" s="9" t="s">
        <v>173</v>
      </c>
      <c r="H49" s="10"/>
      <c r="I49" s="10"/>
      <c r="J49" s="11" t="s">
        <v>7</v>
      </c>
      <c r="K49" s="20" t="s">
        <v>3</v>
      </c>
      <c r="L49" s="17">
        <f>(C50+C53+C55+C56)</f>
        <v>2208</v>
      </c>
      <c r="M49" s="14">
        <f>SUM(L49/L52)</f>
        <v>0.26564003849855633</v>
      </c>
      <c r="N49" s="2">
        <v>2</v>
      </c>
    </row>
    <row r="50" spans="1:16" s="2" customFormat="1" ht="16.5" customHeight="1" thickBot="1">
      <c r="A50" s="7" t="s">
        <v>235</v>
      </c>
      <c r="B50" s="8" t="s">
        <v>3</v>
      </c>
      <c r="C50" s="10">
        <v>854</v>
      </c>
      <c r="D50" s="10"/>
      <c r="E50" s="10"/>
      <c r="F50" s="10"/>
      <c r="G50" s="10"/>
      <c r="H50" s="10"/>
      <c r="I50" s="9" t="s">
        <v>173</v>
      </c>
      <c r="J50" s="11" t="s">
        <v>10</v>
      </c>
      <c r="K50" s="21" t="s">
        <v>16</v>
      </c>
      <c r="L50" s="17">
        <f>(C48+C57)</f>
        <v>1690</v>
      </c>
      <c r="M50" s="14">
        <f>SUM(L50/L52)</f>
        <v>0.20332050048123196</v>
      </c>
      <c r="N50" s="2">
        <v>1</v>
      </c>
    </row>
    <row r="51" spans="1:16" s="2" customFormat="1" ht="16.5" customHeight="1" thickBot="1">
      <c r="A51" s="7" t="s">
        <v>150</v>
      </c>
      <c r="B51" s="12" t="s">
        <v>5</v>
      </c>
      <c r="C51" s="25">
        <v>748</v>
      </c>
      <c r="D51" s="10"/>
      <c r="E51" s="10"/>
      <c r="F51" s="10"/>
      <c r="G51" s="10"/>
      <c r="H51" s="10"/>
      <c r="I51" s="9" t="s">
        <v>173</v>
      </c>
      <c r="J51" s="11" t="s">
        <v>6</v>
      </c>
      <c r="K51" s="13" t="s">
        <v>17</v>
      </c>
      <c r="L51" s="17">
        <v>1059</v>
      </c>
      <c r="M51" s="14">
        <f>SUM(L51/L52)</f>
        <v>0.12740615976900865</v>
      </c>
      <c r="N51" s="2">
        <v>1</v>
      </c>
    </row>
    <row r="52" spans="1:16" s="2" customFormat="1" ht="16.5" customHeight="1" thickBot="1">
      <c r="A52" s="18" t="s">
        <v>291</v>
      </c>
      <c r="B52" s="19" t="s">
        <v>5</v>
      </c>
      <c r="C52" s="10">
        <v>623</v>
      </c>
      <c r="D52" s="10"/>
      <c r="E52" s="10"/>
      <c r="F52" s="10"/>
      <c r="G52" s="10"/>
      <c r="H52" s="10"/>
      <c r="I52" s="10"/>
      <c r="J52" s="11"/>
      <c r="L52" s="24">
        <v>8312</v>
      </c>
    </row>
    <row r="53" spans="1:16" s="2" customFormat="1" ht="16.5" customHeight="1" thickBot="1">
      <c r="A53" s="7" t="s">
        <v>290</v>
      </c>
      <c r="B53" s="8" t="s">
        <v>3</v>
      </c>
      <c r="C53" s="10">
        <v>561</v>
      </c>
      <c r="D53" s="25"/>
      <c r="E53" s="25"/>
      <c r="F53" s="25"/>
      <c r="G53" s="10"/>
      <c r="H53" s="10"/>
      <c r="I53" s="9" t="s">
        <v>173</v>
      </c>
      <c r="J53" s="11" t="s">
        <v>15</v>
      </c>
    </row>
    <row r="54" spans="1:16" s="2" customFormat="1" ht="16.5" customHeight="1" thickBot="1">
      <c r="A54" s="18" t="s">
        <v>293</v>
      </c>
      <c r="B54" s="19" t="s">
        <v>5</v>
      </c>
      <c r="C54" s="10">
        <v>558</v>
      </c>
      <c r="D54" s="25"/>
      <c r="E54" s="10"/>
      <c r="F54" s="10"/>
      <c r="G54" s="10"/>
      <c r="H54" s="10"/>
      <c r="I54" s="10"/>
    </row>
    <row r="55" spans="1:16" s="2" customFormat="1" ht="16.5" customHeight="1" thickBot="1">
      <c r="A55" s="18" t="s">
        <v>292</v>
      </c>
      <c r="B55" s="28" t="s">
        <v>3</v>
      </c>
      <c r="C55" s="10">
        <v>410</v>
      </c>
      <c r="D55" s="10"/>
      <c r="E55" s="25"/>
      <c r="F55" s="25"/>
      <c r="G55" s="10"/>
      <c r="H55" s="10"/>
    </row>
    <row r="56" spans="1:16" s="2" customFormat="1" ht="16.5" customHeight="1" thickBot="1">
      <c r="A56" s="18" t="s">
        <v>294</v>
      </c>
      <c r="B56" s="28" t="s">
        <v>3</v>
      </c>
      <c r="C56" s="10">
        <v>383</v>
      </c>
      <c r="D56" s="25"/>
      <c r="E56" s="25"/>
      <c r="F56" s="25"/>
      <c r="G56" s="10"/>
      <c r="H56" s="10"/>
      <c r="J56" s="17"/>
    </row>
    <row r="57" spans="1:16" s="2" customFormat="1" ht="16.5" customHeight="1" thickBot="1">
      <c r="A57" s="18" t="s">
        <v>262</v>
      </c>
      <c r="B57" s="22" t="s">
        <v>16</v>
      </c>
      <c r="C57" s="10">
        <v>346</v>
      </c>
      <c r="D57" s="25"/>
      <c r="E57" s="10"/>
      <c r="F57" s="10"/>
      <c r="G57" s="10"/>
      <c r="J57" s="24"/>
    </row>
    <row r="59" spans="1:16" s="2" customFormat="1" ht="17.45" customHeight="1">
      <c r="A59" s="1" t="s">
        <v>274</v>
      </c>
    </row>
    <row r="60" spans="1:16" s="2" customFormat="1" ht="8.25" customHeight="1" thickBot="1">
      <c r="A60" s="1"/>
    </row>
    <row r="61" spans="1:16" s="2" customFormat="1" ht="17.45" customHeight="1" thickBot="1">
      <c r="A61" s="4" t="s">
        <v>0</v>
      </c>
      <c r="B61" s="5" t="s">
        <v>1</v>
      </c>
      <c r="C61" s="5" t="s">
        <v>2</v>
      </c>
      <c r="D61" s="5">
        <v>2</v>
      </c>
      <c r="E61" s="5">
        <v>3</v>
      </c>
      <c r="F61" s="5">
        <v>4</v>
      </c>
      <c r="G61" s="5">
        <v>5</v>
      </c>
      <c r="H61" s="5">
        <v>6</v>
      </c>
      <c r="I61" s="5">
        <v>7</v>
      </c>
      <c r="J61" s="5">
        <v>8</v>
      </c>
      <c r="K61" s="5"/>
      <c r="L61" s="13" t="s">
        <v>9</v>
      </c>
      <c r="M61" s="14">
        <f>(7196/9660)</f>
        <v>0.74492753623188401</v>
      </c>
    </row>
    <row r="62" spans="1:16" s="2" customFormat="1" ht="17.45" customHeight="1" thickBot="1">
      <c r="A62" s="7" t="s">
        <v>275</v>
      </c>
      <c r="B62" s="43" t="s">
        <v>16</v>
      </c>
      <c r="C62" s="10">
        <v>1065</v>
      </c>
      <c r="D62" s="10"/>
      <c r="E62" s="9" t="s">
        <v>173</v>
      </c>
      <c r="F62" s="10"/>
      <c r="G62" s="10"/>
      <c r="H62" s="10"/>
      <c r="I62" s="10"/>
      <c r="J62" s="10"/>
      <c r="K62" s="11" t="s">
        <v>4</v>
      </c>
      <c r="M62" s="13" t="s">
        <v>11</v>
      </c>
      <c r="N62" s="13" t="s">
        <v>12</v>
      </c>
      <c r="O62" s="13" t="s">
        <v>13</v>
      </c>
      <c r="P62" s="13"/>
    </row>
    <row r="63" spans="1:16" s="2" customFormat="1" ht="17.45" customHeight="1" thickBot="1">
      <c r="A63" s="7" t="s">
        <v>267</v>
      </c>
      <c r="B63" s="12" t="s">
        <v>5</v>
      </c>
      <c r="C63" s="10">
        <v>845</v>
      </c>
      <c r="D63" s="10"/>
      <c r="E63" s="10"/>
      <c r="F63" s="10"/>
      <c r="G63" s="9" t="s">
        <v>173</v>
      </c>
      <c r="H63" s="10"/>
      <c r="I63" s="10"/>
      <c r="J63" s="10"/>
      <c r="K63" s="11" t="s">
        <v>8</v>
      </c>
      <c r="L63" s="16" t="s">
        <v>5</v>
      </c>
      <c r="M63" s="17">
        <f>(C63+C65+C69+C70)</f>
        <v>2670</v>
      </c>
      <c r="N63" s="14">
        <f>SUM(M63/M66)</f>
        <v>0.38077581289218482</v>
      </c>
      <c r="O63" s="2">
        <v>2</v>
      </c>
    </row>
    <row r="64" spans="1:16" s="2" customFormat="1" ht="17.45" customHeight="1" thickBot="1">
      <c r="A64" s="7" t="s">
        <v>276</v>
      </c>
      <c r="B64" s="8" t="s">
        <v>3</v>
      </c>
      <c r="C64" s="10">
        <v>731</v>
      </c>
      <c r="D64" s="10"/>
      <c r="E64" s="10"/>
      <c r="F64" s="10"/>
      <c r="G64" s="10"/>
      <c r="H64" s="10"/>
      <c r="I64" s="10"/>
      <c r="J64" s="9" t="s">
        <v>173</v>
      </c>
      <c r="K64" s="11" t="s">
        <v>6</v>
      </c>
      <c r="L64" s="20" t="s">
        <v>3</v>
      </c>
      <c r="M64" s="17">
        <f>(C64+C67+C68)</f>
        <v>2087</v>
      </c>
      <c r="N64" s="14">
        <f>SUM(M64/M66)</f>
        <v>0.29763262977752425</v>
      </c>
      <c r="O64" s="2">
        <v>1</v>
      </c>
    </row>
    <row r="65" spans="1:21" s="2" customFormat="1" ht="17.45" customHeight="1" thickBot="1">
      <c r="A65" s="7" t="s">
        <v>277</v>
      </c>
      <c r="B65" s="12" t="s">
        <v>5</v>
      </c>
      <c r="C65" s="10">
        <v>719</v>
      </c>
      <c r="D65" s="10"/>
      <c r="E65" s="10"/>
      <c r="F65" s="10"/>
      <c r="G65" s="10"/>
      <c r="H65" s="10"/>
      <c r="I65" s="9" t="s">
        <v>173</v>
      </c>
      <c r="J65" s="10"/>
      <c r="K65" s="11" t="s">
        <v>7</v>
      </c>
      <c r="L65" s="21" t="s">
        <v>16</v>
      </c>
      <c r="M65" s="17">
        <f>(C62+C66+C71)</f>
        <v>2255</v>
      </c>
      <c r="N65" s="14">
        <f>SUM(M65/M66)</f>
        <v>0.32159155733029093</v>
      </c>
      <c r="O65" s="2">
        <v>2</v>
      </c>
    </row>
    <row r="66" spans="1:21" s="2" customFormat="1" ht="17.45" customHeight="1" thickBot="1">
      <c r="A66" s="7" t="s">
        <v>278</v>
      </c>
      <c r="B66" s="43" t="s">
        <v>16</v>
      </c>
      <c r="C66" s="10">
        <v>687</v>
      </c>
      <c r="D66" s="10"/>
      <c r="E66" s="10"/>
      <c r="F66" s="10"/>
      <c r="G66" s="10"/>
      <c r="H66" s="10"/>
      <c r="I66" s="10"/>
      <c r="J66" s="9" t="s">
        <v>173</v>
      </c>
      <c r="K66" s="11" t="s">
        <v>10</v>
      </c>
      <c r="L66" s="13"/>
      <c r="M66" s="24">
        <v>7012</v>
      </c>
      <c r="N66" s="14"/>
    </row>
    <row r="67" spans="1:21" s="2" customFormat="1" ht="17.45" customHeight="1" thickBot="1">
      <c r="A67" s="18" t="s">
        <v>224</v>
      </c>
      <c r="B67" s="28" t="s">
        <v>3</v>
      </c>
      <c r="C67" s="10">
        <v>684</v>
      </c>
      <c r="D67" s="10"/>
      <c r="E67" s="10"/>
      <c r="F67" s="10"/>
      <c r="G67" s="10"/>
      <c r="H67" s="10"/>
      <c r="I67" s="10"/>
      <c r="J67" s="10"/>
      <c r="K67" s="11"/>
      <c r="P67" s="14"/>
    </row>
    <row r="68" spans="1:21" s="2" customFormat="1" ht="17.45" customHeight="1" thickBot="1">
      <c r="A68" s="18" t="s">
        <v>280</v>
      </c>
      <c r="B68" s="28" t="s">
        <v>3</v>
      </c>
      <c r="C68" s="10">
        <v>672</v>
      </c>
      <c r="D68" s="10"/>
      <c r="E68" s="10"/>
      <c r="F68" s="10"/>
    </row>
    <row r="69" spans="1:21" s="2" customFormat="1" ht="17.45" customHeight="1" thickBot="1">
      <c r="A69" s="18" t="s">
        <v>279</v>
      </c>
      <c r="B69" s="19" t="s">
        <v>5</v>
      </c>
      <c r="C69" s="10">
        <v>603</v>
      </c>
      <c r="D69" s="10"/>
      <c r="E69" s="10"/>
      <c r="F69" s="10"/>
      <c r="J69" s="17"/>
    </row>
    <row r="70" spans="1:21" s="2" customFormat="1" ht="17.45" customHeight="1" thickBot="1">
      <c r="A70" s="18" t="s">
        <v>281</v>
      </c>
      <c r="B70" s="19" t="s">
        <v>5</v>
      </c>
      <c r="C70" s="10">
        <v>503</v>
      </c>
      <c r="D70" s="10"/>
      <c r="E70" s="10"/>
      <c r="F70" s="10"/>
    </row>
    <row r="71" spans="1:21" s="2" customFormat="1" ht="17.45" customHeight="1" thickBot="1">
      <c r="A71" s="18" t="s">
        <v>282</v>
      </c>
      <c r="B71" s="22" t="s">
        <v>16</v>
      </c>
      <c r="C71" s="10">
        <v>503</v>
      </c>
      <c r="D71" s="10"/>
      <c r="E71" s="10"/>
      <c r="F71" s="10"/>
    </row>
    <row r="72" spans="1:21">
      <c r="A72" s="32"/>
      <c r="B72" s="32"/>
    </row>
    <row r="73" spans="1:21" s="32" customFormat="1" ht="15" customHeight="1">
      <c r="B73" s="36" t="s">
        <v>20</v>
      </c>
      <c r="C73" s="38" t="s">
        <v>5</v>
      </c>
      <c r="D73" s="39" t="s">
        <v>3</v>
      </c>
      <c r="E73" s="40" t="s">
        <v>16</v>
      </c>
      <c r="F73" s="41" t="s">
        <v>18</v>
      </c>
      <c r="G73" s="36" t="s">
        <v>17</v>
      </c>
      <c r="S73" s="33"/>
      <c r="T73" s="34"/>
      <c r="U73" s="35"/>
    </row>
    <row r="74" spans="1:21" s="32" customFormat="1" ht="15" customHeight="1">
      <c r="A74" s="32" t="s">
        <v>11</v>
      </c>
      <c r="B74" s="37">
        <f>SUM(K8+P22+K39+M66+L52)</f>
        <v>34510</v>
      </c>
      <c r="C74" s="34">
        <f>SUM(L48+M63+K35+P17+K5)</f>
        <v>13958</v>
      </c>
      <c r="D74" s="34">
        <f>SUM(L49+M64+K36+P18+K6)</f>
        <v>11761</v>
      </c>
      <c r="E74" s="34">
        <f>SUM(L50+M65+K37+K7+P19)</f>
        <v>6293</v>
      </c>
      <c r="F74" s="34">
        <v>145</v>
      </c>
      <c r="G74" s="34">
        <f>(L51+P21+K38)</f>
        <v>2353</v>
      </c>
      <c r="S74" s="36"/>
      <c r="T74" s="37"/>
      <c r="U74" s="35"/>
    </row>
    <row r="75" spans="1:21" s="32" customFormat="1" ht="15" customHeight="1">
      <c r="A75" s="32" t="s">
        <v>12</v>
      </c>
      <c r="B75" s="42">
        <v>1</v>
      </c>
      <c r="C75" s="35">
        <f>SUM(C74/$B$74)</f>
        <v>0.40446247464503043</v>
      </c>
      <c r="D75" s="35">
        <f>SUM(D74/$B$74)</f>
        <v>0.34079976818313534</v>
      </c>
      <c r="E75" s="35">
        <f>SUM(E74/$B$74)</f>
        <v>0.18235294117647058</v>
      </c>
      <c r="F75" s="35">
        <f>SUM(F74/$B$74)</f>
        <v>4.2016806722689074E-3</v>
      </c>
      <c r="G75" s="35">
        <f>SUM(G74/$B$74)</f>
        <v>6.8183135323094751E-2</v>
      </c>
    </row>
    <row r="76" spans="1:21" s="32" customFormat="1" ht="15" customHeight="1">
      <c r="A76" s="32" t="s">
        <v>13</v>
      </c>
      <c r="B76" s="36">
        <v>26</v>
      </c>
      <c r="C76" s="32">
        <v>11</v>
      </c>
      <c r="D76" s="32">
        <v>10</v>
      </c>
      <c r="E76" s="32">
        <v>4</v>
      </c>
      <c r="F76" s="32">
        <v>0</v>
      </c>
      <c r="G76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78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4" s="2" customFormat="1" ht="16.5" customHeight="1">
      <c r="A1" s="1" t="s">
        <v>245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6"/>
      <c r="H3" s="13" t="s">
        <v>9</v>
      </c>
      <c r="I3" s="14">
        <f>(5792/7942)</f>
        <v>0.72928733316544947</v>
      </c>
    </row>
    <row r="4" spans="1:14" s="2" customFormat="1" ht="16.5" customHeight="1" thickBot="1">
      <c r="A4" s="7" t="s">
        <v>168</v>
      </c>
      <c r="B4" s="12" t="s">
        <v>5</v>
      </c>
      <c r="C4" s="9">
        <v>1216</v>
      </c>
      <c r="D4" s="10"/>
      <c r="E4" s="10"/>
      <c r="F4" s="10"/>
      <c r="G4" s="11" t="s">
        <v>4</v>
      </c>
      <c r="I4" s="13" t="s">
        <v>11</v>
      </c>
      <c r="J4" s="13" t="s">
        <v>12</v>
      </c>
      <c r="K4" s="13" t="s">
        <v>13</v>
      </c>
    </row>
    <row r="5" spans="1:14" s="2" customFormat="1" ht="16.5" customHeight="1" thickBot="1">
      <c r="A5" s="7" t="s">
        <v>170</v>
      </c>
      <c r="B5" s="8" t="s">
        <v>3</v>
      </c>
      <c r="C5" s="10">
        <v>917</v>
      </c>
      <c r="D5" s="10"/>
      <c r="E5" s="9" t="s">
        <v>173</v>
      </c>
      <c r="F5" s="10"/>
      <c r="G5" s="11" t="s">
        <v>7</v>
      </c>
      <c r="H5" s="16" t="s">
        <v>5</v>
      </c>
      <c r="I5" s="17">
        <f>(C4+C6+C8+C10)</f>
        <v>3126</v>
      </c>
      <c r="J5" s="14">
        <f>SUM(I5/I8)</f>
        <v>0.54851728373398845</v>
      </c>
      <c r="K5" s="2">
        <v>3</v>
      </c>
    </row>
    <row r="6" spans="1:14" s="2" customFormat="1" ht="16.5" customHeight="1" thickBot="1">
      <c r="A6" s="7" t="s">
        <v>169</v>
      </c>
      <c r="B6" s="12" t="s">
        <v>5</v>
      </c>
      <c r="C6" s="10">
        <v>873</v>
      </c>
      <c r="D6" s="9" t="s">
        <v>173</v>
      </c>
      <c r="E6" s="10"/>
      <c r="F6" s="10"/>
      <c r="G6" s="11" t="s">
        <v>8</v>
      </c>
      <c r="H6" s="20" t="s">
        <v>3</v>
      </c>
      <c r="I6" s="17">
        <f>(C7+C5+C11)</f>
        <v>2013</v>
      </c>
      <c r="J6" s="14">
        <f>SUM(I6/I8)</f>
        <v>0.35321986313388315</v>
      </c>
      <c r="K6" s="2">
        <v>2</v>
      </c>
    </row>
    <row r="7" spans="1:14" s="2" customFormat="1" ht="16.5" customHeight="1" thickBot="1">
      <c r="A7" s="7" t="s">
        <v>306</v>
      </c>
      <c r="B7" s="8" t="s">
        <v>3</v>
      </c>
      <c r="C7" s="10">
        <v>866</v>
      </c>
      <c r="D7" s="10"/>
      <c r="E7" s="9" t="s">
        <v>173</v>
      </c>
      <c r="F7" s="10"/>
      <c r="G7" s="11" t="s">
        <v>6</v>
      </c>
      <c r="H7" s="21" t="s">
        <v>16</v>
      </c>
      <c r="I7" s="17">
        <v>560</v>
      </c>
      <c r="J7" s="14">
        <f>SUM(I7/I8)</f>
        <v>9.8262853132128444E-2</v>
      </c>
    </row>
    <row r="8" spans="1:14" s="2" customFormat="1" ht="16.5" customHeight="1" thickBot="1">
      <c r="A8" s="7" t="s">
        <v>207</v>
      </c>
      <c r="B8" s="12" t="s">
        <v>5</v>
      </c>
      <c r="C8" s="10">
        <v>679</v>
      </c>
      <c r="D8" s="10"/>
      <c r="E8" s="10"/>
      <c r="F8" s="9" t="s">
        <v>173</v>
      </c>
      <c r="G8" s="11" t="s">
        <v>10</v>
      </c>
      <c r="H8" s="26"/>
      <c r="I8" s="24">
        <v>5699</v>
      </c>
      <c r="J8" s="14"/>
    </row>
    <row r="9" spans="1:14" s="2" customFormat="1" ht="16.5" customHeight="1" thickBot="1">
      <c r="A9" s="18" t="s">
        <v>308</v>
      </c>
      <c r="B9" s="22" t="s">
        <v>16</v>
      </c>
      <c r="C9" s="10">
        <v>560</v>
      </c>
      <c r="D9" s="10"/>
      <c r="E9" s="10"/>
      <c r="F9" s="10"/>
      <c r="G9" s="11"/>
      <c r="H9" s="13"/>
      <c r="I9" s="17"/>
      <c r="J9" s="14"/>
    </row>
    <row r="10" spans="1:14" s="2" customFormat="1" ht="16.5" customHeight="1" thickBot="1">
      <c r="A10" s="18" t="s">
        <v>246</v>
      </c>
      <c r="B10" s="19" t="s">
        <v>5</v>
      </c>
      <c r="C10" s="10">
        <v>358</v>
      </c>
      <c r="D10" s="10"/>
      <c r="E10" s="10"/>
      <c r="F10" s="10" t="s">
        <v>21</v>
      </c>
      <c r="H10" s="55"/>
      <c r="J10" s="14"/>
    </row>
    <row r="11" spans="1:14" s="2" customFormat="1" ht="16.5" customHeight="1" thickBot="1">
      <c r="A11" s="18" t="s">
        <v>247</v>
      </c>
      <c r="B11" s="28" t="s">
        <v>3</v>
      </c>
      <c r="C11" s="10">
        <v>230</v>
      </c>
      <c r="D11" s="10"/>
      <c r="E11" s="10" t="s">
        <v>21</v>
      </c>
    </row>
    <row r="12" spans="1:14" s="2" customFormat="1" ht="10.5" customHeight="1">
      <c r="A12" s="1"/>
    </row>
    <row r="13" spans="1:14" s="2" customFormat="1" ht="17.45" customHeight="1">
      <c r="A13" s="1" t="s">
        <v>248</v>
      </c>
    </row>
    <row r="14" spans="1:14" s="2" customFormat="1" ht="10.5" customHeight="1" thickBot="1">
      <c r="A14" s="1"/>
    </row>
    <row r="15" spans="1:14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6"/>
      <c r="K15" s="13" t="s">
        <v>9</v>
      </c>
      <c r="L15" s="14">
        <f>(6924/8856)</f>
        <v>0.78184281842818426</v>
      </c>
    </row>
    <row r="16" spans="1:14" s="2" customFormat="1" ht="16.5" customHeight="1" thickBot="1">
      <c r="A16" s="7" t="s">
        <v>250</v>
      </c>
      <c r="B16" s="15" t="s">
        <v>14</v>
      </c>
      <c r="C16" s="9">
        <v>1441</v>
      </c>
      <c r="D16" s="10"/>
      <c r="E16" s="10"/>
      <c r="F16" s="10"/>
      <c r="G16" s="10"/>
      <c r="H16" s="10"/>
      <c r="I16" s="10"/>
      <c r="J16" s="11" t="s">
        <v>4</v>
      </c>
      <c r="L16" s="13" t="s">
        <v>11</v>
      </c>
      <c r="M16" s="13" t="s">
        <v>12</v>
      </c>
      <c r="N16" s="13" t="s">
        <v>13</v>
      </c>
    </row>
    <row r="17" spans="1:14" s="2" customFormat="1" ht="16.5" customHeight="1" thickBot="1">
      <c r="A17" s="7" t="s">
        <v>39</v>
      </c>
      <c r="B17" s="8" t="s">
        <v>3</v>
      </c>
      <c r="C17" s="10">
        <v>1100</v>
      </c>
      <c r="D17" s="10"/>
      <c r="E17" s="9" t="s">
        <v>173</v>
      </c>
      <c r="F17" s="10"/>
      <c r="G17" s="10"/>
      <c r="H17" s="10"/>
      <c r="I17" s="10"/>
      <c r="J17" s="11" t="s">
        <v>8</v>
      </c>
      <c r="K17" s="16" t="s">
        <v>5</v>
      </c>
      <c r="L17" s="17">
        <f>(C19+C20+C21+C26)</f>
        <v>1917</v>
      </c>
      <c r="M17" s="14">
        <f>SUM(L17/L22)</f>
        <v>0.28083797245824788</v>
      </c>
      <c r="N17" s="2">
        <v>2</v>
      </c>
    </row>
    <row r="18" spans="1:14" s="2" customFormat="1" ht="16.5" customHeight="1" thickBot="1">
      <c r="A18" s="7" t="s">
        <v>215</v>
      </c>
      <c r="B18" s="8" t="s">
        <v>3</v>
      </c>
      <c r="C18" s="10">
        <v>850</v>
      </c>
      <c r="D18" s="10"/>
      <c r="E18" s="10"/>
      <c r="F18" s="10"/>
      <c r="G18" s="10"/>
      <c r="H18" s="10"/>
      <c r="I18" s="9"/>
      <c r="J18" s="11"/>
      <c r="K18" s="20" t="s">
        <v>3</v>
      </c>
      <c r="L18" s="17">
        <f>(C17+C18+C22+C23)</f>
        <v>2784</v>
      </c>
      <c r="M18" s="14">
        <f>SUM(L18/L22)</f>
        <v>0.40785232932903603</v>
      </c>
      <c r="N18" s="2">
        <v>2</v>
      </c>
    </row>
    <row r="19" spans="1:14" s="2" customFormat="1" ht="16.5" customHeight="1" thickBot="1">
      <c r="A19" s="7" t="s">
        <v>175</v>
      </c>
      <c r="B19" s="12" t="s">
        <v>5</v>
      </c>
      <c r="C19" s="10">
        <v>618</v>
      </c>
      <c r="D19" s="10"/>
      <c r="E19" s="10"/>
      <c r="F19" s="10"/>
      <c r="G19" s="10"/>
      <c r="H19" s="10"/>
      <c r="I19" s="9"/>
      <c r="J19" s="9"/>
      <c r="K19" s="21" t="s">
        <v>16</v>
      </c>
      <c r="L19" s="17">
        <v>161</v>
      </c>
      <c r="M19" s="14">
        <f>SUM(L19/L22)</f>
        <v>2.3586287723410489E-2</v>
      </c>
    </row>
    <row r="20" spans="1:14" s="2" customFormat="1" ht="16.5" customHeight="1" thickBot="1">
      <c r="A20" s="7" t="s">
        <v>249</v>
      </c>
      <c r="B20" s="12" t="s">
        <v>5</v>
      </c>
      <c r="C20" s="10">
        <v>609</v>
      </c>
      <c r="D20" s="10"/>
      <c r="E20" s="10"/>
      <c r="F20" s="10"/>
      <c r="G20" s="10"/>
      <c r="H20" s="10"/>
      <c r="I20" s="10"/>
      <c r="J20" s="9"/>
      <c r="K20" s="26" t="s">
        <v>18</v>
      </c>
      <c r="L20" s="17">
        <v>61</v>
      </c>
      <c r="M20" s="14">
        <f>SUM(L20/L22)</f>
        <v>8.9364195722238492E-3</v>
      </c>
    </row>
    <row r="21" spans="1:14" s="2" customFormat="1" ht="16.5" customHeight="1" thickBot="1">
      <c r="A21" s="18" t="s">
        <v>252</v>
      </c>
      <c r="B21" s="19" t="s">
        <v>5</v>
      </c>
      <c r="C21" s="10">
        <v>541</v>
      </c>
      <c r="D21" s="10"/>
      <c r="E21" s="10"/>
      <c r="F21" s="10"/>
      <c r="G21" s="10"/>
      <c r="H21" s="10"/>
      <c r="I21" s="9"/>
      <c r="J21" s="9"/>
      <c r="K21" s="13" t="s">
        <v>17</v>
      </c>
      <c r="L21" s="17">
        <f>(C16+C24+C27)</f>
        <v>1903</v>
      </c>
      <c r="M21" s="14">
        <f>SUM(L21/L22)</f>
        <v>0.27878699091708176</v>
      </c>
      <c r="N21" s="2">
        <v>1</v>
      </c>
    </row>
    <row r="22" spans="1:14" s="2" customFormat="1" ht="16.5" customHeight="1" thickBot="1">
      <c r="A22" s="18" t="s">
        <v>251</v>
      </c>
      <c r="B22" s="28" t="s">
        <v>3</v>
      </c>
      <c r="C22" s="10">
        <v>478</v>
      </c>
      <c r="D22" s="10"/>
      <c r="E22" s="10"/>
      <c r="H22"/>
      <c r="K22" s="26"/>
      <c r="L22" s="24">
        <v>6826</v>
      </c>
      <c r="M22" s="14"/>
    </row>
    <row r="23" spans="1:14" s="2" customFormat="1" ht="16.5" customHeight="1" thickBot="1">
      <c r="A23" s="18" t="s">
        <v>254</v>
      </c>
      <c r="B23" s="28" t="s">
        <v>3</v>
      </c>
      <c r="C23" s="10">
        <v>356</v>
      </c>
      <c r="D23" s="10"/>
      <c r="E23" s="10"/>
      <c r="I23" s="21"/>
    </row>
    <row r="24" spans="1:14" s="2" customFormat="1" ht="16.5" customHeight="1" thickBot="1">
      <c r="A24" s="18" t="s">
        <v>255</v>
      </c>
      <c r="B24" s="23" t="s">
        <v>14</v>
      </c>
      <c r="C24" s="10">
        <v>341</v>
      </c>
      <c r="D24" s="10"/>
      <c r="E24" s="10"/>
      <c r="I24" s="26"/>
      <c r="J24" s="17"/>
    </row>
    <row r="25" spans="1:14" s="2" customFormat="1" ht="16.5" customHeight="1" thickBot="1">
      <c r="A25" s="18" t="s">
        <v>258</v>
      </c>
      <c r="B25" s="22" t="s">
        <v>16</v>
      </c>
      <c r="C25" s="10">
        <v>161</v>
      </c>
      <c r="D25" s="10"/>
      <c r="E25" s="10"/>
      <c r="I25" s="13"/>
      <c r="J25" s="17"/>
      <c r="K25" s="14"/>
    </row>
    <row r="26" spans="1:14" s="2" customFormat="1" ht="16.5" customHeight="1" thickBot="1">
      <c r="A26" s="18" t="s">
        <v>253</v>
      </c>
      <c r="B26" s="19" t="s">
        <v>5</v>
      </c>
      <c r="C26" s="10">
        <v>149</v>
      </c>
      <c r="D26" s="10"/>
      <c r="E26" s="10"/>
      <c r="H26"/>
    </row>
    <row r="27" spans="1:14" s="2" customFormat="1" ht="16.5" customHeight="1" thickBot="1">
      <c r="A27" s="18" t="s">
        <v>256</v>
      </c>
      <c r="B27" s="23" t="s">
        <v>14</v>
      </c>
      <c r="C27" s="10">
        <v>121</v>
      </c>
      <c r="D27" s="10"/>
      <c r="E27" s="10"/>
      <c r="I27" s="13"/>
      <c r="J27" s="17"/>
      <c r="K27" s="14"/>
    </row>
    <row r="28" spans="1:14" s="2" customFormat="1" ht="16.5" customHeight="1" thickBot="1">
      <c r="A28" s="18" t="s">
        <v>257</v>
      </c>
      <c r="B28" s="27" t="s">
        <v>18</v>
      </c>
      <c r="C28" s="10">
        <v>61</v>
      </c>
      <c r="D28" s="10"/>
      <c r="E28" s="10"/>
      <c r="H28"/>
    </row>
    <row r="30" spans="1:14" s="2" customFormat="1" ht="17.45" customHeight="1">
      <c r="A30" s="1" t="s">
        <v>265</v>
      </c>
    </row>
    <row r="31" spans="1:14" s="2" customFormat="1" ht="10.5" customHeight="1" thickBot="1">
      <c r="A31" s="1"/>
    </row>
    <row r="32" spans="1:14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6"/>
      <c r="K32" s="13" t="s">
        <v>9</v>
      </c>
      <c r="L32" s="14"/>
    </row>
    <row r="33" spans="1:16" s="2" customFormat="1" ht="16.5" customHeight="1" thickBot="1">
      <c r="A33" s="18"/>
      <c r="B33" s="22" t="s">
        <v>16</v>
      </c>
      <c r="C33" s="9"/>
      <c r="D33" s="10"/>
      <c r="E33" s="10"/>
      <c r="F33" s="10"/>
      <c r="G33" s="10"/>
      <c r="H33" s="10"/>
      <c r="I33" s="9"/>
      <c r="J33" s="11"/>
      <c r="L33" s="13" t="s">
        <v>11</v>
      </c>
      <c r="M33" s="13" t="s">
        <v>12</v>
      </c>
      <c r="N33" s="13" t="s">
        <v>13</v>
      </c>
    </row>
    <row r="34" spans="1:16" s="2" customFormat="1" ht="16.5" customHeight="1" thickBot="1">
      <c r="A34" s="18"/>
      <c r="B34" s="19" t="s">
        <v>5</v>
      </c>
      <c r="C34" s="10"/>
      <c r="D34" s="10"/>
      <c r="E34" s="10"/>
      <c r="F34" s="10"/>
      <c r="G34" s="9"/>
      <c r="H34" s="10"/>
      <c r="I34" s="9"/>
      <c r="J34" s="11"/>
      <c r="K34" s="16" t="s">
        <v>5</v>
      </c>
      <c r="L34" s="17">
        <f>(C34+C36+C37)</f>
        <v>0</v>
      </c>
      <c r="M34" s="14" t="e">
        <f>SUM(L34/L39)</f>
        <v>#DIV/0!</v>
      </c>
      <c r="N34" s="2">
        <v>2</v>
      </c>
    </row>
    <row r="35" spans="1:16" s="2" customFormat="1" ht="16.5" customHeight="1" thickBot="1">
      <c r="A35" s="18"/>
      <c r="B35" s="28" t="s">
        <v>3</v>
      </c>
      <c r="C35" s="10"/>
      <c r="D35" s="10"/>
      <c r="E35" s="10"/>
      <c r="F35" s="10"/>
      <c r="G35" s="10"/>
      <c r="H35" s="9"/>
      <c r="I35" s="9"/>
      <c r="J35" s="11"/>
      <c r="K35" s="20" t="s">
        <v>3</v>
      </c>
      <c r="L35" s="17">
        <f>(C35+C39+C40)</f>
        <v>0</v>
      </c>
      <c r="M35" s="14" t="e">
        <f>SUM(L35/L39)</f>
        <v>#DIV/0!</v>
      </c>
      <c r="N35" s="2">
        <v>2</v>
      </c>
    </row>
    <row r="36" spans="1:16" s="2" customFormat="1" ht="16.5" customHeight="1" thickBot="1">
      <c r="A36" s="18"/>
      <c r="B36" s="19" t="s">
        <v>5</v>
      </c>
      <c r="C36" s="10"/>
      <c r="D36" s="10"/>
      <c r="E36" s="10"/>
      <c r="F36" s="10"/>
      <c r="G36" s="10"/>
      <c r="H36" s="10"/>
      <c r="I36" s="9"/>
      <c r="J36" s="11"/>
      <c r="K36" s="21" t="s">
        <v>16</v>
      </c>
      <c r="L36" s="17">
        <f>(C33+C42)</f>
        <v>0</v>
      </c>
      <c r="M36" s="14" t="e">
        <f>SUM(L36/L39)</f>
        <v>#DIV/0!</v>
      </c>
      <c r="N36" s="2">
        <v>1</v>
      </c>
    </row>
    <row r="37" spans="1:16" s="2" customFormat="1" ht="16.5" customHeight="1" thickBot="1">
      <c r="A37" s="18"/>
      <c r="B37" s="19" t="s">
        <v>5</v>
      </c>
      <c r="C37" s="10"/>
      <c r="D37" s="10"/>
      <c r="E37" s="10"/>
      <c r="F37" s="10"/>
      <c r="G37" s="10"/>
      <c r="H37" s="10"/>
      <c r="I37" s="9"/>
      <c r="J37" s="11"/>
      <c r="K37" s="58" t="s">
        <v>244</v>
      </c>
      <c r="L37" s="17">
        <v>0</v>
      </c>
      <c r="M37" s="14" t="e">
        <f>SUM(L37/L39)</f>
        <v>#DIV/0!</v>
      </c>
    </row>
    <row r="38" spans="1:16" s="2" customFormat="1" ht="16.5" customHeight="1" thickBot="1">
      <c r="A38" s="18"/>
      <c r="B38" s="59" t="s">
        <v>244</v>
      </c>
      <c r="C38" s="10"/>
      <c r="D38" s="10"/>
      <c r="E38" s="10"/>
      <c r="F38" s="10"/>
      <c r="G38" s="10"/>
      <c r="H38" s="10"/>
      <c r="I38" s="10"/>
      <c r="J38" s="11"/>
      <c r="K38" s="26" t="s">
        <v>18</v>
      </c>
      <c r="L38" s="17">
        <v>0</v>
      </c>
      <c r="M38" s="14" t="e">
        <f>SUM(L38/L39)</f>
        <v>#DIV/0!</v>
      </c>
    </row>
    <row r="39" spans="1:16" s="2" customFormat="1" ht="16.5" customHeight="1" thickBot="1">
      <c r="A39" s="18"/>
      <c r="B39" s="28" t="s">
        <v>3</v>
      </c>
      <c r="C39" s="10"/>
      <c r="D39" s="10"/>
      <c r="E39" s="10"/>
      <c r="F39" s="10"/>
      <c r="G39" s="10"/>
      <c r="H39" s="10"/>
      <c r="L39" s="24">
        <v>0</v>
      </c>
    </row>
    <row r="40" spans="1:16" s="2" customFormat="1" ht="16.5" customHeight="1" thickBot="1">
      <c r="A40" s="18"/>
      <c r="B40" s="28" t="s">
        <v>3</v>
      </c>
      <c r="C40" s="10"/>
      <c r="D40" s="10"/>
      <c r="E40" s="10"/>
      <c r="F40" s="10"/>
      <c r="G40" s="10"/>
    </row>
    <row r="41" spans="1:16" s="2" customFormat="1" ht="16.5" customHeight="1" thickBot="1">
      <c r="A41" s="18"/>
      <c r="B41" s="27" t="s">
        <v>18</v>
      </c>
      <c r="C41" s="10"/>
      <c r="D41" s="10"/>
      <c r="E41" s="10"/>
      <c r="F41" s="10"/>
    </row>
    <row r="42" spans="1:16" s="2" customFormat="1" ht="16.5" customHeight="1" thickBot="1">
      <c r="A42" s="18"/>
      <c r="B42" s="22" t="s">
        <v>16</v>
      </c>
      <c r="C42" s="10"/>
      <c r="D42" s="10"/>
      <c r="E42" s="10"/>
      <c r="I42" s="17"/>
      <c r="J42" s="17"/>
    </row>
    <row r="43" spans="1:16" s="2" customFormat="1" ht="11.25" customHeight="1">
      <c r="A43" s="29"/>
      <c r="B43" s="30"/>
      <c r="C43" s="29"/>
      <c r="D43" s="29"/>
      <c r="E43" s="29"/>
      <c r="N43" s="14"/>
    </row>
    <row r="44" spans="1:16" s="2" customFormat="1" ht="17.45" customHeight="1">
      <c r="A44" s="1" t="s">
        <v>259</v>
      </c>
    </row>
    <row r="45" spans="1:16" s="2" customFormat="1" ht="10.5" customHeight="1" thickBot="1">
      <c r="A45" s="1"/>
    </row>
    <row r="46" spans="1:16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5">
        <v>8</v>
      </c>
      <c r="K46" s="5">
        <v>9</v>
      </c>
      <c r="L46" s="6"/>
      <c r="M46" s="13" t="s">
        <v>9</v>
      </c>
      <c r="N46" s="14">
        <f>(9013/11740)</f>
        <v>0.76771720613287908</v>
      </c>
    </row>
    <row r="47" spans="1:16" s="2" customFormat="1" ht="16.5" customHeight="1" thickBot="1">
      <c r="A47" s="7" t="s">
        <v>193</v>
      </c>
      <c r="B47" s="8" t="s">
        <v>3</v>
      </c>
      <c r="C47" s="9">
        <v>1455</v>
      </c>
      <c r="D47" s="10"/>
      <c r="E47" s="10"/>
      <c r="F47" s="10"/>
      <c r="G47" s="10"/>
      <c r="H47" s="10"/>
      <c r="I47" s="10"/>
      <c r="J47" s="10"/>
      <c r="K47" s="10"/>
      <c r="L47" s="11" t="s">
        <v>4</v>
      </c>
      <c r="N47" s="13" t="s">
        <v>11</v>
      </c>
      <c r="O47" s="13" t="s">
        <v>12</v>
      </c>
      <c r="P47" s="13" t="s">
        <v>13</v>
      </c>
    </row>
    <row r="48" spans="1:16" s="2" customFormat="1" ht="16.5" customHeight="1" thickBot="1">
      <c r="A48" s="7" t="s">
        <v>194</v>
      </c>
      <c r="B48" s="43" t="s">
        <v>16</v>
      </c>
      <c r="C48" s="9">
        <v>1392</v>
      </c>
      <c r="D48" s="10"/>
      <c r="E48" s="10"/>
      <c r="F48" s="10"/>
      <c r="G48" s="9"/>
      <c r="H48" s="10"/>
      <c r="I48" s="10"/>
      <c r="J48" s="10"/>
      <c r="K48" s="10"/>
      <c r="L48" s="11" t="s">
        <v>8</v>
      </c>
      <c r="M48" s="16" t="s">
        <v>5</v>
      </c>
      <c r="N48" s="17">
        <f>(C50+C52+C53+C55)</f>
        <v>2653</v>
      </c>
      <c r="O48" s="14">
        <f>SUM(N48/N52)</f>
        <v>0.29866036249014971</v>
      </c>
      <c r="P48" s="2">
        <v>2</v>
      </c>
    </row>
    <row r="49" spans="1:17" s="2" customFormat="1" ht="16.5" customHeight="1" thickBot="1">
      <c r="A49" s="7" t="s">
        <v>261</v>
      </c>
      <c r="B49" s="15" t="s">
        <v>14</v>
      </c>
      <c r="C49" s="9">
        <v>1290</v>
      </c>
      <c r="D49" s="10"/>
      <c r="E49" s="10"/>
      <c r="F49" s="10"/>
      <c r="G49" s="10"/>
      <c r="H49" s="10"/>
      <c r="I49" s="9"/>
      <c r="J49" s="10"/>
      <c r="K49" s="10"/>
      <c r="L49" s="11" t="s">
        <v>7</v>
      </c>
      <c r="M49" s="20" t="s">
        <v>3</v>
      </c>
      <c r="N49" s="17">
        <f>(C47+C51+C54)</f>
        <v>2793</v>
      </c>
      <c r="O49" s="14">
        <f>SUM(N49/N52)</f>
        <v>0.31442080378250592</v>
      </c>
      <c r="P49" s="2">
        <v>2</v>
      </c>
    </row>
    <row r="50" spans="1:17" s="2" customFormat="1" ht="16.5" customHeight="1" thickBot="1">
      <c r="A50" s="7" t="s">
        <v>260</v>
      </c>
      <c r="B50" s="12" t="s">
        <v>5</v>
      </c>
      <c r="C50" s="10">
        <v>1053</v>
      </c>
      <c r="D50" s="10"/>
      <c r="E50" s="10"/>
      <c r="F50" s="10"/>
      <c r="G50" s="10"/>
      <c r="H50" s="10"/>
      <c r="I50" s="10"/>
      <c r="J50" s="10"/>
      <c r="K50" s="9"/>
      <c r="L50" s="11"/>
      <c r="M50" s="21" t="s">
        <v>16</v>
      </c>
      <c r="N50" s="17">
        <f>(C48+C56)</f>
        <v>1731</v>
      </c>
      <c r="O50" s="14">
        <f>SUM(N50/N52)</f>
        <v>0.19486659912191828</v>
      </c>
      <c r="P50" s="2">
        <v>1</v>
      </c>
    </row>
    <row r="51" spans="1:17" s="2" customFormat="1" ht="16.5" customHeight="1" thickBot="1">
      <c r="A51" s="7" t="s">
        <v>235</v>
      </c>
      <c r="B51" s="8" t="s">
        <v>3</v>
      </c>
      <c r="C51" s="10">
        <v>856</v>
      </c>
      <c r="D51" s="10"/>
      <c r="E51" s="10"/>
      <c r="F51" s="10"/>
      <c r="G51" s="10"/>
      <c r="H51" s="10"/>
      <c r="I51" s="10"/>
      <c r="J51" s="10"/>
      <c r="K51" s="9"/>
      <c r="L51" s="11"/>
      <c r="M51" s="13" t="s">
        <v>17</v>
      </c>
      <c r="N51" s="17">
        <f>(C49+C57+C58)</f>
        <v>1706</v>
      </c>
      <c r="O51" s="14">
        <f>SUM(N51/N52)</f>
        <v>0.19205223460542609</v>
      </c>
      <c r="P51" s="2">
        <v>1</v>
      </c>
    </row>
    <row r="52" spans="1:17" s="2" customFormat="1" ht="16.5" customHeight="1" thickBot="1">
      <c r="A52" s="7" t="s">
        <v>192</v>
      </c>
      <c r="B52" s="12" t="s">
        <v>5</v>
      </c>
      <c r="C52" s="25">
        <v>698</v>
      </c>
      <c r="D52" s="10"/>
      <c r="E52" s="10"/>
      <c r="F52" s="10"/>
      <c r="G52" s="10"/>
      <c r="H52" s="10"/>
      <c r="I52" s="10"/>
      <c r="J52" s="10"/>
      <c r="K52" s="9"/>
      <c r="L52" s="11"/>
      <c r="N52" s="24">
        <v>8883</v>
      </c>
    </row>
    <row r="53" spans="1:17" s="2" customFormat="1" ht="16.5" customHeight="1" thickBot="1">
      <c r="A53" s="18" t="s">
        <v>233</v>
      </c>
      <c r="B53" s="19" t="s">
        <v>5</v>
      </c>
      <c r="C53" s="10">
        <v>497</v>
      </c>
      <c r="D53" s="25"/>
      <c r="E53" s="25"/>
      <c r="F53" s="25"/>
      <c r="G53" s="10"/>
      <c r="H53" s="10"/>
      <c r="I53" s="10"/>
      <c r="J53" s="10"/>
      <c r="K53" s="10"/>
      <c r="L53" s="11"/>
    </row>
    <row r="54" spans="1:17" s="2" customFormat="1" ht="16.5" customHeight="1" thickBot="1">
      <c r="A54" s="18" t="s">
        <v>263</v>
      </c>
      <c r="B54" s="28" t="s">
        <v>3</v>
      </c>
      <c r="C54" s="10">
        <v>482</v>
      </c>
      <c r="D54" s="25"/>
      <c r="E54" s="10"/>
      <c r="F54" s="10"/>
      <c r="G54" s="10"/>
      <c r="H54" s="10"/>
      <c r="I54" s="10"/>
      <c r="J54" s="10"/>
      <c r="K54" s="10"/>
    </row>
    <row r="55" spans="1:17" s="2" customFormat="1" ht="16.5" customHeight="1" thickBot="1">
      <c r="A55" s="18" t="s">
        <v>232</v>
      </c>
      <c r="B55" s="19" t="s">
        <v>5</v>
      </c>
      <c r="C55" s="10">
        <v>405</v>
      </c>
      <c r="D55" s="10"/>
      <c r="E55" s="25"/>
      <c r="F55" s="25"/>
      <c r="G55" s="10"/>
      <c r="H55" s="10"/>
    </row>
    <row r="56" spans="1:17" s="2" customFormat="1" ht="16.5" customHeight="1" thickBot="1">
      <c r="A56" s="18" t="s">
        <v>262</v>
      </c>
      <c r="B56" s="22" t="s">
        <v>16</v>
      </c>
      <c r="C56" s="10">
        <v>339</v>
      </c>
      <c r="D56" s="25"/>
      <c r="E56" s="25"/>
      <c r="F56" s="25"/>
      <c r="G56" s="10"/>
      <c r="H56" s="10"/>
      <c r="J56" s="14"/>
    </row>
    <row r="57" spans="1:17" s="2" customFormat="1" ht="16.5" customHeight="1" thickBot="1">
      <c r="A57" s="18" t="s">
        <v>237</v>
      </c>
      <c r="B57" s="23" t="s">
        <v>14</v>
      </c>
      <c r="C57" s="10">
        <v>298</v>
      </c>
      <c r="D57" s="25"/>
      <c r="E57" s="10"/>
      <c r="F57" s="10"/>
      <c r="G57" s="10"/>
      <c r="L57" s="24"/>
    </row>
    <row r="58" spans="1:17" s="2" customFormat="1" ht="16.5" customHeight="1" thickBot="1">
      <c r="A58" s="18" t="s">
        <v>264</v>
      </c>
      <c r="B58" s="23" t="s">
        <v>14</v>
      </c>
      <c r="C58" s="10">
        <v>118</v>
      </c>
      <c r="D58" s="10"/>
      <c r="E58" s="25"/>
      <c r="F58" s="25"/>
      <c r="G58" s="10"/>
      <c r="L58" s="17"/>
    </row>
    <row r="60" spans="1:17" s="2" customFormat="1" ht="17.45" customHeight="1">
      <c r="A60" s="1" t="s">
        <v>266</v>
      </c>
    </row>
    <row r="61" spans="1:17" s="2" customFormat="1" ht="8.25" customHeight="1" thickBot="1">
      <c r="A61" s="1"/>
    </row>
    <row r="62" spans="1:17" s="2" customFormat="1" ht="17.45" customHeight="1" thickBot="1">
      <c r="A62" s="4" t="s">
        <v>0</v>
      </c>
      <c r="B62" s="5" t="s">
        <v>1</v>
      </c>
      <c r="C62" s="5" t="s">
        <v>2</v>
      </c>
      <c r="D62" s="5">
        <v>2</v>
      </c>
      <c r="E62" s="5">
        <v>3</v>
      </c>
      <c r="F62" s="5">
        <v>4</v>
      </c>
      <c r="G62" s="5">
        <v>5</v>
      </c>
      <c r="H62" s="5">
        <v>6</v>
      </c>
      <c r="I62" s="5">
        <v>7</v>
      </c>
      <c r="J62" s="5">
        <v>8</v>
      </c>
      <c r="K62" s="5">
        <v>9</v>
      </c>
      <c r="L62" s="5"/>
      <c r="M62" s="13" t="s">
        <v>9</v>
      </c>
      <c r="N62" s="14">
        <f>(8133/10996)</f>
        <v>0.73963259367042566</v>
      </c>
    </row>
    <row r="63" spans="1:17" s="2" customFormat="1" ht="17.45" customHeight="1" thickBot="1">
      <c r="A63" s="7" t="s">
        <v>222</v>
      </c>
      <c r="B63" s="43" t="s">
        <v>16</v>
      </c>
      <c r="C63" s="9">
        <v>1939</v>
      </c>
      <c r="D63" s="10"/>
      <c r="E63" s="9"/>
      <c r="F63" s="10"/>
      <c r="G63" s="10"/>
      <c r="H63" s="10"/>
      <c r="I63" s="10"/>
      <c r="J63" s="10"/>
      <c r="K63" s="10"/>
      <c r="L63" s="11" t="s">
        <v>4</v>
      </c>
      <c r="N63" s="13" t="s">
        <v>11</v>
      </c>
      <c r="O63" s="13" t="s">
        <v>12</v>
      </c>
      <c r="P63" s="13" t="s">
        <v>13</v>
      </c>
      <c r="Q63" s="13"/>
    </row>
    <row r="64" spans="1:17" s="2" customFormat="1" ht="17.45" customHeight="1" thickBot="1">
      <c r="A64" s="7" t="s">
        <v>267</v>
      </c>
      <c r="B64" s="12" t="s">
        <v>5</v>
      </c>
      <c r="C64" s="10">
        <v>1271</v>
      </c>
      <c r="D64" s="10"/>
      <c r="E64" s="9" t="s">
        <v>173</v>
      </c>
      <c r="F64" s="10"/>
      <c r="G64" s="10"/>
      <c r="H64" s="10"/>
      <c r="I64" s="10"/>
      <c r="J64" s="10"/>
      <c r="K64" s="9"/>
      <c r="L64" s="11" t="s">
        <v>8</v>
      </c>
      <c r="M64" s="16" t="s">
        <v>5</v>
      </c>
      <c r="N64" s="17">
        <f>(C64+C66+C69+C72)</f>
        <v>2699</v>
      </c>
      <c r="O64" s="14">
        <f>SUM(N64/N68)</f>
        <v>0.33636590229312063</v>
      </c>
      <c r="P64" s="2">
        <v>2</v>
      </c>
    </row>
    <row r="65" spans="1:21" s="2" customFormat="1" ht="17.45" customHeight="1" thickBot="1">
      <c r="A65" s="7" t="s">
        <v>268</v>
      </c>
      <c r="B65" s="15" t="s">
        <v>14</v>
      </c>
      <c r="C65" s="10">
        <v>1070</v>
      </c>
      <c r="D65" s="10"/>
      <c r="E65" s="10"/>
      <c r="F65" s="10"/>
      <c r="G65" s="10"/>
      <c r="H65" s="10"/>
      <c r="I65" s="10"/>
      <c r="J65" s="9" t="s">
        <v>173</v>
      </c>
      <c r="K65" s="9"/>
      <c r="L65" s="11" t="s">
        <v>7</v>
      </c>
      <c r="M65" s="20" t="s">
        <v>3</v>
      </c>
      <c r="N65" s="17">
        <f>(C67+C70+C71)</f>
        <v>1382</v>
      </c>
      <c r="O65" s="14">
        <f>SUM(N65/N68)</f>
        <v>0.17223330009970089</v>
      </c>
    </row>
    <row r="66" spans="1:21" s="2" customFormat="1" ht="17.45" customHeight="1" thickBot="1">
      <c r="A66" s="7" t="s">
        <v>119</v>
      </c>
      <c r="B66" s="12" t="s">
        <v>5</v>
      </c>
      <c r="C66" s="10">
        <v>868</v>
      </c>
      <c r="D66" s="10"/>
      <c r="E66" s="10"/>
      <c r="F66" s="10"/>
      <c r="G66" s="10"/>
      <c r="H66" s="10"/>
      <c r="I66" s="10"/>
      <c r="J66" s="10"/>
      <c r="K66" s="9" t="s">
        <v>173</v>
      </c>
      <c r="L66" s="11" t="s">
        <v>10</v>
      </c>
      <c r="M66" s="21" t="s">
        <v>16</v>
      </c>
      <c r="N66" s="17">
        <f>(C63+C68+C73)</f>
        <v>2873</v>
      </c>
      <c r="O66" s="14">
        <f>SUM(N66/N68)</f>
        <v>0.35805084745762711</v>
      </c>
      <c r="P66" s="2">
        <v>2</v>
      </c>
    </row>
    <row r="67" spans="1:21" s="2" customFormat="1" ht="17.45" customHeight="1" thickBot="1">
      <c r="A67" s="18" t="s">
        <v>224</v>
      </c>
      <c r="B67" s="28" t="s">
        <v>3</v>
      </c>
      <c r="C67" s="10">
        <v>795</v>
      </c>
      <c r="D67" s="10"/>
      <c r="E67" s="10"/>
      <c r="F67" s="10"/>
      <c r="G67" s="10"/>
      <c r="H67" s="10"/>
      <c r="I67" s="10"/>
      <c r="J67" s="10"/>
      <c r="K67" s="10"/>
      <c r="L67" s="11"/>
      <c r="M67" s="13" t="s">
        <v>17</v>
      </c>
      <c r="N67" s="17">
        <v>1070</v>
      </c>
      <c r="O67" s="14">
        <f>SUM(N67/N68)</f>
        <v>0.13334995014955134</v>
      </c>
      <c r="P67" s="2">
        <v>1</v>
      </c>
    </row>
    <row r="68" spans="1:21" s="2" customFormat="1" ht="17.45" customHeight="1" thickBot="1">
      <c r="A68" s="7" t="s">
        <v>189</v>
      </c>
      <c r="B68" s="43" t="s">
        <v>16</v>
      </c>
      <c r="C68" s="10">
        <v>777</v>
      </c>
      <c r="D68" s="10"/>
      <c r="E68" s="10"/>
      <c r="F68" s="10"/>
      <c r="G68" s="10"/>
      <c r="H68" s="10"/>
      <c r="I68" s="10"/>
      <c r="J68" s="10"/>
      <c r="K68" s="9" t="s">
        <v>173</v>
      </c>
      <c r="L68" s="11" t="s">
        <v>6</v>
      </c>
      <c r="N68" s="24">
        <v>8024</v>
      </c>
      <c r="Q68" s="14"/>
    </row>
    <row r="69" spans="1:21" s="2" customFormat="1" ht="17.45" customHeight="1" thickBot="1">
      <c r="A69" s="18" t="s">
        <v>270</v>
      </c>
      <c r="B69" s="19" t="s">
        <v>5</v>
      </c>
      <c r="C69" s="10">
        <v>359</v>
      </c>
      <c r="D69" s="10"/>
      <c r="E69" s="10"/>
      <c r="F69" s="10"/>
    </row>
    <row r="70" spans="1:21" s="2" customFormat="1" ht="17.45" customHeight="1" thickBot="1">
      <c r="A70" s="18" t="s">
        <v>271</v>
      </c>
      <c r="B70" s="28" t="s">
        <v>3</v>
      </c>
      <c r="C70" s="10">
        <v>355</v>
      </c>
      <c r="D70" s="10"/>
      <c r="E70" s="10"/>
      <c r="F70" s="10"/>
    </row>
    <row r="71" spans="1:21" s="2" customFormat="1" ht="17.45" customHeight="1" thickBot="1">
      <c r="A71" s="18" t="s">
        <v>273</v>
      </c>
      <c r="B71" s="28" t="s">
        <v>3</v>
      </c>
      <c r="C71" s="10">
        <v>232</v>
      </c>
      <c r="D71" s="10"/>
      <c r="E71" s="10"/>
      <c r="F71" s="10"/>
    </row>
    <row r="72" spans="1:21" s="2" customFormat="1" ht="17.45" customHeight="1" thickBot="1">
      <c r="A72" s="18" t="s">
        <v>272</v>
      </c>
      <c r="B72" s="19" t="s">
        <v>5</v>
      </c>
      <c r="C72" s="10">
        <v>201</v>
      </c>
      <c r="D72" s="10"/>
      <c r="E72" s="10"/>
      <c r="F72" s="10"/>
    </row>
    <row r="73" spans="1:21" s="2" customFormat="1" ht="17.45" customHeight="1" thickBot="1">
      <c r="A73" s="18" t="s">
        <v>269</v>
      </c>
      <c r="B73" s="22" t="s">
        <v>16</v>
      </c>
      <c r="C73" s="10">
        <v>157</v>
      </c>
      <c r="D73" s="10"/>
      <c r="E73" s="10"/>
      <c r="F73" s="10"/>
    </row>
    <row r="74" spans="1:21">
      <c r="A74" s="32"/>
      <c r="B74" s="32"/>
    </row>
    <row r="75" spans="1:21" s="32" customFormat="1" ht="15" customHeight="1">
      <c r="B75" s="36" t="s">
        <v>20</v>
      </c>
      <c r="C75" s="38" t="s">
        <v>5</v>
      </c>
      <c r="D75" s="39" t="s">
        <v>3</v>
      </c>
      <c r="E75" s="40" t="s">
        <v>16</v>
      </c>
      <c r="F75" s="41" t="s">
        <v>18</v>
      </c>
      <c r="G75" s="52" t="s">
        <v>244</v>
      </c>
      <c r="H75" s="36" t="s">
        <v>17</v>
      </c>
      <c r="S75" s="33"/>
      <c r="T75" s="34"/>
      <c r="U75" s="35"/>
    </row>
    <row r="76" spans="1:21" s="32" customFormat="1" ht="15" customHeight="1">
      <c r="A76" s="32" t="s">
        <v>11</v>
      </c>
      <c r="B76" s="37">
        <f>SUM(I8+L22+L39+N68+N52)</f>
        <v>29432</v>
      </c>
      <c r="C76" s="34">
        <f>SUM(N48+N64+L34+L17+I5)</f>
        <v>10395</v>
      </c>
      <c r="D76" s="34">
        <f>SUM(N49+N65+L35+L18+I6)</f>
        <v>8972</v>
      </c>
      <c r="E76" s="34">
        <f>SUM(N50+N66+L36++I7+L19)</f>
        <v>5325</v>
      </c>
      <c r="F76" s="34">
        <f>(L20+L38)</f>
        <v>61</v>
      </c>
      <c r="G76" s="34">
        <v>0</v>
      </c>
      <c r="H76" s="34">
        <f>SUM(N51+N67+L21)</f>
        <v>4679</v>
      </c>
      <c r="S76" s="36"/>
      <c r="T76" s="37"/>
      <c r="U76" s="35"/>
    </row>
    <row r="77" spans="1:21" s="32" customFormat="1" ht="15" customHeight="1">
      <c r="A77" s="32" t="s">
        <v>12</v>
      </c>
      <c r="B77" s="42">
        <v>1</v>
      </c>
      <c r="C77" s="35">
        <f t="shared" ref="C77:H77" si="0">SUM(C76/$B$76)</f>
        <v>0.35318700733895081</v>
      </c>
      <c r="D77" s="35">
        <f t="shared" si="0"/>
        <v>0.30483827126936669</v>
      </c>
      <c r="E77" s="35">
        <f t="shared" si="0"/>
        <v>0.18092552324001088</v>
      </c>
      <c r="F77" s="35">
        <f t="shared" si="0"/>
        <v>2.0725740690405001E-3</v>
      </c>
      <c r="G77" s="35">
        <f t="shared" si="0"/>
        <v>0</v>
      </c>
      <c r="H77" s="35">
        <f t="shared" si="0"/>
        <v>0.15897662408263116</v>
      </c>
    </row>
    <row r="78" spans="1:21" s="32" customFormat="1" ht="15" customHeight="1">
      <c r="A78" s="32" t="s">
        <v>13</v>
      </c>
      <c r="B78" s="36">
        <v>26</v>
      </c>
      <c r="C78" s="32">
        <v>11</v>
      </c>
      <c r="D78" s="32">
        <v>8</v>
      </c>
      <c r="E78" s="32">
        <v>4</v>
      </c>
      <c r="F78" s="32">
        <v>0</v>
      </c>
      <c r="G78" s="32">
        <v>0</v>
      </c>
      <c r="H78" s="32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79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206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(6697/9700)</f>
        <v>0.69041237113402065</v>
      </c>
    </row>
    <row r="4" spans="1:16" s="2" customFormat="1" ht="16.5" customHeight="1" thickBot="1">
      <c r="A4" s="7" t="s">
        <v>168</v>
      </c>
      <c r="B4" s="12" t="s">
        <v>5</v>
      </c>
      <c r="C4" s="9">
        <v>1447</v>
      </c>
      <c r="D4" s="10"/>
      <c r="E4" s="10"/>
      <c r="F4" s="10"/>
      <c r="G4" s="10"/>
      <c r="H4" s="10"/>
      <c r="I4" s="10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207</v>
      </c>
      <c r="B5" s="12" t="s">
        <v>5</v>
      </c>
      <c r="C5" s="10">
        <v>947</v>
      </c>
      <c r="D5" s="10">
        <v>1049</v>
      </c>
      <c r="E5" s="10">
        <v>1063</v>
      </c>
      <c r="F5" s="10">
        <v>1071</v>
      </c>
      <c r="G5" s="10">
        <v>1094</v>
      </c>
      <c r="H5" s="9">
        <v>1146</v>
      </c>
      <c r="I5" s="10"/>
      <c r="J5" s="10"/>
      <c r="K5" s="9"/>
      <c r="L5" s="11" t="s">
        <v>8</v>
      </c>
      <c r="M5" s="16" t="s">
        <v>5</v>
      </c>
      <c r="N5" s="17">
        <f>(C4+C5+C7+C9)</f>
        <v>3829</v>
      </c>
      <c r="O5" s="14">
        <f>SUM(N5/N10)</f>
        <v>0.57874848851269645</v>
      </c>
      <c r="P5" s="2">
        <v>3</v>
      </c>
    </row>
    <row r="6" spans="1:16" s="2" customFormat="1" ht="16.5" customHeight="1" thickBot="1">
      <c r="A6" s="7" t="s">
        <v>167</v>
      </c>
      <c r="B6" s="8" t="s">
        <v>3</v>
      </c>
      <c r="C6" s="10">
        <v>905</v>
      </c>
      <c r="D6" s="10">
        <v>921</v>
      </c>
      <c r="E6" s="10">
        <v>948</v>
      </c>
      <c r="F6" s="10">
        <v>959</v>
      </c>
      <c r="G6" s="10">
        <v>969</v>
      </c>
      <c r="H6" s="10">
        <v>1006</v>
      </c>
      <c r="I6" s="10">
        <v>1016</v>
      </c>
      <c r="J6" s="9">
        <v>1148</v>
      </c>
      <c r="K6" s="9"/>
      <c r="L6" s="11" t="s">
        <v>7</v>
      </c>
      <c r="M6" s="20" t="s">
        <v>3</v>
      </c>
      <c r="N6" s="17">
        <f>(C6+C8+C10)</f>
        <v>1932</v>
      </c>
      <c r="O6" s="14">
        <f>SUM(N6/N10)</f>
        <v>0.29201934703748489</v>
      </c>
      <c r="P6" s="2">
        <v>2</v>
      </c>
    </row>
    <row r="7" spans="1:16" s="2" customFormat="1" ht="16.5" customHeight="1" thickBot="1">
      <c r="A7" s="7" t="s">
        <v>169</v>
      </c>
      <c r="B7" s="12" t="s">
        <v>5</v>
      </c>
      <c r="C7" s="10">
        <v>847</v>
      </c>
      <c r="D7" s="10">
        <v>943</v>
      </c>
      <c r="E7" s="10">
        <v>949</v>
      </c>
      <c r="F7" s="10">
        <v>980</v>
      </c>
      <c r="G7" s="10">
        <v>989</v>
      </c>
      <c r="H7" s="10">
        <v>1000</v>
      </c>
      <c r="I7" s="10">
        <v>1011</v>
      </c>
      <c r="J7" s="10">
        <v>1069</v>
      </c>
      <c r="K7" s="9">
        <v>1111</v>
      </c>
      <c r="L7" s="11" t="s">
        <v>6</v>
      </c>
      <c r="M7" s="21" t="s">
        <v>16</v>
      </c>
      <c r="N7" s="17">
        <f>(C11+C12)</f>
        <v>503</v>
      </c>
      <c r="O7" s="14">
        <f>SUM(N7/N10)</f>
        <v>7.6027811366384521E-2</v>
      </c>
    </row>
    <row r="8" spans="1:16" s="2" customFormat="1" ht="16.5" customHeight="1" thickBot="1">
      <c r="A8" s="7" t="s">
        <v>170</v>
      </c>
      <c r="B8" s="8" t="s">
        <v>3</v>
      </c>
      <c r="C8" s="10">
        <v>663</v>
      </c>
      <c r="D8" s="10">
        <v>680</v>
      </c>
      <c r="E8" s="10">
        <v>683</v>
      </c>
      <c r="F8" s="10">
        <v>687</v>
      </c>
      <c r="G8" s="10">
        <v>705</v>
      </c>
      <c r="H8" s="10">
        <v>720</v>
      </c>
      <c r="I8" s="10">
        <v>722</v>
      </c>
      <c r="J8" s="10">
        <v>869</v>
      </c>
      <c r="K8" s="9">
        <v>1049</v>
      </c>
      <c r="L8" s="11" t="s">
        <v>10</v>
      </c>
      <c r="M8" s="26" t="s">
        <v>18</v>
      </c>
      <c r="N8" s="17">
        <v>138</v>
      </c>
      <c r="O8" s="14">
        <f>SUM(N8/N10)</f>
        <v>2.0858524788391779E-2</v>
      </c>
    </row>
    <row r="9" spans="1:16" s="2" customFormat="1" ht="16.5" customHeight="1" thickBot="1">
      <c r="A9" s="18" t="s">
        <v>132</v>
      </c>
      <c r="B9" s="19" t="s">
        <v>5</v>
      </c>
      <c r="C9" s="10">
        <v>588</v>
      </c>
      <c r="D9" s="10">
        <v>659</v>
      </c>
      <c r="E9" s="10">
        <v>676</v>
      </c>
      <c r="F9" s="10">
        <v>681</v>
      </c>
      <c r="G9" s="10">
        <v>699</v>
      </c>
      <c r="H9" s="10">
        <v>735</v>
      </c>
      <c r="I9" s="10">
        <v>741</v>
      </c>
      <c r="J9" s="10">
        <v>757</v>
      </c>
      <c r="K9" s="10">
        <v>795</v>
      </c>
      <c r="L9" s="11"/>
      <c r="M9" s="13" t="s">
        <v>17</v>
      </c>
      <c r="N9" s="17">
        <f>(C14+C15)</f>
        <v>214</v>
      </c>
      <c r="O9" s="14">
        <f>SUM(N9/N10)</f>
        <v>3.2345828295042324E-2</v>
      </c>
    </row>
    <row r="10" spans="1:16" s="2" customFormat="1" ht="16.5" customHeight="1" thickBot="1">
      <c r="A10" s="18" t="s">
        <v>212</v>
      </c>
      <c r="B10" s="28" t="s">
        <v>3</v>
      </c>
      <c r="C10" s="10">
        <v>364</v>
      </c>
      <c r="D10" s="10">
        <v>378</v>
      </c>
      <c r="E10" s="10">
        <v>379</v>
      </c>
      <c r="F10" s="10">
        <v>390</v>
      </c>
      <c r="G10" s="10">
        <v>407</v>
      </c>
      <c r="H10" s="10">
        <v>415</v>
      </c>
      <c r="I10" s="10">
        <v>418</v>
      </c>
      <c r="J10" s="10" t="s">
        <v>21</v>
      </c>
      <c r="M10" s="55"/>
      <c r="N10" s="24">
        <v>6616</v>
      </c>
      <c r="O10" s="14"/>
    </row>
    <row r="11" spans="1:16" s="2" customFormat="1" ht="16.5" customHeight="1" thickBot="1">
      <c r="A11" s="18" t="s">
        <v>211</v>
      </c>
      <c r="B11" s="22" t="s">
        <v>16</v>
      </c>
      <c r="C11" s="10">
        <v>257</v>
      </c>
      <c r="D11" s="10">
        <v>263</v>
      </c>
      <c r="E11" s="10">
        <v>267</v>
      </c>
      <c r="F11" s="10">
        <v>280</v>
      </c>
      <c r="G11" s="10">
        <v>302</v>
      </c>
      <c r="H11" s="10">
        <v>418</v>
      </c>
      <c r="I11" s="10">
        <v>425</v>
      </c>
      <c r="J11" s="10">
        <v>443</v>
      </c>
      <c r="K11" s="10" t="s">
        <v>21</v>
      </c>
    </row>
    <row r="12" spans="1:16" s="2" customFormat="1" ht="16.5" customHeight="1" thickBot="1">
      <c r="A12" s="18" t="s">
        <v>208</v>
      </c>
      <c r="B12" s="22" t="s">
        <v>16</v>
      </c>
      <c r="C12" s="10">
        <v>246</v>
      </c>
      <c r="D12" s="10">
        <v>253</v>
      </c>
      <c r="E12" s="10">
        <v>268</v>
      </c>
      <c r="F12" s="10">
        <v>285</v>
      </c>
      <c r="G12" s="10">
        <v>296</v>
      </c>
      <c r="H12" s="10" t="s">
        <v>21</v>
      </c>
      <c r="I12" s="55"/>
      <c r="J12" s="17"/>
      <c r="K12" s="14"/>
    </row>
    <row r="13" spans="1:16" s="2" customFormat="1" ht="16.5" customHeight="1" thickBot="1">
      <c r="A13" s="18" t="s">
        <v>209</v>
      </c>
      <c r="B13" s="27" t="s">
        <v>18</v>
      </c>
      <c r="C13" s="10">
        <v>138</v>
      </c>
      <c r="D13" s="10">
        <v>141</v>
      </c>
      <c r="E13" s="10">
        <v>144</v>
      </c>
      <c r="F13" s="10">
        <v>160</v>
      </c>
      <c r="G13" s="10" t="s">
        <v>21</v>
      </c>
      <c r="I13" s="55"/>
      <c r="J13" s="24"/>
      <c r="K13" s="14"/>
    </row>
    <row r="14" spans="1:16" s="2" customFormat="1" ht="16.5" customHeight="1" thickBot="1">
      <c r="A14" s="18" t="s">
        <v>213</v>
      </c>
      <c r="B14" s="23" t="s">
        <v>14</v>
      </c>
      <c r="C14" s="10">
        <v>116</v>
      </c>
      <c r="D14" s="10">
        <v>121</v>
      </c>
      <c r="E14" s="10">
        <v>130</v>
      </c>
      <c r="F14" s="10" t="s">
        <v>21</v>
      </c>
      <c r="J14" s="24"/>
    </row>
    <row r="15" spans="1:16" s="2" customFormat="1" ht="16.5" customHeight="1" thickBot="1">
      <c r="A15" s="18" t="s">
        <v>210</v>
      </c>
      <c r="B15" s="23" t="s">
        <v>14</v>
      </c>
      <c r="C15" s="10">
        <v>98</v>
      </c>
      <c r="D15" s="10">
        <v>105</v>
      </c>
      <c r="E15" s="10" t="s">
        <v>21</v>
      </c>
      <c r="J15" s="24"/>
      <c r="K15" s="17"/>
    </row>
    <row r="16" spans="1:16" s="2" customFormat="1" ht="10.5" customHeight="1">
      <c r="A16" s="1"/>
    </row>
    <row r="17" spans="1:14" s="2" customFormat="1" ht="17.45" customHeight="1">
      <c r="A17" s="1" t="s">
        <v>214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6"/>
      <c r="K19" s="13" t="s">
        <v>9</v>
      </c>
      <c r="L19" s="14">
        <f>(7300/9788)</f>
        <v>0.74581119738455248</v>
      </c>
    </row>
    <row r="20" spans="1:14" s="2" customFormat="1" ht="16.5" customHeight="1" thickBot="1">
      <c r="A20" s="7" t="s">
        <v>41</v>
      </c>
      <c r="B20" s="12" t="s">
        <v>5</v>
      </c>
      <c r="C20" s="9">
        <v>1486</v>
      </c>
      <c r="D20" s="10"/>
      <c r="E20" s="10"/>
      <c r="F20" s="10"/>
      <c r="G20" s="10"/>
      <c r="H20" s="10"/>
      <c r="I20" s="10"/>
      <c r="J20" s="11" t="s">
        <v>4</v>
      </c>
      <c r="L20" s="13" t="s">
        <v>11</v>
      </c>
      <c r="M20" s="13" t="s">
        <v>12</v>
      </c>
      <c r="N20" s="13" t="s">
        <v>13</v>
      </c>
    </row>
    <row r="21" spans="1:14" s="2" customFormat="1" ht="16.5" customHeight="1" thickBot="1">
      <c r="A21" s="7" t="s">
        <v>39</v>
      </c>
      <c r="B21" s="8" t="s">
        <v>3</v>
      </c>
      <c r="C21" s="10">
        <v>1116</v>
      </c>
      <c r="D21" s="10">
        <v>1142</v>
      </c>
      <c r="E21" s="9">
        <v>1209</v>
      </c>
      <c r="F21" s="10"/>
      <c r="G21" s="10"/>
      <c r="H21" s="10"/>
      <c r="I21" s="10"/>
      <c r="J21" s="11" t="s">
        <v>8</v>
      </c>
      <c r="K21" s="16" t="s">
        <v>5</v>
      </c>
      <c r="L21" s="17">
        <f>(C20+C23+C25+C27+C30)</f>
        <v>3534</v>
      </c>
      <c r="M21" s="14">
        <f>SUM(L21/L25)</f>
        <v>0.48839137645107794</v>
      </c>
      <c r="N21" s="2">
        <v>3</v>
      </c>
    </row>
    <row r="22" spans="1:14" s="2" customFormat="1" ht="16.5" customHeight="1" thickBot="1">
      <c r="A22" s="7" t="s">
        <v>215</v>
      </c>
      <c r="B22" s="8" t="s">
        <v>3</v>
      </c>
      <c r="C22" s="10">
        <v>766</v>
      </c>
      <c r="D22" s="10">
        <v>776</v>
      </c>
      <c r="E22" s="10">
        <v>780</v>
      </c>
      <c r="F22" s="10">
        <v>806</v>
      </c>
      <c r="G22" s="10">
        <v>890</v>
      </c>
      <c r="H22" s="10">
        <v>1019</v>
      </c>
      <c r="I22" s="9">
        <v>1164</v>
      </c>
      <c r="J22" s="11" t="s">
        <v>10</v>
      </c>
      <c r="K22" s="20" t="s">
        <v>3</v>
      </c>
      <c r="L22" s="17">
        <f>(C21+C22+C26+C28)</f>
        <v>2766</v>
      </c>
      <c r="M22" s="14">
        <f>SUM(L22/L25)</f>
        <v>0.38225538971807627</v>
      </c>
      <c r="N22" s="2">
        <v>2</v>
      </c>
    </row>
    <row r="23" spans="1:14" s="2" customFormat="1" ht="16.5" customHeight="1" thickBot="1">
      <c r="A23" s="7" t="s">
        <v>175</v>
      </c>
      <c r="B23" s="12" t="s">
        <v>5</v>
      </c>
      <c r="C23" s="10">
        <v>743</v>
      </c>
      <c r="D23" s="10">
        <v>787</v>
      </c>
      <c r="E23" s="10">
        <v>801</v>
      </c>
      <c r="F23" s="10">
        <v>919</v>
      </c>
      <c r="G23" s="10">
        <v>928</v>
      </c>
      <c r="H23" s="10">
        <v>1083</v>
      </c>
      <c r="I23" s="9">
        <v>1217</v>
      </c>
      <c r="J23" s="9" t="s">
        <v>7</v>
      </c>
      <c r="K23" s="58" t="s">
        <v>27</v>
      </c>
      <c r="L23" s="17">
        <v>299</v>
      </c>
      <c r="M23" s="14">
        <f>SUM(L23/L25)</f>
        <v>4.1321171918186843E-2</v>
      </c>
    </row>
    <row r="24" spans="1:14" s="2" customFormat="1" ht="16.5" customHeight="1" thickBot="1">
      <c r="A24" s="18" t="s">
        <v>179</v>
      </c>
      <c r="B24" s="23" t="s">
        <v>14</v>
      </c>
      <c r="C24" s="10">
        <v>637</v>
      </c>
      <c r="D24" s="10">
        <v>653</v>
      </c>
      <c r="E24" s="10">
        <v>679</v>
      </c>
      <c r="F24" s="10">
        <v>702</v>
      </c>
      <c r="G24" s="10">
        <v>754</v>
      </c>
      <c r="H24" s="10">
        <v>772</v>
      </c>
      <c r="I24" s="10" t="s">
        <v>21</v>
      </c>
      <c r="K24" s="13" t="s">
        <v>17</v>
      </c>
      <c r="L24" s="17">
        <v>637</v>
      </c>
      <c r="M24" s="14">
        <f>SUM(L24/L25)</f>
        <v>8.8032061912658929E-2</v>
      </c>
    </row>
    <row r="25" spans="1:14" s="2" customFormat="1" ht="16.5" customHeight="1" thickBot="1">
      <c r="A25" s="7" t="s">
        <v>217</v>
      </c>
      <c r="B25" s="12" t="s">
        <v>5</v>
      </c>
      <c r="C25" s="10">
        <v>620</v>
      </c>
      <c r="D25" s="10">
        <v>725</v>
      </c>
      <c r="E25" s="10">
        <v>785</v>
      </c>
      <c r="F25" s="10">
        <v>855</v>
      </c>
      <c r="G25" s="10">
        <v>882</v>
      </c>
      <c r="H25" s="10">
        <v>1016</v>
      </c>
      <c r="I25" s="9">
        <v>1202</v>
      </c>
      <c r="J25" s="9" t="s">
        <v>6</v>
      </c>
      <c r="K25" s="26"/>
      <c r="L25" s="24">
        <v>7236</v>
      </c>
      <c r="M25" s="14"/>
    </row>
    <row r="26" spans="1:14" s="2" customFormat="1" ht="16.5" customHeight="1" thickBot="1">
      <c r="A26" s="18" t="s">
        <v>177</v>
      </c>
      <c r="B26" s="28" t="s">
        <v>3</v>
      </c>
      <c r="C26" s="10">
        <v>572</v>
      </c>
      <c r="D26" s="10">
        <v>590</v>
      </c>
      <c r="E26" s="10">
        <v>660</v>
      </c>
      <c r="F26" s="10">
        <v>667</v>
      </c>
      <c r="G26" s="10">
        <v>813</v>
      </c>
      <c r="H26" s="10">
        <v>824</v>
      </c>
      <c r="I26" s="10">
        <v>1012</v>
      </c>
      <c r="J26" s="9"/>
    </row>
    <row r="27" spans="1:14" s="2" customFormat="1" ht="16.5" customHeight="1" thickBot="1">
      <c r="A27" s="18" t="s">
        <v>220</v>
      </c>
      <c r="B27" s="19" t="s">
        <v>5</v>
      </c>
      <c r="C27" s="10">
        <v>394</v>
      </c>
      <c r="D27" s="10">
        <v>421</v>
      </c>
      <c r="E27" s="10">
        <v>424</v>
      </c>
      <c r="F27" s="10">
        <v>477</v>
      </c>
      <c r="G27" s="10">
        <v>482</v>
      </c>
      <c r="H27" s="10" t="s">
        <v>21</v>
      </c>
      <c r="I27" s="21"/>
    </row>
    <row r="28" spans="1:14" s="2" customFormat="1" ht="16.5" customHeight="1" thickBot="1">
      <c r="A28" s="18" t="s">
        <v>216</v>
      </c>
      <c r="B28" s="28" t="s">
        <v>3</v>
      </c>
      <c r="C28" s="10">
        <v>312</v>
      </c>
      <c r="D28" s="10">
        <v>315</v>
      </c>
      <c r="E28" s="10">
        <v>332</v>
      </c>
      <c r="F28" s="10">
        <v>338</v>
      </c>
      <c r="G28" s="10" t="s">
        <v>21</v>
      </c>
      <c r="I28" s="26"/>
      <c r="J28" s="17"/>
    </row>
    <row r="29" spans="1:14" s="2" customFormat="1" ht="16.5" customHeight="1" thickBot="1">
      <c r="A29" s="18" t="s">
        <v>218</v>
      </c>
      <c r="B29" s="59" t="s">
        <v>27</v>
      </c>
      <c r="C29" s="10">
        <v>299</v>
      </c>
      <c r="D29" s="10">
        <v>306</v>
      </c>
      <c r="E29" s="10" t="s">
        <v>21</v>
      </c>
      <c r="I29" s="13"/>
      <c r="J29" s="17"/>
      <c r="K29" s="14"/>
    </row>
    <row r="30" spans="1:14" s="2" customFormat="1" ht="16.5" customHeight="1" thickBot="1">
      <c r="A30" s="18" t="s">
        <v>219</v>
      </c>
      <c r="B30" s="19" t="s">
        <v>5</v>
      </c>
      <c r="C30" s="10">
        <v>291</v>
      </c>
      <c r="D30" s="10">
        <v>314</v>
      </c>
      <c r="E30" s="10">
        <v>324</v>
      </c>
      <c r="F30" s="10" t="s">
        <v>21</v>
      </c>
      <c r="H30"/>
    </row>
    <row r="32" spans="1:14" s="2" customFormat="1" ht="17.45" customHeight="1">
      <c r="A32" s="1" t="s">
        <v>238</v>
      </c>
    </row>
    <row r="33" spans="1:14" s="2" customFormat="1" ht="10.5" customHeight="1" thickBot="1">
      <c r="A33" s="1"/>
    </row>
    <row r="34" spans="1:14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6"/>
      <c r="K34" s="13" t="s">
        <v>9</v>
      </c>
      <c r="L34" s="14">
        <f>(7255/10716)</f>
        <v>0.67702500933184029</v>
      </c>
    </row>
    <row r="35" spans="1:14" s="2" customFormat="1" ht="16.5" customHeight="1" thickBot="1">
      <c r="A35" s="7" t="s">
        <v>202</v>
      </c>
      <c r="B35" s="43" t="s">
        <v>16</v>
      </c>
      <c r="C35" s="9">
        <v>1564</v>
      </c>
      <c r="D35" s="10"/>
      <c r="E35" s="10"/>
      <c r="F35" s="10"/>
      <c r="G35" s="10"/>
      <c r="H35" s="10"/>
      <c r="I35" s="9"/>
      <c r="J35" s="11" t="s">
        <v>4</v>
      </c>
      <c r="L35" s="13" t="s">
        <v>11</v>
      </c>
      <c r="M35" s="13" t="s">
        <v>12</v>
      </c>
      <c r="N35" s="13" t="s">
        <v>13</v>
      </c>
    </row>
    <row r="36" spans="1:14" s="2" customFormat="1" ht="16.5" customHeight="1" thickBot="1">
      <c r="A36" s="7" t="s">
        <v>284</v>
      </c>
      <c r="B36" s="12" t="s">
        <v>5</v>
      </c>
      <c r="C36" s="10">
        <v>1080</v>
      </c>
      <c r="D36" s="10">
        <v>1127</v>
      </c>
      <c r="E36" s="10">
        <v>1140</v>
      </c>
      <c r="F36" s="10">
        <v>1184</v>
      </c>
      <c r="G36" s="9">
        <v>1221</v>
      </c>
      <c r="H36" s="10"/>
      <c r="I36" s="9"/>
      <c r="J36" s="11" t="s">
        <v>8</v>
      </c>
      <c r="K36" s="16" t="s">
        <v>5</v>
      </c>
      <c r="L36" s="17">
        <f>(C36+C38+C39)</f>
        <v>2645</v>
      </c>
      <c r="M36" s="14">
        <f>SUM(L36/L41)</f>
        <v>0.36956825485538636</v>
      </c>
      <c r="N36" s="2">
        <v>3</v>
      </c>
    </row>
    <row r="37" spans="1:14" s="2" customFormat="1" ht="16.5" customHeight="1" thickBot="1">
      <c r="A37" s="7" t="s">
        <v>50</v>
      </c>
      <c r="B37" s="8" t="s">
        <v>3</v>
      </c>
      <c r="C37" s="10">
        <v>854</v>
      </c>
      <c r="D37" s="10">
        <v>920</v>
      </c>
      <c r="E37" s="10">
        <v>955</v>
      </c>
      <c r="F37" s="10">
        <v>981</v>
      </c>
      <c r="G37" s="10">
        <v>1154</v>
      </c>
      <c r="H37" s="9">
        <v>1591</v>
      </c>
      <c r="I37" s="9"/>
      <c r="J37" s="11" t="s">
        <v>7</v>
      </c>
      <c r="K37" s="20" t="s">
        <v>3</v>
      </c>
      <c r="L37" s="17">
        <f>(C37+C41+C42)</f>
        <v>1876</v>
      </c>
      <c r="M37" s="14">
        <f>SUM(L37/L41)</f>
        <v>0.26212100041917002</v>
      </c>
      <c r="N37" s="2">
        <v>1</v>
      </c>
    </row>
    <row r="38" spans="1:14" s="2" customFormat="1" ht="16.5" customHeight="1" thickBot="1">
      <c r="A38" s="7" t="s">
        <v>241</v>
      </c>
      <c r="B38" s="12" t="s">
        <v>5</v>
      </c>
      <c r="C38" s="10">
        <v>830</v>
      </c>
      <c r="D38" s="10">
        <v>865</v>
      </c>
      <c r="E38" s="10">
        <v>877</v>
      </c>
      <c r="F38" s="10">
        <v>928</v>
      </c>
      <c r="G38" s="10">
        <v>954</v>
      </c>
      <c r="H38" s="10">
        <v>1021</v>
      </c>
      <c r="I38" s="9">
        <v>1094</v>
      </c>
      <c r="J38" s="11" t="s">
        <v>10</v>
      </c>
      <c r="K38" s="21" t="s">
        <v>16</v>
      </c>
      <c r="L38" s="17">
        <f>(C35+C44)</f>
        <v>1698</v>
      </c>
      <c r="M38" s="14">
        <f>SUM(L38/L41)</f>
        <v>0.2372502445158586</v>
      </c>
      <c r="N38" s="2">
        <v>1</v>
      </c>
    </row>
    <row r="39" spans="1:14" s="2" customFormat="1" ht="16.5" customHeight="1" thickBot="1">
      <c r="A39" s="7" t="s">
        <v>240</v>
      </c>
      <c r="B39" s="12" t="s">
        <v>5</v>
      </c>
      <c r="C39" s="10">
        <v>735</v>
      </c>
      <c r="D39" s="10">
        <v>774</v>
      </c>
      <c r="E39" s="10">
        <v>788</v>
      </c>
      <c r="F39" s="10">
        <v>832</v>
      </c>
      <c r="G39" s="10">
        <v>861</v>
      </c>
      <c r="H39" s="10">
        <v>1049</v>
      </c>
      <c r="I39" s="9">
        <v>1136</v>
      </c>
      <c r="J39" s="11" t="s">
        <v>6</v>
      </c>
      <c r="K39" s="58" t="s">
        <v>27</v>
      </c>
      <c r="L39" s="17">
        <v>636</v>
      </c>
      <c r="M39" s="14">
        <f>SUM(L39/L41)</f>
        <v>8.8864049182618421E-2</v>
      </c>
    </row>
    <row r="40" spans="1:14" s="2" customFormat="1" ht="16.5" customHeight="1" thickBot="1">
      <c r="A40" s="18" t="s">
        <v>201</v>
      </c>
      <c r="B40" s="59" t="s">
        <v>27</v>
      </c>
      <c r="C40" s="10">
        <v>636</v>
      </c>
      <c r="D40" s="10">
        <v>680</v>
      </c>
      <c r="E40" s="10">
        <v>748</v>
      </c>
      <c r="F40" s="10">
        <v>850</v>
      </c>
      <c r="G40" s="10">
        <v>881</v>
      </c>
      <c r="H40" s="10">
        <v>896</v>
      </c>
      <c r="I40" s="10">
        <v>916</v>
      </c>
      <c r="J40" s="11"/>
      <c r="K40" s="26" t="s">
        <v>18</v>
      </c>
      <c r="L40" s="17">
        <v>302</v>
      </c>
      <c r="M40" s="14">
        <f>SUM(L40/L41)</f>
        <v>4.2196451026966605E-2</v>
      </c>
    </row>
    <row r="41" spans="1:14" s="2" customFormat="1" ht="16.5" customHeight="1" thickBot="1">
      <c r="A41" s="18" t="s">
        <v>239</v>
      </c>
      <c r="B41" s="28" t="s">
        <v>3</v>
      </c>
      <c r="C41" s="10">
        <v>607</v>
      </c>
      <c r="D41" s="10">
        <v>633</v>
      </c>
      <c r="E41" s="10">
        <v>640</v>
      </c>
      <c r="F41" s="10">
        <v>646</v>
      </c>
      <c r="G41" s="10">
        <v>786</v>
      </c>
      <c r="H41" s="10" t="s">
        <v>21</v>
      </c>
      <c r="L41" s="24">
        <v>7157</v>
      </c>
    </row>
    <row r="42" spans="1:14" s="2" customFormat="1" ht="16.5" customHeight="1" thickBot="1">
      <c r="A42" s="18" t="s">
        <v>54</v>
      </c>
      <c r="B42" s="28" t="s">
        <v>3</v>
      </c>
      <c r="C42" s="10">
        <v>415</v>
      </c>
      <c r="D42" s="10">
        <v>441</v>
      </c>
      <c r="E42" s="10">
        <v>452</v>
      </c>
      <c r="F42" s="10">
        <v>465</v>
      </c>
      <c r="G42" s="10" t="s">
        <v>21</v>
      </c>
    </row>
    <row r="43" spans="1:14" s="2" customFormat="1" ht="16.5" customHeight="1" thickBot="1">
      <c r="A43" s="18" t="s">
        <v>243</v>
      </c>
      <c r="B43" s="27" t="s">
        <v>18</v>
      </c>
      <c r="C43" s="10">
        <v>302</v>
      </c>
      <c r="D43" s="10">
        <v>324</v>
      </c>
      <c r="E43" s="10">
        <v>342</v>
      </c>
      <c r="F43" s="10" t="s">
        <v>21</v>
      </c>
    </row>
    <row r="44" spans="1:14" s="2" customFormat="1" ht="16.5" customHeight="1" thickBot="1">
      <c r="A44" s="18" t="s">
        <v>242</v>
      </c>
      <c r="B44" s="22" t="s">
        <v>16</v>
      </c>
      <c r="C44" s="10">
        <v>134</v>
      </c>
      <c r="D44" s="10">
        <v>200</v>
      </c>
      <c r="E44" s="10" t="s">
        <v>21</v>
      </c>
      <c r="I44" s="17"/>
      <c r="J44" s="17"/>
    </row>
    <row r="45" spans="1:14" s="2" customFormat="1" ht="11.25" customHeight="1">
      <c r="A45" s="29"/>
      <c r="B45" s="30"/>
      <c r="C45" s="29"/>
      <c r="D45" s="29"/>
      <c r="E45" s="29"/>
      <c r="N45" s="14"/>
    </row>
    <row r="46" spans="1:14" s="2" customFormat="1" ht="17.45" customHeight="1">
      <c r="A46" s="1" t="s">
        <v>228</v>
      </c>
    </row>
    <row r="47" spans="1:14" s="2" customFormat="1" ht="10.5" customHeight="1" thickBot="1">
      <c r="A47" s="1"/>
    </row>
    <row r="48" spans="1:14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5">
        <v>8</v>
      </c>
      <c r="K48" s="5">
        <v>9</v>
      </c>
      <c r="L48" s="6"/>
      <c r="M48" s="13" t="s">
        <v>9</v>
      </c>
      <c r="N48" s="14">
        <f>(9244/12778)</f>
        <v>0.72343089685396778</v>
      </c>
    </row>
    <row r="49" spans="1:16" s="2" customFormat="1" ht="16.5" customHeight="1" thickBot="1">
      <c r="A49" s="7" t="s">
        <v>229</v>
      </c>
      <c r="B49" s="12" t="s">
        <v>5</v>
      </c>
      <c r="C49" s="9">
        <v>1464</v>
      </c>
      <c r="D49" s="10"/>
      <c r="E49" s="10"/>
      <c r="F49" s="10"/>
      <c r="G49" s="10"/>
      <c r="H49" s="10"/>
      <c r="I49" s="10"/>
      <c r="J49" s="10"/>
      <c r="K49" s="10"/>
      <c r="L49" s="11" t="s">
        <v>4</v>
      </c>
      <c r="N49" s="13" t="s">
        <v>11</v>
      </c>
      <c r="O49" s="13" t="s">
        <v>12</v>
      </c>
      <c r="P49" s="13" t="s">
        <v>13</v>
      </c>
    </row>
    <row r="50" spans="1:16" s="2" customFormat="1" ht="16.5" customHeight="1" thickBot="1">
      <c r="A50" s="7" t="s">
        <v>194</v>
      </c>
      <c r="B50" s="43" t="s">
        <v>16</v>
      </c>
      <c r="C50" s="10">
        <v>1135</v>
      </c>
      <c r="D50" s="10">
        <v>1162</v>
      </c>
      <c r="E50" s="10">
        <v>1231</v>
      </c>
      <c r="F50" s="10">
        <v>1237</v>
      </c>
      <c r="G50" s="9">
        <v>1305</v>
      </c>
      <c r="H50" s="10"/>
      <c r="I50" s="10"/>
      <c r="J50" s="10"/>
      <c r="K50" s="10"/>
      <c r="L50" s="11" t="s">
        <v>8</v>
      </c>
      <c r="M50" s="16" t="s">
        <v>5</v>
      </c>
      <c r="N50" s="17">
        <f>(C49+C52+C54+C56)</f>
        <v>3775</v>
      </c>
      <c r="O50" s="14">
        <f>SUM(N50/N56)</f>
        <v>0.41360797633395419</v>
      </c>
      <c r="P50" s="2">
        <v>3</v>
      </c>
    </row>
    <row r="51" spans="1:16" s="2" customFormat="1" ht="16.5" customHeight="1" thickBot="1">
      <c r="A51" s="7" t="s">
        <v>193</v>
      </c>
      <c r="B51" s="8" t="s">
        <v>3</v>
      </c>
      <c r="C51" s="10">
        <v>930</v>
      </c>
      <c r="D51" s="10">
        <v>944</v>
      </c>
      <c r="E51" s="10">
        <v>950</v>
      </c>
      <c r="F51" s="10">
        <v>952</v>
      </c>
      <c r="G51" s="10">
        <v>956</v>
      </c>
      <c r="H51" s="10">
        <v>969</v>
      </c>
      <c r="I51" s="9">
        <v>1351</v>
      </c>
      <c r="J51" s="10"/>
      <c r="K51" s="10"/>
      <c r="L51" s="11" t="s">
        <v>7</v>
      </c>
      <c r="M51" s="20" t="s">
        <v>3</v>
      </c>
      <c r="N51" s="17">
        <f>(C51+C53+C55+C57)</f>
        <v>2998</v>
      </c>
      <c r="O51" s="14">
        <f>SUM(N51/N56)</f>
        <v>0.32847595047660788</v>
      </c>
      <c r="P51" s="2">
        <v>2</v>
      </c>
    </row>
    <row r="52" spans="1:16" s="2" customFormat="1" ht="16.5" customHeight="1" thickBot="1">
      <c r="A52" s="7" t="s">
        <v>192</v>
      </c>
      <c r="B52" s="12" t="s">
        <v>5</v>
      </c>
      <c r="C52" s="25">
        <v>908</v>
      </c>
      <c r="D52" s="10">
        <v>961</v>
      </c>
      <c r="E52" s="10">
        <v>973</v>
      </c>
      <c r="F52" s="10">
        <v>992</v>
      </c>
      <c r="G52" s="10">
        <v>1016</v>
      </c>
      <c r="H52" s="10">
        <v>1088</v>
      </c>
      <c r="I52" s="10">
        <v>1106</v>
      </c>
      <c r="J52" s="10">
        <v>1108</v>
      </c>
      <c r="K52" s="9">
        <v>1416</v>
      </c>
      <c r="L52" s="11" t="s">
        <v>6</v>
      </c>
      <c r="M52" s="21" t="s">
        <v>16</v>
      </c>
      <c r="N52" s="17">
        <f>(C50+C59)</f>
        <v>1502</v>
      </c>
      <c r="O52" s="14">
        <f>SUM(N52/N56)</f>
        <v>0.16456667031883424</v>
      </c>
      <c r="P52" s="2">
        <v>1</v>
      </c>
    </row>
    <row r="53" spans="1:16" s="2" customFormat="1" ht="16.5" customHeight="1" thickBot="1">
      <c r="A53" s="7" t="s">
        <v>231</v>
      </c>
      <c r="B53" s="8" t="s">
        <v>3</v>
      </c>
      <c r="C53" s="10">
        <v>785</v>
      </c>
      <c r="D53" s="10">
        <v>786</v>
      </c>
      <c r="E53" s="10">
        <v>790</v>
      </c>
      <c r="F53" s="10">
        <v>843</v>
      </c>
      <c r="G53" s="10">
        <v>953</v>
      </c>
      <c r="H53" s="10">
        <v>1082</v>
      </c>
      <c r="I53" s="10">
        <v>1168</v>
      </c>
      <c r="J53" s="10">
        <v>1184</v>
      </c>
      <c r="K53" s="9">
        <v>1205</v>
      </c>
      <c r="L53" s="11" t="s">
        <v>15</v>
      </c>
      <c r="M53" s="58" t="s">
        <v>27</v>
      </c>
      <c r="N53" s="17">
        <v>178</v>
      </c>
      <c r="O53" s="14">
        <f>SUM(N53/N56)</f>
        <v>1.9502574778130822E-2</v>
      </c>
    </row>
    <row r="54" spans="1:16" s="2" customFormat="1" ht="16.5" customHeight="1" thickBot="1">
      <c r="A54" s="7" t="s">
        <v>232</v>
      </c>
      <c r="B54" s="12" t="s">
        <v>5</v>
      </c>
      <c r="C54" s="10">
        <v>759</v>
      </c>
      <c r="D54" s="10">
        <v>773</v>
      </c>
      <c r="E54" s="10">
        <v>779</v>
      </c>
      <c r="F54" s="10">
        <v>810</v>
      </c>
      <c r="G54" s="10">
        <v>863</v>
      </c>
      <c r="H54" s="10">
        <v>991</v>
      </c>
      <c r="I54" s="10">
        <v>998</v>
      </c>
      <c r="J54" s="10">
        <v>998</v>
      </c>
      <c r="K54" s="9">
        <v>1270</v>
      </c>
      <c r="L54" s="11" t="s">
        <v>10</v>
      </c>
      <c r="M54" s="26" t="s">
        <v>18</v>
      </c>
      <c r="N54" s="17">
        <v>461</v>
      </c>
      <c r="O54" s="14">
        <f>SUM(N54/N56)</f>
        <v>5.0509477374821955E-2</v>
      </c>
    </row>
    <row r="55" spans="1:16" s="2" customFormat="1" ht="16.5" customHeight="1" thickBot="1">
      <c r="A55" s="18" t="s">
        <v>151</v>
      </c>
      <c r="B55" s="28" t="s">
        <v>3</v>
      </c>
      <c r="C55" s="10">
        <v>653</v>
      </c>
      <c r="D55" s="25">
        <v>663</v>
      </c>
      <c r="E55" s="25">
        <v>672</v>
      </c>
      <c r="F55" s="25">
        <v>673</v>
      </c>
      <c r="G55" s="10">
        <v>676</v>
      </c>
      <c r="H55" s="10">
        <v>687</v>
      </c>
      <c r="I55" s="10" t="s">
        <v>21</v>
      </c>
      <c r="M55" s="13" t="s">
        <v>17</v>
      </c>
      <c r="N55" s="17">
        <v>215</v>
      </c>
      <c r="O55" s="14">
        <f>SUM(N55/N56)</f>
        <v>2.355648077133779E-2</v>
      </c>
    </row>
    <row r="56" spans="1:16" s="2" customFormat="1" ht="16.5" customHeight="1" thickBot="1">
      <c r="A56" s="18" t="s">
        <v>233</v>
      </c>
      <c r="B56" s="19" t="s">
        <v>5</v>
      </c>
      <c r="C56" s="10">
        <v>644</v>
      </c>
      <c r="D56" s="25">
        <v>677</v>
      </c>
      <c r="E56" s="10">
        <v>687</v>
      </c>
      <c r="F56" s="10">
        <v>691</v>
      </c>
      <c r="G56" s="10">
        <v>698</v>
      </c>
      <c r="H56" s="10">
        <v>734</v>
      </c>
      <c r="I56" s="10">
        <v>763</v>
      </c>
      <c r="J56" s="10">
        <v>765</v>
      </c>
      <c r="K56" s="10" t="s">
        <v>21</v>
      </c>
      <c r="N56" s="24">
        <v>9127</v>
      </c>
    </row>
    <row r="57" spans="1:16" s="2" customFormat="1" ht="16.5" customHeight="1" thickBot="1">
      <c r="A57" s="18" t="s">
        <v>235</v>
      </c>
      <c r="B57" s="28" t="s">
        <v>3</v>
      </c>
      <c r="C57" s="25">
        <v>630</v>
      </c>
      <c r="D57" s="10">
        <v>631</v>
      </c>
      <c r="E57" s="25">
        <v>635</v>
      </c>
      <c r="F57" s="25">
        <v>651</v>
      </c>
      <c r="G57" s="10">
        <v>676</v>
      </c>
      <c r="H57" s="10">
        <v>701</v>
      </c>
      <c r="I57" s="10">
        <v>785</v>
      </c>
      <c r="J57" s="10">
        <v>812</v>
      </c>
      <c r="K57" s="10">
        <v>842</v>
      </c>
      <c r="L57" s="11"/>
    </row>
    <row r="58" spans="1:16" s="2" customFormat="1" ht="16.5" customHeight="1" thickBot="1">
      <c r="A58" s="18" t="s">
        <v>234</v>
      </c>
      <c r="B58" s="27" t="s">
        <v>18</v>
      </c>
      <c r="C58" s="10">
        <v>461</v>
      </c>
      <c r="D58" s="25">
        <v>463</v>
      </c>
      <c r="E58" s="25">
        <v>492</v>
      </c>
      <c r="F58" s="25">
        <v>524</v>
      </c>
      <c r="G58" s="10">
        <v>592</v>
      </c>
      <c r="H58" s="10" t="s">
        <v>21</v>
      </c>
      <c r="J58" s="14"/>
    </row>
    <row r="59" spans="1:16" s="2" customFormat="1" ht="16.5" customHeight="1" thickBot="1">
      <c r="A59" s="18" t="s">
        <v>230</v>
      </c>
      <c r="B59" s="22" t="s">
        <v>16</v>
      </c>
      <c r="C59" s="10">
        <v>367</v>
      </c>
      <c r="D59" s="25">
        <v>367</v>
      </c>
      <c r="E59" s="10">
        <v>369</v>
      </c>
      <c r="F59" s="25">
        <v>401</v>
      </c>
      <c r="G59" s="10" t="s">
        <v>21</v>
      </c>
      <c r="L59" s="24"/>
    </row>
    <row r="60" spans="1:16" s="2" customFormat="1" ht="16.5" customHeight="1" thickBot="1">
      <c r="A60" s="18" t="s">
        <v>237</v>
      </c>
      <c r="B60" s="23" t="s">
        <v>14</v>
      </c>
      <c r="C60" s="10">
        <v>215</v>
      </c>
      <c r="D60" s="10">
        <v>215</v>
      </c>
      <c r="E60" s="25">
        <v>217</v>
      </c>
      <c r="F60" s="25" t="s">
        <v>21</v>
      </c>
      <c r="L60" s="17"/>
    </row>
    <row r="61" spans="1:16" s="2" customFormat="1" ht="16.5" customHeight="1" thickBot="1">
      <c r="A61" s="18" t="s">
        <v>236</v>
      </c>
      <c r="B61" s="59" t="s">
        <v>27</v>
      </c>
      <c r="C61" s="10">
        <v>178</v>
      </c>
      <c r="D61" s="25">
        <v>181</v>
      </c>
      <c r="E61" s="25" t="s">
        <v>21</v>
      </c>
      <c r="I61" s="17"/>
      <c r="J61" s="14"/>
    </row>
    <row r="63" spans="1:16" s="2" customFormat="1" ht="17.45" customHeight="1">
      <c r="A63" s="1" t="s">
        <v>221</v>
      </c>
    </row>
    <row r="64" spans="1:16" s="2" customFormat="1" ht="8.25" customHeight="1" thickBot="1">
      <c r="A64" s="1"/>
    </row>
    <row r="65" spans="1:21" s="2" customFormat="1" ht="17.45" customHeight="1" thickBot="1">
      <c r="A65" s="4" t="s">
        <v>0</v>
      </c>
      <c r="B65" s="5" t="s">
        <v>1</v>
      </c>
      <c r="C65" s="5" t="s">
        <v>2</v>
      </c>
      <c r="D65" s="5">
        <v>2</v>
      </c>
      <c r="E65" s="5">
        <v>3</v>
      </c>
      <c r="F65" s="5">
        <v>4</v>
      </c>
      <c r="G65" s="5">
        <v>5</v>
      </c>
      <c r="H65" s="5"/>
      <c r="I65" s="13" t="s">
        <v>9</v>
      </c>
      <c r="J65" s="14">
        <f>(7696/10807)</f>
        <v>0.71213102618673085</v>
      </c>
    </row>
    <row r="66" spans="1:21" s="2" customFormat="1" ht="17.45" customHeight="1" thickBot="1">
      <c r="A66" s="7" t="s">
        <v>222</v>
      </c>
      <c r="B66" s="15" t="s">
        <v>14</v>
      </c>
      <c r="C66" s="9">
        <v>2172</v>
      </c>
      <c r="D66" s="10"/>
      <c r="E66" s="9"/>
      <c r="F66" s="10"/>
      <c r="G66" s="10"/>
      <c r="H66" s="11" t="s">
        <v>4</v>
      </c>
      <c r="J66" s="13" t="s">
        <v>11</v>
      </c>
      <c r="K66" s="13" t="s">
        <v>12</v>
      </c>
      <c r="L66" s="13" t="s">
        <v>13</v>
      </c>
      <c r="M66" s="13"/>
    </row>
    <row r="67" spans="1:21" s="2" customFormat="1" ht="17.45" customHeight="1" thickBot="1">
      <c r="A67" s="7" t="s">
        <v>223</v>
      </c>
      <c r="B67" s="12" t="s">
        <v>5</v>
      </c>
      <c r="C67" s="10">
        <v>1041</v>
      </c>
      <c r="D67" s="10">
        <v>1141</v>
      </c>
      <c r="E67" s="10">
        <v>1163</v>
      </c>
      <c r="F67" s="10">
        <v>1228</v>
      </c>
      <c r="G67" s="9">
        <v>1302</v>
      </c>
      <c r="H67" s="11" t="s">
        <v>7</v>
      </c>
      <c r="I67" s="16" t="s">
        <v>5</v>
      </c>
      <c r="J67" s="17">
        <f>(C67+C68+C70)</f>
        <v>2754</v>
      </c>
      <c r="K67" s="14">
        <f>SUM(J67/J71)</f>
        <v>0.36066003143006808</v>
      </c>
      <c r="L67" s="2">
        <v>2</v>
      </c>
    </row>
    <row r="68" spans="1:21" s="2" customFormat="1" ht="17.45" customHeight="1" thickBot="1">
      <c r="A68" s="7" t="s">
        <v>119</v>
      </c>
      <c r="B68" s="12" t="s">
        <v>5</v>
      </c>
      <c r="C68" s="10">
        <v>950</v>
      </c>
      <c r="D68" s="10">
        <v>1038</v>
      </c>
      <c r="E68" s="10">
        <v>1058</v>
      </c>
      <c r="F68" s="10">
        <v>1119</v>
      </c>
      <c r="G68" s="9">
        <v>1243</v>
      </c>
      <c r="H68" s="11" t="s">
        <v>10</v>
      </c>
      <c r="I68" s="20" t="s">
        <v>3</v>
      </c>
      <c r="J68" s="17">
        <f>(C69+C73)</f>
        <v>1360</v>
      </c>
      <c r="K68" s="14">
        <f>SUM(J68/J71)</f>
        <v>0.17810371922472498</v>
      </c>
      <c r="L68" s="2">
        <v>1</v>
      </c>
    </row>
    <row r="69" spans="1:21" s="2" customFormat="1" ht="17.45" customHeight="1" thickBot="1">
      <c r="A69" s="7" t="s">
        <v>224</v>
      </c>
      <c r="B69" s="8" t="s">
        <v>3</v>
      </c>
      <c r="C69" s="10">
        <v>842</v>
      </c>
      <c r="D69" s="10">
        <v>920</v>
      </c>
      <c r="E69" s="10">
        <v>938</v>
      </c>
      <c r="F69" s="10">
        <v>1240</v>
      </c>
      <c r="G69" s="9">
        <v>1292</v>
      </c>
      <c r="H69" s="11" t="s">
        <v>6</v>
      </c>
      <c r="I69" s="21" t="s">
        <v>16</v>
      </c>
      <c r="J69" s="17">
        <f>(C71+C74)</f>
        <v>815</v>
      </c>
      <c r="K69" s="14">
        <f>SUM(J69/J71)</f>
        <v>0.10673127291775798</v>
      </c>
      <c r="L69" s="2">
        <v>1</v>
      </c>
    </row>
    <row r="70" spans="1:21" s="2" customFormat="1" ht="17.45" customHeight="1" thickBot="1">
      <c r="A70" s="18" t="s">
        <v>226</v>
      </c>
      <c r="B70" s="19" t="s">
        <v>5</v>
      </c>
      <c r="C70" s="10">
        <v>763</v>
      </c>
      <c r="D70" s="10">
        <v>869</v>
      </c>
      <c r="E70" s="10">
        <v>878</v>
      </c>
      <c r="F70" s="10">
        <v>916</v>
      </c>
      <c r="G70" s="10">
        <v>1034</v>
      </c>
      <c r="H70" s="11"/>
      <c r="I70" s="13" t="s">
        <v>17</v>
      </c>
      <c r="J70" s="17">
        <f>(C66+C72)</f>
        <v>2707</v>
      </c>
      <c r="K70" s="14">
        <f>SUM(J70/J71)</f>
        <v>0.35450497642744894</v>
      </c>
      <c r="L70" s="2">
        <v>1</v>
      </c>
    </row>
    <row r="71" spans="1:21" s="2" customFormat="1" ht="17.45" customHeight="1" thickBot="1">
      <c r="A71" s="7" t="s">
        <v>189</v>
      </c>
      <c r="B71" s="43" t="s">
        <v>16</v>
      </c>
      <c r="C71" s="10">
        <v>683</v>
      </c>
      <c r="D71" s="10">
        <v>984</v>
      </c>
      <c r="E71" s="10">
        <v>1040</v>
      </c>
      <c r="F71" s="10">
        <v>1109</v>
      </c>
      <c r="G71" s="9">
        <v>1328</v>
      </c>
      <c r="H71" s="11" t="s">
        <v>8</v>
      </c>
      <c r="J71" s="24">
        <v>7636</v>
      </c>
      <c r="M71" s="14"/>
    </row>
    <row r="72" spans="1:21" s="2" customFormat="1" ht="17.45" customHeight="1" thickBot="1">
      <c r="A72" s="18" t="s">
        <v>184</v>
      </c>
      <c r="B72" s="23" t="s">
        <v>14</v>
      </c>
      <c r="C72" s="10">
        <v>535</v>
      </c>
      <c r="D72" s="10">
        <v>667</v>
      </c>
      <c r="E72" s="10">
        <v>682</v>
      </c>
      <c r="F72" s="10">
        <v>719</v>
      </c>
      <c r="G72" s="10" t="s">
        <v>21</v>
      </c>
    </row>
    <row r="73" spans="1:21" s="2" customFormat="1" ht="17.45" customHeight="1" thickBot="1">
      <c r="A73" s="18" t="s">
        <v>225</v>
      </c>
      <c r="B73" s="28" t="s">
        <v>3</v>
      </c>
      <c r="C73" s="10">
        <v>518</v>
      </c>
      <c r="D73" s="10">
        <v>579</v>
      </c>
      <c r="E73" s="10">
        <v>594</v>
      </c>
      <c r="F73" s="10" t="s">
        <v>21</v>
      </c>
    </row>
    <row r="74" spans="1:21" s="2" customFormat="1" ht="17.45" customHeight="1" thickBot="1">
      <c r="A74" s="18" t="s">
        <v>227</v>
      </c>
      <c r="B74" s="22" t="s">
        <v>16</v>
      </c>
      <c r="C74" s="10">
        <v>132</v>
      </c>
      <c r="D74" s="10">
        <v>165</v>
      </c>
      <c r="E74" s="10" t="s">
        <v>21</v>
      </c>
    </row>
    <row r="76" spans="1:21" s="32" customFormat="1" ht="15" customHeight="1">
      <c r="B76" s="36" t="s">
        <v>20</v>
      </c>
      <c r="C76" s="38" t="s">
        <v>5</v>
      </c>
      <c r="D76" s="39" t="s">
        <v>3</v>
      </c>
      <c r="E76" s="40" t="s">
        <v>16</v>
      </c>
      <c r="F76" s="41" t="s">
        <v>18</v>
      </c>
      <c r="G76" s="52" t="s">
        <v>27</v>
      </c>
      <c r="H76" s="36" t="s">
        <v>17</v>
      </c>
      <c r="S76" s="33"/>
      <c r="T76" s="34"/>
      <c r="U76" s="35"/>
    </row>
    <row r="77" spans="1:21" s="32" customFormat="1" ht="15" customHeight="1">
      <c r="A77" s="32" t="s">
        <v>11</v>
      </c>
      <c r="B77" s="37">
        <f>SUM(N10+L25+L41+J71+N56)</f>
        <v>37772</v>
      </c>
      <c r="C77" s="34">
        <f>SUM(N50+J67+L36+L21+N5)</f>
        <v>16537</v>
      </c>
      <c r="D77" s="34">
        <f>SUM(N51+J68+L37+L22+N6)</f>
        <v>10932</v>
      </c>
      <c r="E77" s="34">
        <f>SUM(N52+J69+L38++N7)</f>
        <v>4518</v>
      </c>
      <c r="F77" s="34">
        <f>(N54+L40+N8)</f>
        <v>901</v>
      </c>
      <c r="G77" s="34">
        <f>(N53+L39+L23)</f>
        <v>1113</v>
      </c>
      <c r="H77" s="34">
        <f>SUM(N55+J70+L24+N9)</f>
        <v>3773</v>
      </c>
      <c r="S77" s="36"/>
      <c r="T77" s="37"/>
      <c r="U77" s="35"/>
    </row>
    <row r="78" spans="1:21" s="32" customFormat="1" ht="15" customHeight="1">
      <c r="A78" s="32" t="s">
        <v>12</v>
      </c>
      <c r="B78" s="42">
        <v>1</v>
      </c>
      <c r="C78" s="35">
        <f t="shared" ref="C78:H78" si="0">SUM(C77/$B$77)</f>
        <v>0.43781107698824528</v>
      </c>
      <c r="D78" s="35">
        <f t="shared" si="0"/>
        <v>0.2894207349359314</v>
      </c>
      <c r="E78" s="35">
        <f t="shared" si="0"/>
        <v>0.11961241130996506</v>
      </c>
      <c r="F78" s="35">
        <f t="shared" si="0"/>
        <v>2.385364820501959E-2</v>
      </c>
      <c r="G78" s="35">
        <f t="shared" si="0"/>
        <v>2.9466271312083025E-2</v>
      </c>
      <c r="H78" s="35">
        <f t="shared" si="0"/>
        <v>9.9888806523350623E-2</v>
      </c>
    </row>
    <row r="79" spans="1:21" s="32" customFormat="1" ht="15" customHeight="1">
      <c r="A79" s="32" t="s">
        <v>13</v>
      </c>
      <c r="B79" s="36">
        <v>26</v>
      </c>
      <c r="C79" s="32">
        <v>14</v>
      </c>
      <c r="D79" s="32">
        <v>8</v>
      </c>
      <c r="E79" s="32">
        <v>3</v>
      </c>
      <c r="F79" s="32">
        <v>0</v>
      </c>
      <c r="G79" s="32">
        <v>0</v>
      </c>
      <c r="H79" s="32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76"/>
  <sheetViews>
    <sheetView workbookViewId="0">
      <selection activeCell="P1" sqref="P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6" s="2" customFormat="1" ht="16.5" customHeight="1">
      <c r="A1" s="1" t="s">
        <v>165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(6403/9103)</f>
        <v>0.7033944853345051</v>
      </c>
    </row>
    <row r="4" spans="1:16" s="2" customFormat="1" ht="16.5" customHeight="1" thickBot="1">
      <c r="A4" s="7" t="s">
        <v>167</v>
      </c>
      <c r="B4" s="8" t="s">
        <v>3</v>
      </c>
      <c r="C4" s="9">
        <v>1334</v>
      </c>
      <c r="D4" s="10"/>
      <c r="E4" s="10"/>
      <c r="F4" s="9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6" s="2" customFormat="1" ht="16.5" customHeight="1" thickBot="1">
      <c r="A5" s="7" t="s">
        <v>168</v>
      </c>
      <c r="B5" s="12" t="s">
        <v>5</v>
      </c>
      <c r="C5" s="10">
        <v>994</v>
      </c>
      <c r="D5" s="10">
        <v>1029</v>
      </c>
      <c r="E5" s="9">
        <v>1106</v>
      </c>
      <c r="F5" s="10"/>
      <c r="G5" s="9"/>
      <c r="H5" s="11" t="s">
        <v>8</v>
      </c>
      <c r="I5" s="16" t="s">
        <v>5</v>
      </c>
      <c r="J5" s="17">
        <f>(C5+C6+C7+C8)</f>
        <v>3329</v>
      </c>
      <c r="K5" s="14">
        <f>SUM(J5/J9)</f>
        <v>0.52483052183509382</v>
      </c>
      <c r="L5" s="2">
        <v>3</v>
      </c>
    </row>
    <row r="6" spans="1:16" s="2" customFormat="1" ht="16.5" customHeight="1" thickBot="1">
      <c r="A6" s="7" t="s">
        <v>169</v>
      </c>
      <c r="B6" s="12" t="s">
        <v>5</v>
      </c>
      <c r="C6" s="10">
        <v>837</v>
      </c>
      <c r="D6" s="10">
        <v>863</v>
      </c>
      <c r="E6" s="10">
        <v>892</v>
      </c>
      <c r="F6" s="10">
        <v>901</v>
      </c>
      <c r="G6" s="9">
        <v>979</v>
      </c>
      <c r="H6" s="11" t="s">
        <v>10</v>
      </c>
      <c r="I6" s="20" t="s">
        <v>3</v>
      </c>
      <c r="J6" s="17">
        <f>(C4+C10)</f>
        <v>1933</v>
      </c>
      <c r="K6" s="14">
        <f>SUM(J6/J9)</f>
        <v>0.30474538861737349</v>
      </c>
      <c r="L6" s="2">
        <v>2</v>
      </c>
    </row>
    <row r="7" spans="1:16" s="2" customFormat="1" ht="16.5" customHeight="1" thickBot="1">
      <c r="A7" s="7" t="s">
        <v>166</v>
      </c>
      <c r="B7" s="12" t="s">
        <v>5</v>
      </c>
      <c r="C7" s="10">
        <v>807</v>
      </c>
      <c r="D7" s="10">
        <v>840</v>
      </c>
      <c r="E7" s="10">
        <v>944</v>
      </c>
      <c r="F7" s="10">
        <v>965</v>
      </c>
      <c r="G7" s="9">
        <v>1082</v>
      </c>
      <c r="H7" s="11" t="s">
        <v>6</v>
      </c>
      <c r="I7" s="21" t="s">
        <v>16</v>
      </c>
      <c r="J7" s="17">
        <v>662</v>
      </c>
      <c r="K7" s="14">
        <f>SUM(J7/J9)</f>
        <v>0.10436701876083872</v>
      </c>
    </row>
    <row r="8" spans="1:16" s="2" customFormat="1" ht="16.5" customHeight="1" thickBot="1">
      <c r="A8" s="18" t="s">
        <v>94</v>
      </c>
      <c r="B8" s="19" t="s">
        <v>5</v>
      </c>
      <c r="C8" s="10">
        <v>691</v>
      </c>
      <c r="D8" s="10">
        <v>714</v>
      </c>
      <c r="E8" s="10">
        <v>787</v>
      </c>
      <c r="F8" s="10">
        <v>799</v>
      </c>
      <c r="G8" s="10">
        <v>851</v>
      </c>
      <c r="H8" s="11"/>
      <c r="I8" s="55" t="s">
        <v>26</v>
      </c>
      <c r="J8" s="17">
        <v>419</v>
      </c>
      <c r="K8" s="14">
        <f>SUM(J8/J9)</f>
        <v>6.6057070786693997E-2</v>
      </c>
    </row>
    <row r="9" spans="1:16" s="2" customFormat="1" ht="16.5" customHeight="1" thickBot="1">
      <c r="A9" s="18" t="s">
        <v>171</v>
      </c>
      <c r="B9" s="22" t="s">
        <v>16</v>
      </c>
      <c r="C9" s="10">
        <v>662</v>
      </c>
      <c r="D9" s="10">
        <v>686</v>
      </c>
      <c r="E9" s="10">
        <v>745</v>
      </c>
      <c r="F9" s="10">
        <v>748</v>
      </c>
      <c r="G9" s="10" t="s">
        <v>21</v>
      </c>
      <c r="I9" s="55"/>
      <c r="J9" s="24">
        <v>6343</v>
      </c>
      <c r="K9" s="14"/>
    </row>
    <row r="10" spans="1:16" s="2" customFormat="1" ht="16.5" customHeight="1" thickBot="1">
      <c r="A10" s="7" t="s">
        <v>170</v>
      </c>
      <c r="B10" s="8" t="s">
        <v>3</v>
      </c>
      <c r="C10" s="10">
        <v>599</v>
      </c>
      <c r="D10" s="10">
        <v>689</v>
      </c>
      <c r="E10" s="10">
        <v>766</v>
      </c>
      <c r="F10" s="10">
        <v>769</v>
      </c>
      <c r="G10" s="9">
        <v>1140</v>
      </c>
      <c r="H10" s="11" t="s">
        <v>7</v>
      </c>
      <c r="J10" s="24"/>
    </row>
    <row r="11" spans="1:16" s="2" customFormat="1" ht="16.5" customHeight="1" thickBot="1">
      <c r="A11" s="18" t="s">
        <v>172</v>
      </c>
      <c r="B11" s="56" t="s">
        <v>26</v>
      </c>
      <c r="C11" s="10">
        <v>419</v>
      </c>
      <c r="D11" s="10">
        <v>464</v>
      </c>
      <c r="E11" s="10" t="s">
        <v>21</v>
      </c>
      <c r="J11" s="24"/>
    </row>
    <row r="12" spans="1:16" s="2" customFormat="1" ht="10.5" customHeight="1">
      <c r="A12" s="1"/>
    </row>
    <row r="13" spans="1:16" s="2" customFormat="1" ht="17.45" customHeight="1">
      <c r="A13" s="1" t="s">
        <v>174</v>
      </c>
    </row>
    <row r="14" spans="1:16" s="2" customFormat="1" ht="10.5" customHeight="1" thickBot="1">
      <c r="A14" s="1"/>
    </row>
    <row r="15" spans="1:16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5">
        <v>3</v>
      </c>
      <c r="F15" s="5">
        <v>4</v>
      </c>
      <c r="G15" s="5">
        <v>5</v>
      </c>
      <c r="H15" s="5">
        <v>6</v>
      </c>
      <c r="I15" s="5">
        <v>7</v>
      </c>
      <c r="J15" s="5">
        <v>8</v>
      </c>
      <c r="K15" s="5">
        <v>9</v>
      </c>
      <c r="L15" s="6"/>
      <c r="M15" s="13" t="s">
        <v>9</v>
      </c>
      <c r="N15" s="14">
        <f>(6733/9963)</f>
        <v>0.67580046170832075</v>
      </c>
    </row>
    <row r="16" spans="1:16" s="2" customFormat="1" ht="16.5" customHeight="1" thickBot="1">
      <c r="A16" s="7" t="s">
        <v>39</v>
      </c>
      <c r="B16" s="8" t="s">
        <v>3</v>
      </c>
      <c r="C16" s="9">
        <v>1298</v>
      </c>
      <c r="D16" s="10"/>
      <c r="E16" s="10"/>
      <c r="F16" s="10"/>
      <c r="G16" s="10"/>
      <c r="H16" s="10"/>
      <c r="I16" s="10"/>
      <c r="J16" s="10"/>
      <c r="K16" s="10"/>
      <c r="L16" s="11" t="s">
        <v>4</v>
      </c>
      <c r="N16" s="13" t="s">
        <v>11</v>
      </c>
      <c r="O16" s="13" t="s">
        <v>12</v>
      </c>
      <c r="P16" s="13" t="s">
        <v>13</v>
      </c>
    </row>
    <row r="17" spans="1:16" s="2" customFormat="1" ht="16.5" customHeight="1" thickBot="1">
      <c r="A17" s="7" t="s">
        <v>41</v>
      </c>
      <c r="B17" s="12" t="s">
        <v>5</v>
      </c>
      <c r="C17" s="9">
        <v>1226</v>
      </c>
      <c r="D17" s="10"/>
      <c r="E17" s="10"/>
      <c r="F17" s="10"/>
      <c r="G17" s="10"/>
      <c r="H17" s="10"/>
      <c r="I17" s="10"/>
      <c r="J17" s="10"/>
      <c r="K17" s="10"/>
      <c r="L17" s="11" t="s">
        <v>8</v>
      </c>
      <c r="M17" s="16" t="s">
        <v>5</v>
      </c>
      <c r="N17" s="17">
        <f>(C17+C20+C22+C25+C26)</f>
        <v>2858</v>
      </c>
      <c r="O17" s="14">
        <f>SUM(N17/N21)</f>
        <v>0.42752430815258041</v>
      </c>
      <c r="P17" s="2">
        <v>2</v>
      </c>
    </row>
    <row r="18" spans="1:16" s="2" customFormat="1" ht="16.5" customHeight="1" thickBot="1">
      <c r="A18" s="7" t="s">
        <v>177</v>
      </c>
      <c r="B18" s="8" t="s">
        <v>3</v>
      </c>
      <c r="C18" s="10">
        <v>637</v>
      </c>
      <c r="D18" s="10">
        <v>663</v>
      </c>
      <c r="E18" s="10">
        <v>676</v>
      </c>
      <c r="F18" s="10">
        <v>686</v>
      </c>
      <c r="G18" s="10">
        <v>731</v>
      </c>
      <c r="H18" s="10">
        <v>759</v>
      </c>
      <c r="I18" s="10">
        <v>950</v>
      </c>
      <c r="J18" s="10">
        <v>1030</v>
      </c>
      <c r="K18" s="9">
        <v>1088</v>
      </c>
      <c r="L18" s="11" t="s">
        <v>6</v>
      </c>
      <c r="M18" s="20" t="s">
        <v>3</v>
      </c>
      <c r="N18" s="17">
        <f>(C16+C18+C19+C21+C23)</f>
        <v>3313</v>
      </c>
      <c r="O18" s="14">
        <f>SUM(N18/N21)</f>
        <v>0.49558713537771132</v>
      </c>
      <c r="P18" s="2">
        <v>3</v>
      </c>
    </row>
    <row r="19" spans="1:16" s="2" customFormat="1" ht="16.5" customHeight="1" thickBot="1">
      <c r="A19" s="7" t="s">
        <v>176</v>
      </c>
      <c r="B19" s="8" t="s">
        <v>3</v>
      </c>
      <c r="C19" s="10">
        <v>525</v>
      </c>
      <c r="D19" s="10">
        <v>586</v>
      </c>
      <c r="E19" s="10">
        <v>598</v>
      </c>
      <c r="F19" s="10">
        <v>603</v>
      </c>
      <c r="G19" s="10">
        <v>655</v>
      </c>
      <c r="H19" s="10">
        <v>688</v>
      </c>
      <c r="I19" s="10">
        <v>828</v>
      </c>
      <c r="J19" s="10">
        <v>880</v>
      </c>
      <c r="K19" s="9">
        <v>959</v>
      </c>
      <c r="L19" s="9" t="s">
        <v>10</v>
      </c>
      <c r="M19" s="55" t="s">
        <v>26</v>
      </c>
      <c r="N19" s="17">
        <v>321</v>
      </c>
      <c r="O19" s="14">
        <f>SUM(N19/N21)</f>
        <v>4.8017950635751684E-2</v>
      </c>
    </row>
    <row r="20" spans="1:16" s="2" customFormat="1" ht="16.5" customHeight="1" thickBot="1">
      <c r="A20" s="7" t="s">
        <v>175</v>
      </c>
      <c r="B20" s="12" t="s">
        <v>5</v>
      </c>
      <c r="C20" s="10">
        <v>520</v>
      </c>
      <c r="D20" s="10">
        <v>543</v>
      </c>
      <c r="E20" s="10">
        <v>569</v>
      </c>
      <c r="F20" s="10">
        <v>585</v>
      </c>
      <c r="G20" s="10">
        <v>618</v>
      </c>
      <c r="H20" s="10">
        <v>729</v>
      </c>
      <c r="I20" s="10">
        <v>761</v>
      </c>
      <c r="J20" s="10">
        <v>958</v>
      </c>
      <c r="K20" s="9">
        <v>1258</v>
      </c>
      <c r="L20" s="9" t="s">
        <v>7</v>
      </c>
      <c r="M20" s="26" t="s">
        <v>18</v>
      </c>
      <c r="N20" s="17">
        <v>193</v>
      </c>
      <c r="O20" s="14">
        <f>SUM(N20/N21)</f>
        <v>2.887060583395662E-2</v>
      </c>
    </row>
    <row r="21" spans="1:16" s="2" customFormat="1" ht="16.5" customHeight="1" thickBot="1">
      <c r="A21" s="18" t="s">
        <v>182</v>
      </c>
      <c r="B21" s="28" t="s">
        <v>3</v>
      </c>
      <c r="C21" s="10">
        <v>501</v>
      </c>
      <c r="D21" s="10">
        <v>509</v>
      </c>
      <c r="E21" s="10">
        <v>560</v>
      </c>
      <c r="F21" s="10">
        <v>568</v>
      </c>
      <c r="G21" s="10">
        <v>588</v>
      </c>
      <c r="H21" s="10">
        <v>617</v>
      </c>
      <c r="I21" s="10">
        <v>642</v>
      </c>
      <c r="J21" s="10">
        <v>720</v>
      </c>
      <c r="K21" s="10">
        <v>794</v>
      </c>
      <c r="L21" s="9"/>
      <c r="M21" s="26"/>
      <c r="N21" s="24">
        <v>6685</v>
      </c>
      <c r="O21" s="14"/>
    </row>
    <row r="22" spans="1:16" s="2" customFormat="1" ht="16.5" customHeight="1" thickBot="1">
      <c r="A22" s="18" t="s">
        <v>178</v>
      </c>
      <c r="B22" s="19" t="s">
        <v>5</v>
      </c>
      <c r="C22" s="10">
        <v>481</v>
      </c>
      <c r="D22" s="10">
        <v>502</v>
      </c>
      <c r="E22" s="10">
        <v>518</v>
      </c>
      <c r="F22" s="10">
        <v>529</v>
      </c>
      <c r="G22" s="10">
        <v>542</v>
      </c>
      <c r="H22" s="10">
        <v>588</v>
      </c>
      <c r="I22" s="10">
        <v>613</v>
      </c>
      <c r="J22" s="10">
        <v>688</v>
      </c>
      <c r="K22" s="10" t="s">
        <v>21</v>
      </c>
    </row>
    <row r="23" spans="1:16" s="2" customFormat="1" ht="16.5" customHeight="1" thickBot="1">
      <c r="A23" s="18" t="s">
        <v>40</v>
      </c>
      <c r="B23" s="28" t="s">
        <v>3</v>
      </c>
      <c r="C23" s="10">
        <v>352</v>
      </c>
      <c r="D23" s="10">
        <v>367</v>
      </c>
      <c r="E23" s="10">
        <v>371</v>
      </c>
      <c r="F23" s="10">
        <v>375</v>
      </c>
      <c r="G23" s="10">
        <v>451</v>
      </c>
      <c r="H23" s="10">
        <v>466</v>
      </c>
      <c r="I23" s="10" t="s">
        <v>21</v>
      </c>
      <c r="J23" s="17"/>
      <c r="K23" s="14"/>
    </row>
    <row r="24" spans="1:16" s="2" customFormat="1" ht="16.5" customHeight="1" thickBot="1">
      <c r="A24" s="18" t="s">
        <v>179</v>
      </c>
      <c r="B24" s="56" t="s">
        <v>26</v>
      </c>
      <c r="C24" s="10">
        <v>321</v>
      </c>
      <c r="D24" s="10">
        <v>326</v>
      </c>
      <c r="E24" s="10">
        <v>329</v>
      </c>
      <c r="F24" s="10">
        <v>332</v>
      </c>
      <c r="G24" s="10" t="s">
        <v>21</v>
      </c>
      <c r="I24" s="21"/>
      <c r="J24" s="17"/>
      <c r="K24" s="14"/>
    </row>
    <row r="25" spans="1:16" s="2" customFormat="1" ht="16.5" customHeight="1" thickBot="1">
      <c r="A25" s="18" t="s">
        <v>180</v>
      </c>
      <c r="B25" s="19" t="s">
        <v>5</v>
      </c>
      <c r="C25" s="10">
        <v>320</v>
      </c>
      <c r="D25" s="10">
        <v>326</v>
      </c>
      <c r="E25" s="10">
        <v>368</v>
      </c>
      <c r="F25" s="10">
        <v>405</v>
      </c>
      <c r="G25" s="10">
        <v>444</v>
      </c>
      <c r="H25" s="10">
        <v>556</v>
      </c>
      <c r="I25" s="10">
        <v>580</v>
      </c>
      <c r="J25" s="10" t="s">
        <v>21</v>
      </c>
      <c r="K25" s="14"/>
    </row>
    <row r="26" spans="1:16" s="2" customFormat="1" ht="16.5" customHeight="1" thickBot="1">
      <c r="A26" s="18" t="s">
        <v>103</v>
      </c>
      <c r="B26" s="19" t="s">
        <v>5</v>
      </c>
      <c r="C26" s="10">
        <v>311</v>
      </c>
      <c r="D26" s="10">
        <v>323</v>
      </c>
      <c r="E26" s="10">
        <v>347</v>
      </c>
      <c r="F26" s="10">
        <v>364</v>
      </c>
      <c r="G26" s="10">
        <v>398</v>
      </c>
      <c r="H26" s="10" t="s">
        <v>21</v>
      </c>
      <c r="I26" s="13"/>
      <c r="J26" s="17"/>
      <c r="K26" s="14"/>
    </row>
    <row r="27" spans="1:16" s="2" customFormat="1" ht="16.5" customHeight="1" thickBot="1">
      <c r="A27" s="18" t="s">
        <v>181</v>
      </c>
      <c r="B27" s="27" t="s">
        <v>18</v>
      </c>
      <c r="C27" s="10">
        <v>193</v>
      </c>
      <c r="D27" s="10">
        <v>199</v>
      </c>
      <c r="E27" s="10" t="s">
        <v>21</v>
      </c>
      <c r="H27"/>
    </row>
    <row r="28" spans="1:16">
      <c r="C28" s="45"/>
    </row>
    <row r="29" spans="1:16" s="2" customFormat="1" ht="17.45" customHeight="1">
      <c r="A29" s="1" t="s">
        <v>199</v>
      </c>
    </row>
    <row r="30" spans="1:16" s="2" customFormat="1" ht="10.5" customHeight="1" thickBot="1">
      <c r="A30" s="1"/>
    </row>
    <row r="31" spans="1:16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6"/>
      <c r="K31" s="13" t="s">
        <v>9</v>
      </c>
      <c r="L31" s="14">
        <f>(7131/10571)</f>
        <v>0.67458140194872762</v>
      </c>
    </row>
    <row r="32" spans="1:16" s="2" customFormat="1" ht="16.5" customHeight="1" thickBot="1">
      <c r="A32" s="7" t="s">
        <v>202</v>
      </c>
      <c r="B32" s="43" t="s">
        <v>16</v>
      </c>
      <c r="C32" s="9">
        <v>1825</v>
      </c>
      <c r="D32" s="10"/>
      <c r="E32" s="10"/>
      <c r="F32" s="10"/>
      <c r="G32" s="10"/>
      <c r="H32" s="10"/>
      <c r="I32" s="9"/>
      <c r="J32" s="11" t="s">
        <v>4</v>
      </c>
      <c r="L32" s="13" t="s">
        <v>11</v>
      </c>
      <c r="M32" s="13" t="s">
        <v>12</v>
      </c>
      <c r="N32" s="13" t="s">
        <v>13</v>
      </c>
    </row>
    <row r="33" spans="1:15" s="2" customFormat="1" ht="16.5" customHeight="1" thickBot="1">
      <c r="A33" s="7" t="s">
        <v>200</v>
      </c>
      <c r="B33" s="8" t="s">
        <v>3</v>
      </c>
      <c r="C33" s="10">
        <v>838</v>
      </c>
      <c r="D33" s="10">
        <v>954</v>
      </c>
      <c r="E33" s="10">
        <v>966</v>
      </c>
      <c r="F33" s="10">
        <v>975</v>
      </c>
      <c r="G33" s="10">
        <v>1128</v>
      </c>
      <c r="H33" s="9">
        <v>1252</v>
      </c>
      <c r="I33" s="9"/>
      <c r="J33" s="11" t="s">
        <v>8</v>
      </c>
      <c r="K33" s="16" t="s">
        <v>5</v>
      </c>
      <c r="L33" s="17">
        <f>(C35+C37+C40)</f>
        <v>1844</v>
      </c>
      <c r="M33" s="14">
        <f>SUM(L33/L38)</f>
        <v>0.26104190260475651</v>
      </c>
      <c r="N33" s="2">
        <v>1</v>
      </c>
    </row>
    <row r="34" spans="1:15" s="2" customFormat="1" ht="16.5" customHeight="1" thickBot="1">
      <c r="A34" s="7" t="s">
        <v>50</v>
      </c>
      <c r="B34" s="8" t="s">
        <v>3</v>
      </c>
      <c r="C34" s="10">
        <v>812</v>
      </c>
      <c r="D34" s="10">
        <v>880</v>
      </c>
      <c r="E34" s="10">
        <v>885</v>
      </c>
      <c r="F34" s="10">
        <v>974</v>
      </c>
      <c r="G34" s="10">
        <v>1070</v>
      </c>
      <c r="H34" s="10">
        <v>1150</v>
      </c>
      <c r="I34" s="9">
        <v>1181</v>
      </c>
      <c r="J34" s="11" t="s">
        <v>6</v>
      </c>
      <c r="K34" s="20" t="s">
        <v>3</v>
      </c>
      <c r="L34" s="17">
        <f>(C33+C34+C39)</f>
        <v>2077</v>
      </c>
      <c r="M34" s="14">
        <f>SUM(L34/L38)</f>
        <v>0.29402604756511891</v>
      </c>
      <c r="N34" s="2">
        <v>2</v>
      </c>
    </row>
    <row r="35" spans="1:15" s="2" customFormat="1" ht="16.5" customHeight="1" thickBot="1">
      <c r="A35" s="7" t="s">
        <v>53</v>
      </c>
      <c r="B35" s="12" t="s">
        <v>5</v>
      </c>
      <c r="C35" s="10">
        <v>811</v>
      </c>
      <c r="D35" s="10">
        <v>867</v>
      </c>
      <c r="E35" s="10">
        <v>869</v>
      </c>
      <c r="F35" s="10">
        <v>1000</v>
      </c>
      <c r="G35" s="10">
        <v>1073</v>
      </c>
      <c r="H35" s="9">
        <v>1220</v>
      </c>
      <c r="I35" s="9"/>
      <c r="J35" s="11" t="s">
        <v>7</v>
      </c>
      <c r="K35" s="21" t="s">
        <v>16</v>
      </c>
      <c r="L35" s="17">
        <f>(C32+C38)</f>
        <v>2294</v>
      </c>
      <c r="M35" s="14">
        <f>SUM(L35/L38)</f>
        <v>0.32474518686296716</v>
      </c>
      <c r="N35" s="2">
        <v>1</v>
      </c>
    </row>
    <row r="36" spans="1:15" s="2" customFormat="1" ht="16.5" customHeight="1" thickBot="1">
      <c r="A36" s="7" t="s">
        <v>201</v>
      </c>
      <c r="B36" s="15" t="s">
        <v>14</v>
      </c>
      <c r="C36" s="10">
        <v>766</v>
      </c>
      <c r="D36" s="10">
        <v>872</v>
      </c>
      <c r="E36" s="10">
        <v>904</v>
      </c>
      <c r="F36" s="10">
        <v>918</v>
      </c>
      <c r="G36" s="10">
        <v>936</v>
      </c>
      <c r="H36" s="10">
        <v>1080</v>
      </c>
      <c r="I36" s="9">
        <v>1106</v>
      </c>
      <c r="J36" s="11" t="s">
        <v>10</v>
      </c>
      <c r="K36" s="58" t="s">
        <v>27</v>
      </c>
      <c r="L36" s="17">
        <v>83</v>
      </c>
      <c r="M36" s="14">
        <f>SUM(L36/L38)</f>
        <v>1.1749716874292186E-2</v>
      </c>
    </row>
    <row r="37" spans="1:15" s="2" customFormat="1" ht="16.5" customHeight="1" thickBot="1">
      <c r="A37" s="18" t="s">
        <v>59</v>
      </c>
      <c r="B37" s="19" t="s">
        <v>5</v>
      </c>
      <c r="C37" s="10">
        <v>690</v>
      </c>
      <c r="D37" s="10">
        <v>750</v>
      </c>
      <c r="E37" s="10">
        <v>764</v>
      </c>
      <c r="F37" s="10">
        <v>862</v>
      </c>
      <c r="G37" s="10">
        <v>915</v>
      </c>
      <c r="H37" s="10">
        <v>1023</v>
      </c>
      <c r="I37" s="10">
        <v>1040</v>
      </c>
      <c r="J37" s="11"/>
      <c r="K37" s="13" t="s">
        <v>17</v>
      </c>
      <c r="L37" s="17">
        <v>766</v>
      </c>
      <c r="M37" s="14">
        <f>SUM(L37/L38)</f>
        <v>0.10843714609286523</v>
      </c>
      <c r="N37" s="2">
        <v>1</v>
      </c>
    </row>
    <row r="38" spans="1:15" s="2" customFormat="1" ht="16.5" customHeight="1" thickBot="1">
      <c r="A38" s="18" t="s">
        <v>204</v>
      </c>
      <c r="B38" s="22" t="s">
        <v>16</v>
      </c>
      <c r="C38" s="10">
        <v>469</v>
      </c>
      <c r="D38" s="10">
        <v>652</v>
      </c>
      <c r="E38" s="10">
        <v>674</v>
      </c>
      <c r="F38" s="10">
        <v>682</v>
      </c>
      <c r="G38" s="10">
        <v>732</v>
      </c>
      <c r="H38" s="10" t="s">
        <v>21</v>
      </c>
      <c r="L38" s="24">
        <v>7064</v>
      </c>
    </row>
    <row r="39" spans="1:15" s="2" customFormat="1" ht="16.5" customHeight="1" thickBot="1">
      <c r="A39" s="18" t="s">
        <v>109</v>
      </c>
      <c r="B39" s="28" t="s">
        <v>3</v>
      </c>
      <c r="C39" s="10">
        <v>427</v>
      </c>
      <c r="D39" s="10">
        <v>451</v>
      </c>
      <c r="E39" s="10">
        <v>452</v>
      </c>
      <c r="F39" s="10">
        <v>456</v>
      </c>
      <c r="G39" s="10" t="s">
        <v>21</v>
      </c>
    </row>
    <row r="40" spans="1:15" s="2" customFormat="1" ht="16.5" customHeight="1" thickBot="1">
      <c r="A40" s="18" t="s">
        <v>203</v>
      </c>
      <c r="B40" s="19" t="s">
        <v>5</v>
      </c>
      <c r="C40" s="10">
        <v>343</v>
      </c>
      <c r="D40" s="10">
        <v>363</v>
      </c>
      <c r="E40" s="10">
        <v>365</v>
      </c>
      <c r="F40" s="10" t="s">
        <v>21</v>
      </c>
    </row>
    <row r="41" spans="1:15" s="2" customFormat="1" ht="16.5" customHeight="1" thickBot="1">
      <c r="A41" s="18" t="s">
        <v>205</v>
      </c>
      <c r="B41" s="59" t="s">
        <v>27</v>
      </c>
      <c r="C41" s="10">
        <v>83</v>
      </c>
      <c r="D41" s="10">
        <v>97</v>
      </c>
      <c r="E41" s="10" t="s">
        <v>21</v>
      </c>
      <c r="I41" s="17"/>
      <c r="J41" s="17"/>
    </row>
    <row r="42" spans="1:15" s="2" customFormat="1" ht="11.25" customHeight="1">
      <c r="A42" s="29"/>
      <c r="B42" s="30"/>
      <c r="C42" s="29"/>
      <c r="D42" s="29"/>
      <c r="E42" s="29"/>
      <c r="N42" s="14"/>
    </row>
    <row r="43" spans="1:15" s="2" customFormat="1" ht="17.45" customHeight="1">
      <c r="A43" s="1" t="s">
        <v>312</v>
      </c>
    </row>
    <row r="44" spans="1:15" s="2" customFormat="1" ht="10.5" customHeight="1" thickBot="1">
      <c r="A44" s="1"/>
    </row>
    <row r="45" spans="1:15" s="2" customFormat="1" ht="16.5" customHeight="1" thickBot="1">
      <c r="A45" s="4" t="s">
        <v>0</v>
      </c>
      <c r="B45" s="5" t="s">
        <v>1</v>
      </c>
      <c r="C45" s="5" t="s">
        <v>2</v>
      </c>
      <c r="D45" s="5">
        <v>2</v>
      </c>
      <c r="E45" s="5">
        <v>3</v>
      </c>
      <c r="F45" s="5">
        <v>4</v>
      </c>
      <c r="G45" s="5">
        <v>5</v>
      </c>
      <c r="H45" s="5">
        <v>6</v>
      </c>
      <c r="I45" s="5">
        <v>7</v>
      </c>
      <c r="J45" s="5">
        <v>8</v>
      </c>
      <c r="K45" s="6"/>
      <c r="L45" s="13" t="s">
        <v>9</v>
      </c>
      <c r="M45" s="14">
        <f>(8273/12561)</f>
        <v>0.65862590558076584</v>
      </c>
    </row>
    <row r="46" spans="1:15" s="2" customFormat="1" ht="16.5" customHeight="1" thickBot="1">
      <c r="A46" s="7" t="s">
        <v>191</v>
      </c>
      <c r="B46" s="12" t="s">
        <v>5</v>
      </c>
      <c r="C46" s="9">
        <v>1449</v>
      </c>
      <c r="D46" s="10"/>
      <c r="E46" s="10"/>
      <c r="F46" s="10"/>
      <c r="G46" s="9"/>
      <c r="H46" s="10"/>
      <c r="I46" s="10"/>
      <c r="J46" s="10"/>
      <c r="K46" s="11" t="s">
        <v>4</v>
      </c>
      <c r="M46" s="13" t="s">
        <v>11</v>
      </c>
      <c r="N46" s="13" t="s">
        <v>12</v>
      </c>
      <c r="O46" s="13" t="s">
        <v>13</v>
      </c>
    </row>
    <row r="47" spans="1:15" s="2" customFormat="1" ht="16.5" customHeight="1" thickBot="1">
      <c r="A47" s="7" t="s">
        <v>194</v>
      </c>
      <c r="B47" s="43" t="s">
        <v>16</v>
      </c>
      <c r="C47" s="9">
        <v>1360</v>
      </c>
      <c r="D47" s="10"/>
      <c r="E47" s="10"/>
      <c r="F47" s="10"/>
      <c r="G47" s="10"/>
      <c r="H47" s="9"/>
      <c r="I47" s="9"/>
      <c r="J47" s="10"/>
      <c r="K47" s="11" t="s">
        <v>8</v>
      </c>
      <c r="L47" s="16" t="s">
        <v>5</v>
      </c>
      <c r="M47" s="17">
        <f>(C46+C51+C52+C53)</f>
        <v>3306</v>
      </c>
      <c r="N47" s="14">
        <f>SUM(M47/M52)</f>
        <v>0.40386024920596142</v>
      </c>
      <c r="O47" s="2">
        <v>2</v>
      </c>
    </row>
    <row r="48" spans="1:15" s="2" customFormat="1" ht="16.5" customHeight="1" thickBot="1">
      <c r="A48" s="7" t="s">
        <v>193</v>
      </c>
      <c r="B48" s="8" t="s">
        <v>3</v>
      </c>
      <c r="C48" s="9">
        <v>1314</v>
      </c>
      <c r="D48" s="10"/>
      <c r="E48" s="10"/>
      <c r="F48" s="10"/>
      <c r="G48" s="10"/>
      <c r="H48" s="10"/>
      <c r="I48" s="10"/>
      <c r="J48" s="10"/>
      <c r="K48" s="11" t="s">
        <v>7</v>
      </c>
      <c r="L48" s="20" t="s">
        <v>3</v>
      </c>
      <c r="M48" s="17">
        <f>(C48+C50)</f>
        <v>1989</v>
      </c>
      <c r="N48" s="14">
        <f>SUM(M48/M52)</f>
        <v>0.24297581236257024</v>
      </c>
      <c r="O48" s="2">
        <v>2</v>
      </c>
    </row>
    <row r="49" spans="1:16" s="2" customFormat="1" ht="16.5" customHeight="1" thickBot="1">
      <c r="A49" s="7" t="s">
        <v>190</v>
      </c>
      <c r="B49" s="43" t="s">
        <v>16</v>
      </c>
      <c r="C49" s="10">
        <v>788</v>
      </c>
      <c r="D49" s="10">
        <v>793</v>
      </c>
      <c r="E49" s="10">
        <v>882</v>
      </c>
      <c r="F49" s="10">
        <v>887</v>
      </c>
      <c r="G49" s="10">
        <v>988</v>
      </c>
      <c r="H49" s="10">
        <v>1048</v>
      </c>
      <c r="I49" s="9">
        <v>1234</v>
      </c>
      <c r="J49" s="9"/>
      <c r="K49" s="11" t="s">
        <v>6</v>
      </c>
      <c r="L49" s="21" t="s">
        <v>16</v>
      </c>
      <c r="M49" s="17">
        <f>(C47+C49)</f>
        <v>2148</v>
      </c>
      <c r="N49" s="14">
        <f>SUM(M49/M52)</f>
        <v>0.26239921817737599</v>
      </c>
      <c r="O49" s="2">
        <v>2</v>
      </c>
    </row>
    <row r="50" spans="1:16" s="2" customFormat="1" ht="16.5" customHeight="1" thickBot="1">
      <c r="A50" s="7" t="s">
        <v>116</v>
      </c>
      <c r="B50" s="12" t="s">
        <v>5</v>
      </c>
      <c r="C50" s="10">
        <v>675</v>
      </c>
      <c r="D50" s="10">
        <v>719</v>
      </c>
      <c r="E50" s="10">
        <v>728</v>
      </c>
      <c r="F50" s="10">
        <v>731</v>
      </c>
      <c r="G50" s="10">
        <v>793</v>
      </c>
      <c r="H50" s="10">
        <v>837</v>
      </c>
      <c r="I50" s="10">
        <v>1074</v>
      </c>
      <c r="J50" s="9">
        <v>1103</v>
      </c>
      <c r="K50" s="11" t="s">
        <v>10</v>
      </c>
      <c r="L50" s="55" t="s">
        <v>26</v>
      </c>
      <c r="M50" s="17">
        <v>375</v>
      </c>
      <c r="N50" s="14">
        <f>SUM(M50/M52)</f>
        <v>4.5809919374541902E-2</v>
      </c>
    </row>
    <row r="51" spans="1:16" s="2" customFormat="1" ht="16.5" customHeight="1" thickBot="1">
      <c r="A51" s="7" t="s">
        <v>195</v>
      </c>
      <c r="B51" s="8" t="s">
        <v>3</v>
      </c>
      <c r="C51" s="10">
        <v>649</v>
      </c>
      <c r="D51" s="10">
        <v>657</v>
      </c>
      <c r="E51" s="10">
        <v>673</v>
      </c>
      <c r="F51" s="10">
        <v>744</v>
      </c>
      <c r="G51" s="10">
        <v>821</v>
      </c>
      <c r="H51" s="10">
        <v>919</v>
      </c>
      <c r="I51" s="10">
        <v>1037</v>
      </c>
      <c r="J51" s="9">
        <v>1065</v>
      </c>
      <c r="K51" s="11" t="s">
        <v>15</v>
      </c>
      <c r="L51" s="13" t="s">
        <v>17</v>
      </c>
      <c r="M51" s="17">
        <v>368</v>
      </c>
      <c r="N51" s="14">
        <f>SUM(M51/M52)</f>
        <v>4.4954800879550449E-2</v>
      </c>
    </row>
    <row r="52" spans="1:16" s="2" customFormat="1" ht="16.5" customHeight="1" thickBot="1">
      <c r="A52" s="18" t="s">
        <v>192</v>
      </c>
      <c r="B52" s="19" t="s">
        <v>5</v>
      </c>
      <c r="C52" s="25">
        <v>628</v>
      </c>
      <c r="D52" s="25">
        <v>730</v>
      </c>
      <c r="E52" s="10">
        <v>746</v>
      </c>
      <c r="F52" s="10">
        <v>769</v>
      </c>
      <c r="G52" s="10">
        <v>781</v>
      </c>
      <c r="H52" s="10">
        <v>877</v>
      </c>
      <c r="I52" s="10">
        <v>1002</v>
      </c>
      <c r="J52" s="10">
        <v>1009</v>
      </c>
      <c r="K52" s="11"/>
      <c r="M52" s="24">
        <v>8186</v>
      </c>
    </row>
    <row r="53" spans="1:16" s="2" customFormat="1" ht="16.5" customHeight="1" thickBot="1">
      <c r="A53" s="18" t="s">
        <v>196</v>
      </c>
      <c r="B53" s="19" t="s">
        <v>5</v>
      </c>
      <c r="C53" s="10">
        <v>580</v>
      </c>
      <c r="D53" s="25">
        <v>617</v>
      </c>
      <c r="E53" s="25">
        <v>623</v>
      </c>
      <c r="F53" s="25">
        <v>628</v>
      </c>
      <c r="G53" s="10">
        <v>712</v>
      </c>
      <c r="H53" s="10">
        <v>750</v>
      </c>
      <c r="I53" s="10" t="s">
        <v>21</v>
      </c>
    </row>
    <row r="54" spans="1:16" s="2" customFormat="1" ht="16.5" customHeight="1" thickBot="1">
      <c r="A54" s="18" t="s">
        <v>197</v>
      </c>
      <c r="B54" s="56" t="s">
        <v>26</v>
      </c>
      <c r="C54" s="10">
        <v>375</v>
      </c>
      <c r="D54" s="10">
        <v>455</v>
      </c>
      <c r="E54" s="25">
        <v>504</v>
      </c>
      <c r="F54" s="25">
        <v>537</v>
      </c>
      <c r="G54" s="10">
        <v>558</v>
      </c>
      <c r="H54" s="10" t="s">
        <v>21</v>
      </c>
    </row>
    <row r="55" spans="1:16" s="2" customFormat="1" ht="16.5" customHeight="1" thickBot="1">
      <c r="A55" s="18" t="s">
        <v>198</v>
      </c>
      <c r="B55" s="23" t="s">
        <v>14</v>
      </c>
      <c r="C55" s="10">
        <v>368</v>
      </c>
      <c r="D55" s="25">
        <v>371</v>
      </c>
      <c r="E55" s="25">
        <v>376</v>
      </c>
      <c r="F55" s="25">
        <v>380</v>
      </c>
      <c r="G55" s="10" t="s">
        <v>21</v>
      </c>
      <c r="I55" s="17"/>
      <c r="J55" s="14"/>
    </row>
    <row r="56" spans="1:16">
      <c r="C56" s="45"/>
    </row>
    <row r="57" spans="1:16" s="2" customFormat="1" ht="17.45" customHeight="1">
      <c r="A57" s="1" t="s">
        <v>183</v>
      </c>
    </row>
    <row r="58" spans="1:16" s="2" customFormat="1" ht="8.25" customHeight="1" thickBot="1">
      <c r="A58" s="1"/>
    </row>
    <row r="59" spans="1:16" s="2" customFormat="1" ht="17.4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5"/>
      <c r="L59" s="13" t="s">
        <v>9</v>
      </c>
      <c r="M59" s="14">
        <f>(7610/12368)</f>
        <v>0.61529754204398446</v>
      </c>
    </row>
    <row r="60" spans="1:16" s="2" customFormat="1" ht="17.45" customHeight="1" thickBot="1">
      <c r="A60" s="7" t="s">
        <v>184</v>
      </c>
      <c r="B60" s="15" t="s">
        <v>14</v>
      </c>
      <c r="C60" s="9">
        <v>1582</v>
      </c>
      <c r="D60" s="10"/>
      <c r="E60" s="9"/>
      <c r="F60" s="10"/>
      <c r="G60" s="10"/>
      <c r="H60" s="9"/>
      <c r="I60" s="10"/>
      <c r="J60" s="10"/>
      <c r="K60" s="11" t="s">
        <v>4</v>
      </c>
      <c r="M60" s="13" t="s">
        <v>11</v>
      </c>
      <c r="N60" s="13" t="s">
        <v>12</v>
      </c>
      <c r="O60" s="13" t="s">
        <v>13</v>
      </c>
      <c r="P60" s="13"/>
    </row>
    <row r="61" spans="1:16" s="2" customFormat="1" ht="17.45" customHeight="1" thickBot="1">
      <c r="A61" s="7" t="s">
        <v>185</v>
      </c>
      <c r="B61" s="12" t="s">
        <v>5</v>
      </c>
      <c r="C61" s="10">
        <v>1066</v>
      </c>
      <c r="D61" s="10">
        <v>1085</v>
      </c>
      <c r="E61" s="10">
        <v>1127</v>
      </c>
      <c r="F61" s="10">
        <v>1156</v>
      </c>
      <c r="G61" s="9">
        <v>1276</v>
      </c>
      <c r="H61" s="10"/>
      <c r="I61" s="10"/>
      <c r="J61" s="9"/>
      <c r="K61" s="11" t="s">
        <v>8</v>
      </c>
      <c r="L61" s="16" t="s">
        <v>5</v>
      </c>
      <c r="M61" s="17">
        <f>(C61+C62+C69)</f>
        <v>2216</v>
      </c>
      <c r="N61" s="14">
        <f>SUM(M61/M66)</f>
        <v>0.29370444002650764</v>
      </c>
      <c r="O61" s="2">
        <v>2</v>
      </c>
    </row>
    <row r="62" spans="1:16" s="2" customFormat="1" ht="17.45" customHeight="1" thickBot="1">
      <c r="A62" s="7" t="s">
        <v>119</v>
      </c>
      <c r="B62" s="12" t="s">
        <v>5</v>
      </c>
      <c r="C62" s="10">
        <v>796</v>
      </c>
      <c r="D62" s="10">
        <v>807</v>
      </c>
      <c r="E62" s="10">
        <v>830</v>
      </c>
      <c r="F62" s="10">
        <v>847</v>
      </c>
      <c r="G62" s="10">
        <v>972</v>
      </c>
      <c r="H62" s="10">
        <v>1017</v>
      </c>
      <c r="I62" s="10">
        <v>1130</v>
      </c>
      <c r="J62" s="9">
        <v>1271</v>
      </c>
      <c r="K62" s="11" t="s">
        <v>6</v>
      </c>
      <c r="L62" s="20" t="s">
        <v>3</v>
      </c>
      <c r="M62" s="17">
        <f>(C65+C68)</f>
        <v>969</v>
      </c>
      <c r="N62" s="14">
        <f>SUM(M62/M66)</f>
        <v>0.12842942345924455</v>
      </c>
    </row>
    <row r="63" spans="1:16" s="2" customFormat="1" ht="17.45" customHeight="1" thickBot="1">
      <c r="A63" s="7" t="s">
        <v>126</v>
      </c>
      <c r="B63" s="15" t="s">
        <v>14</v>
      </c>
      <c r="C63" s="10">
        <v>718</v>
      </c>
      <c r="D63" s="10">
        <v>751</v>
      </c>
      <c r="E63" s="10">
        <v>785</v>
      </c>
      <c r="F63" s="10">
        <v>864</v>
      </c>
      <c r="G63" s="10">
        <v>899</v>
      </c>
      <c r="H63" s="10">
        <v>969</v>
      </c>
      <c r="I63" s="10">
        <v>1132</v>
      </c>
      <c r="J63" s="9">
        <v>1408</v>
      </c>
      <c r="K63" s="11" t="s">
        <v>7</v>
      </c>
      <c r="L63" s="21" t="s">
        <v>16</v>
      </c>
      <c r="M63" s="17">
        <f>(C64+C70+C71)</f>
        <v>1136</v>
      </c>
      <c r="N63" s="14">
        <f>SUM(M63/M66)</f>
        <v>0.15056328694499668</v>
      </c>
      <c r="O63" s="2">
        <v>1</v>
      </c>
    </row>
    <row r="64" spans="1:16" s="2" customFormat="1" ht="17.45" customHeight="1" thickBot="1">
      <c r="A64" s="7" t="s">
        <v>189</v>
      </c>
      <c r="B64" s="43" t="s">
        <v>16</v>
      </c>
      <c r="C64" s="10">
        <v>537</v>
      </c>
      <c r="D64" s="10">
        <v>562</v>
      </c>
      <c r="E64" s="10">
        <v>630</v>
      </c>
      <c r="F64" s="10">
        <v>734</v>
      </c>
      <c r="G64" s="10">
        <v>766</v>
      </c>
      <c r="H64" s="10">
        <v>821</v>
      </c>
      <c r="I64" s="10">
        <v>925</v>
      </c>
      <c r="J64" s="9">
        <v>1116</v>
      </c>
      <c r="K64" s="11" t="s">
        <v>10</v>
      </c>
      <c r="L64" s="55" t="s">
        <v>26</v>
      </c>
      <c r="M64" s="17">
        <v>472</v>
      </c>
      <c r="N64" s="14">
        <f>SUM(M64/M66)</f>
        <v>6.2557985420808482E-2</v>
      </c>
    </row>
    <row r="65" spans="1:21" s="2" customFormat="1" ht="17.45" customHeight="1" thickBot="1">
      <c r="A65" s="18" t="s">
        <v>186</v>
      </c>
      <c r="B65" s="28" t="s">
        <v>3</v>
      </c>
      <c r="C65" s="10">
        <v>527</v>
      </c>
      <c r="D65" s="10">
        <v>530</v>
      </c>
      <c r="E65" s="10">
        <v>549</v>
      </c>
      <c r="F65" s="10">
        <v>560</v>
      </c>
      <c r="G65" s="10">
        <v>568</v>
      </c>
      <c r="H65" s="10">
        <v>740</v>
      </c>
      <c r="I65" s="10">
        <v>811</v>
      </c>
      <c r="J65" s="10" t="s">
        <v>21</v>
      </c>
      <c r="L65" s="13" t="s">
        <v>17</v>
      </c>
      <c r="M65" s="17">
        <f>(C60+C63+C67)</f>
        <v>2752</v>
      </c>
      <c r="N65" s="14">
        <f>SUM(M65/M66)</f>
        <v>0.3647448641484427</v>
      </c>
      <c r="O65" s="2">
        <v>2</v>
      </c>
      <c r="P65" s="14"/>
    </row>
    <row r="66" spans="1:21" s="2" customFormat="1" ht="17.45" customHeight="1" thickBot="1">
      <c r="A66" s="18" t="s">
        <v>157</v>
      </c>
      <c r="B66" s="56" t="s">
        <v>26</v>
      </c>
      <c r="C66" s="10">
        <v>472</v>
      </c>
      <c r="D66" s="10">
        <v>489</v>
      </c>
      <c r="E66" s="10">
        <v>510</v>
      </c>
      <c r="F66" s="10">
        <v>535</v>
      </c>
      <c r="G66" s="10">
        <v>556</v>
      </c>
      <c r="H66" s="10">
        <v>621</v>
      </c>
      <c r="I66" s="10" t="s">
        <v>21</v>
      </c>
      <c r="M66" s="24">
        <v>7545</v>
      </c>
    </row>
    <row r="67" spans="1:21" s="2" customFormat="1" ht="17.45" customHeight="1" thickBot="1">
      <c r="A67" s="18" t="s">
        <v>160</v>
      </c>
      <c r="B67" s="23" t="s">
        <v>14</v>
      </c>
      <c r="C67" s="10">
        <v>452</v>
      </c>
      <c r="D67" s="10">
        <v>621</v>
      </c>
      <c r="E67" s="10">
        <v>644</v>
      </c>
      <c r="F67" s="10">
        <v>700</v>
      </c>
      <c r="G67" s="10">
        <v>724</v>
      </c>
      <c r="H67" s="10">
        <v>761</v>
      </c>
      <c r="I67" s="10">
        <v>835</v>
      </c>
      <c r="J67" s="10">
        <v>874</v>
      </c>
      <c r="K67" s="11"/>
    </row>
    <row r="68" spans="1:21" s="2" customFormat="1" ht="17.45" customHeight="1" thickBot="1">
      <c r="A68" s="18" t="s">
        <v>187</v>
      </c>
      <c r="B68" s="28" t="s">
        <v>3</v>
      </c>
      <c r="C68" s="10">
        <v>442</v>
      </c>
      <c r="D68" s="10">
        <v>447</v>
      </c>
      <c r="E68" s="10">
        <v>466</v>
      </c>
      <c r="F68" s="10">
        <v>479</v>
      </c>
      <c r="G68" s="10">
        <v>486</v>
      </c>
      <c r="H68" s="10" t="s">
        <v>21</v>
      </c>
    </row>
    <row r="69" spans="1:21" s="2" customFormat="1" ht="17.45" customHeight="1" thickBot="1">
      <c r="A69" s="18" t="s">
        <v>188</v>
      </c>
      <c r="B69" s="19" t="s">
        <v>5</v>
      </c>
      <c r="C69" s="10">
        <v>354</v>
      </c>
      <c r="D69" s="10">
        <v>363</v>
      </c>
      <c r="E69" s="10">
        <v>372</v>
      </c>
      <c r="F69" s="10">
        <v>392</v>
      </c>
      <c r="G69" s="10" t="s">
        <v>21</v>
      </c>
    </row>
    <row r="70" spans="1:21" s="2" customFormat="1" ht="17.45" customHeight="1" thickBot="1">
      <c r="A70" s="18" t="s">
        <v>163</v>
      </c>
      <c r="B70" s="22" t="s">
        <v>16</v>
      </c>
      <c r="C70" s="10">
        <v>303</v>
      </c>
      <c r="D70" s="10">
        <v>323</v>
      </c>
      <c r="E70" s="10">
        <v>368</v>
      </c>
      <c r="F70" s="10" t="s">
        <v>21</v>
      </c>
      <c r="G70" s="17"/>
      <c r="J70" s="13"/>
      <c r="L70" s="14"/>
    </row>
    <row r="71" spans="1:21" s="2" customFormat="1" ht="17.45" customHeight="1" thickBot="1">
      <c r="A71" s="18" t="s">
        <v>311</v>
      </c>
      <c r="B71" s="22" t="s">
        <v>16</v>
      </c>
      <c r="C71" s="10">
        <v>296</v>
      </c>
      <c r="D71" s="10">
        <v>309</v>
      </c>
      <c r="E71" s="10" t="s">
        <v>21</v>
      </c>
      <c r="F71" s="17"/>
      <c r="G71" s="17"/>
      <c r="J71" s="13"/>
      <c r="L71" s="14"/>
    </row>
    <row r="72" spans="1:21">
      <c r="C72" s="45"/>
    </row>
    <row r="73" spans="1:21" s="32" customFormat="1" ht="15" customHeight="1">
      <c r="B73" s="36" t="s">
        <v>20</v>
      </c>
      <c r="C73" s="38" t="s">
        <v>5</v>
      </c>
      <c r="D73" s="39" t="s">
        <v>3</v>
      </c>
      <c r="E73" s="40" t="s">
        <v>16</v>
      </c>
      <c r="F73" s="57" t="s">
        <v>26</v>
      </c>
      <c r="G73" s="41" t="s">
        <v>18</v>
      </c>
      <c r="H73" s="52" t="s">
        <v>27</v>
      </c>
      <c r="I73" s="36" t="s">
        <v>17</v>
      </c>
      <c r="S73" s="33"/>
      <c r="T73" s="34"/>
      <c r="U73" s="35"/>
    </row>
    <row r="74" spans="1:21" s="32" customFormat="1" ht="15" customHeight="1">
      <c r="A74" s="32" t="s">
        <v>11</v>
      </c>
      <c r="B74" s="37">
        <f>SUM(J9+N21+L38+M66+M52)</f>
        <v>35823</v>
      </c>
      <c r="C74" s="34">
        <f>SUM(M47+M61+L33+N17+J5)</f>
        <v>13553</v>
      </c>
      <c r="D74" s="34">
        <f>SUM(M48+M62+L34+N18+J6)</f>
        <v>10281</v>
      </c>
      <c r="E74" s="34">
        <f>SUM(M49+M63+L35+N19+J7)</f>
        <v>6561</v>
      </c>
      <c r="F74" s="34">
        <f>(M64+M50+N19+J8)</f>
        <v>1587</v>
      </c>
      <c r="G74" s="34">
        <v>193</v>
      </c>
      <c r="H74" s="34">
        <v>83</v>
      </c>
      <c r="I74" s="34">
        <f>SUM(M51+M65+L37)</f>
        <v>3886</v>
      </c>
      <c r="S74" s="36"/>
      <c r="T74" s="37"/>
      <c r="U74" s="35"/>
    </row>
    <row r="75" spans="1:21" s="32" customFormat="1" ht="15" customHeight="1">
      <c r="A75" s="32" t="s">
        <v>12</v>
      </c>
      <c r="B75" s="42">
        <v>1</v>
      </c>
      <c r="C75" s="35">
        <f t="shared" ref="C75:I75" si="0">SUM(C74/$B$74)</f>
        <v>0.37833235630740025</v>
      </c>
      <c r="D75" s="35">
        <f t="shared" si="0"/>
        <v>0.28699438907964159</v>
      </c>
      <c r="E75" s="35">
        <f t="shared" si="0"/>
        <v>0.18315048990871785</v>
      </c>
      <c r="F75" s="35">
        <f t="shared" si="0"/>
        <v>4.4301147307595677E-2</v>
      </c>
      <c r="G75" s="35">
        <f t="shared" si="0"/>
        <v>5.3876001451581383E-3</v>
      </c>
      <c r="H75" s="35">
        <f t="shared" si="0"/>
        <v>2.316947212684588E-3</v>
      </c>
      <c r="I75" s="35">
        <f t="shared" si="0"/>
        <v>0.10847779359629288</v>
      </c>
    </row>
    <row r="76" spans="1:21" s="32" customFormat="1" ht="15" customHeight="1">
      <c r="A76" s="32" t="s">
        <v>13</v>
      </c>
      <c r="B76" s="36">
        <v>26</v>
      </c>
      <c r="C76" s="32">
        <v>10</v>
      </c>
      <c r="D76" s="32">
        <v>9</v>
      </c>
      <c r="E76" s="32">
        <v>4</v>
      </c>
      <c r="F76" s="32">
        <v>0</v>
      </c>
      <c r="G76" s="32">
        <v>0</v>
      </c>
      <c r="H76" s="32">
        <v>0</v>
      </c>
      <c r="I76" s="32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78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2" s="2" customFormat="1" ht="16.5" customHeight="1">
      <c r="A1" s="1" t="s">
        <v>131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(6115/9184)</f>
        <v>0.66583188153310102</v>
      </c>
    </row>
    <row r="4" spans="1:12" s="2" customFormat="1" ht="16.5" customHeight="1" thickBot="1">
      <c r="A4" s="7" t="s">
        <v>29</v>
      </c>
      <c r="B4" s="12" t="s">
        <v>5</v>
      </c>
      <c r="C4" s="9">
        <v>1475</v>
      </c>
      <c r="D4" s="10"/>
      <c r="E4" s="10"/>
      <c r="F4" s="9"/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132</v>
      </c>
      <c r="B5" s="12" t="s">
        <v>5</v>
      </c>
      <c r="C5" s="10">
        <v>968</v>
      </c>
      <c r="D5" s="10">
        <v>1058</v>
      </c>
      <c r="E5" s="9">
        <v>1255</v>
      </c>
      <c r="F5" s="10"/>
      <c r="G5" s="9"/>
      <c r="H5" s="11" t="s">
        <v>8</v>
      </c>
      <c r="I5" s="16" t="s">
        <v>5</v>
      </c>
      <c r="J5" s="17">
        <f>(C4+C5+C6+C10)</f>
        <v>3924</v>
      </c>
      <c r="K5" s="14">
        <f>SUM(J5/J8)</f>
        <v>0.64966887417218544</v>
      </c>
      <c r="L5" s="2">
        <v>3</v>
      </c>
    </row>
    <row r="6" spans="1:12" s="2" customFormat="1" ht="16.5" customHeight="1" thickBot="1">
      <c r="A6" s="7" t="s">
        <v>133</v>
      </c>
      <c r="B6" s="12" t="s">
        <v>5</v>
      </c>
      <c r="C6" s="10">
        <v>942</v>
      </c>
      <c r="D6" s="10">
        <v>995</v>
      </c>
      <c r="E6" s="10">
        <v>1137</v>
      </c>
      <c r="F6" s="9">
        <v>1274</v>
      </c>
      <c r="G6" s="10"/>
      <c r="H6" s="11" t="s">
        <v>7</v>
      </c>
      <c r="I6" s="20" t="s">
        <v>3</v>
      </c>
      <c r="J6" s="17">
        <f>(C7+C8)</f>
        <v>1443</v>
      </c>
      <c r="K6" s="14">
        <f>SUM(J6/J8)</f>
        <v>0.23890728476821191</v>
      </c>
      <c r="L6" s="2">
        <v>1</v>
      </c>
    </row>
    <row r="7" spans="1:12" s="2" customFormat="1" ht="16.5" customHeight="1" thickBot="1">
      <c r="A7" s="18" t="s">
        <v>93</v>
      </c>
      <c r="B7" s="28" t="s">
        <v>3</v>
      </c>
      <c r="C7" s="10">
        <v>770</v>
      </c>
      <c r="D7" s="10">
        <v>806</v>
      </c>
      <c r="E7" s="10">
        <v>861</v>
      </c>
      <c r="F7" s="10">
        <v>1020</v>
      </c>
      <c r="G7" s="10">
        <v>1045</v>
      </c>
      <c r="H7" s="11"/>
      <c r="I7" s="21" t="s">
        <v>16</v>
      </c>
      <c r="J7" s="17">
        <v>673</v>
      </c>
      <c r="K7" s="14">
        <f>SUM(J7/J8)</f>
        <v>0.11142384105960265</v>
      </c>
    </row>
    <row r="8" spans="1:12" s="2" customFormat="1" ht="16.5" customHeight="1" thickBot="1">
      <c r="A8" s="7" t="s">
        <v>35</v>
      </c>
      <c r="B8" s="8" t="s">
        <v>3</v>
      </c>
      <c r="C8" s="10">
        <v>673</v>
      </c>
      <c r="D8" s="10">
        <v>696</v>
      </c>
      <c r="E8" s="10">
        <v>805</v>
      </c>
      <c r="F8" s="10">
        <v>1074</v>
      </c>
      <c r="G8" s="9">
        <v>1114</v>
      </c>
      <c r="H8" s="11" t="s">
        <v>6</v>
      </c>
      <c r="I8" s="55"/>
      <c r="J8" s="24">
        <v>6040</v>
      </c>
      <c r="K8" s="14"/>
    </row>
    <row r="9" spans="1:12" s="2" customFormat="1" ht="16.5" customHeight="1" thickBot="1">
      <c r="A9" s="18" t="s">
        <v>92</v>
      </c>
      <c r="B9" s="22" t="s">
        <v>16</v>
      </c>
      <c r="C9" s="10">
        <v>673</v>
      </c>
      <c r="D9" s="10">
        <v>700</v>
      </c>
      <c r="E9" s="10">
        <v>736</v>
      </c>
      <c r="F9" s="10" t="s">
        <v>21</v>
      </c>
      <c r="I9" s="13"/>
      <c r="J9" s="17"/>
      <c r="K9" s="14"/>
    </row>
    <row r="10" spans="1:12" s="2" customFormat="1" ht="16.5" customHeight="1" thickBot="1">
      <c r="A10" s="18" t="s">
        <v>134</v>
      </c>
      <c r="B10" s="19" t="s">
        <v>5</v>
      </c>
      <c r="C10" s="10">
        <v>539</v>
      </c>
      <c r="D10" s="10">
        <v>576</v>
      </c>
      <c r="E10" s="10" t="s">
        <v>21</v>
      </c>
      <c r="J10" s="24"/>
    </row>
    <row r="11" spans="1:12" s="2" customFormat="1" ht="10.5" customHeight="1">
      <c r="A11" s="1"/>
    </row>
    <row r="12" spans="1:12" s="2" customFormat="1" ht="17.45" customHeight="1">
      <c r="A12" s="1" t="s">
        <v>138</v>
      </c>
    </row>
    <row r="13" spans="1:12" s="2" customFormat="1" ht="10.5" customHeight="1" thickBot="1">
      <c r="A13" s="1"/>
    </row>
    <row r="14" spans="1:12" s="2" customFormat="1" ht="16.5" customHeight="1" thickBot="1">
      <c r="A14" s="4" t="s">
        <v>0</v>
      </c>
      <c r="B14" s="5" t="s">
        <v>1</v>
      </c>
      <c r="C14" s="5" t="s">
        <v>2</v>
      </c>
      <c r="D14" s="5">
        <v>2</v>
      </c>
      <c r="E14" s="5">
        <v>3</v>
      </c>
      <c r="F14" s="5">
        <v>4</v>
      </c>
      <c r="G14" s="5">
        <v>5</v>
      </c>
      <c r="H14" s="6"/>
      <c r="I14" s="13" t="s">
        <v>9</v>
      </c>
      <c r="J14" s="14">
        <f>(6772/10808)</f>
        <v>0.62657290895632867</v>
      </c>
    </row>
    <row r="15" spans="1:12" s="2" customFormat="1" ht="16.5" customHeight="1" thickBot="1">
      <c r="A15" s="7" t="s">
        <v>39</v>
      </c>
      <c r="B15" s="8" t="s">
        <v>3</v>
      </c>
      <c r="C15" s="9">
        <v>1444</v>
      </c>
      <c r="D15" s="9"/>
      <c r="E15" s="9"/>
      <c r="F15" s="10"/>
      <c r="G15" s="10"/>
      <c r="H15" s="11" t="s">
        <v>4</v>
      </c>
      <c r="J15" s="13" t="s">
        <v>11</v>
      </c>
      <c r="K15" s="13" t="s">
        <v>12</v>
      </c>
      <c r="L15" s="13" t="s">
        <v>13</v>
      </c>
    </row>
    <row r="16" spans="1:12" s="2" customFormat="1" ht="16.5" customHeight="1" thickBot="1">
      <c r="A16" s="7" t="s">
        <v>135</v>
      </c>
      <c r="B16" s="8" t="s">
        <v>3</v>
      </c>
      <c r="C16" s="10">
        <v>1226</v>
      </c>
      <c r="D16" s="10">
        <v>1273</v>
      </c>
      <c r="E16" s="9">
        <v>1377</v>
      </c>
      <c r="F16" s="10"/>
      <c r="G16" s="10"/>
      <c r="H16" s="11" t="s">
        <v>8</v>
      </c>
      <c r="I16" s="16" t="s">
        <v>5</v>
      </c>
      <c r="J16" s="17">
        <f>(C18+C19+C21)</f>
        <v>2306</v>
      </c>
      <c r="K16" s="14">
        <f>SUM(J16/J19)</f>
        <v>0.34526126665668511</v>
      </c>
      <c r="L16" s="2">
        <v>1</v>
      </c>
    </row>
    <row r="17" spans="1:15" s="2" customFormat="1" ht="16.5" customHeight="1" thickBot="1">
      <c r="A17" s="7" t="s">
        <v>42</v>
      </c>
      <c r="B17" s="8" t="s">
        <v>3</v>
      </c>
      <c r="C17" s="10">
        <v>1078</v>
      </c>
      <c r="D17" s="10">
        <v>1093</v>
      </c>
      <c r="E17" s="10">
        <v>1140</v>
      </c>
      <c r="F17" s="10">
        <v>1329</v>
      </c>
      <c r="G17" s="9">
        <v>1345</v>
      </c>
      <c r="H17" s="11" t="s">
        <v>7</v>
      </c>
      <c r="I17" s="20" t="s">
        <v>3</v>
      </c>
      <c r="J17" s="17">
        <f>(C15+C16+C17)</f>
        <v>3748</v>
      </c>
      <c r="K17" s="14">
        <f>SUM(J17/J19)</f>
        <v>0.56116185057643364</v>
      </c>
      <c r="L17" s="2">
        <v>3</v>
      </c>
    </row>
    <row r="18" spans="1:15" s="2" customFormat="1" ht="16.5" customHeight="1" thickBot="1">
      <c r="A18" s="7" t="s">
        <v>41</v>
      </c>
      <c r="B18" s="12" t="s">
        <v>5</v>
      </c>
      <c r="C18" s="10">
        <v>1022</v>
      </c>
      <c r="D18" s="10">
        <v>1031</v>
      </c>
      <c r="E18" s="10">
        <v>1194</v>
      </c>
      <c r="F18" s="10">
        <v>1311</v>
      </c>
      <c r="G18" s="9">
        <v>1319</v>
      </c>
      <c r="H18" s="9" t="s">
        <v>6</v>
      </c>
      <c r="I18" s="21" t="s">
        <v>16</v>
      </c>
      <c r="J18" s="17">
        <v>625</v>
      </c>
      <c r="K18" s="14">
        <f>SUM(J18/J19)</f>
        <v>9.3576882766881267E-2</v>
      </c>
    </row>
    <row r="19" spans="1:15" s="2" customFormat="1" ht="16.5" customHeight="1" thickBot="1">
      <c r="A19" s="18" t="s">
        <v>103</v>
      </c>
      <c r="B19" s="19" t="s">
        <v>5</v>
      </c>
      <c r="C19" s="10">
        <v>734</v>
      </c>
      <c r="D19" s="10">
        <v>746</v>
      </c>
      <c r="E19" s="10">
        <v>917</v>
      </c>
      <c r="F19" s="10">
        <v>1126</v>
      </c>
      <c r="G19" s="10">
        <v>1143</v>
      </c>
      <c r="H19" s="11"/>
      <c r="I19" s="26"/>
      <c r="J19" s="24">
        <v>6679</v>
      </c>
      <c r="K19" s="14"/>
    </row>
    <row r="20" spans="1:15" s="2" customFormat="1" ht="16.5" customHeight="1" thickBot="1">
      <c r="A20" s="18" t="s">
        <v>137</v>
      </c>
      <c r="B20" s="22" t="s">
        <v>16</v>
      </c>
      <c r="C20" s="10">
        <v>625</v>
      </c>
      <c r="D20" s="10">
        <v>638</v>
      </c>
      <c r="E20" s="10">
        <v>683</v>
      </c>
      <c r="F20" s="10" t="s">
        <v>21</v>
      </c>
      <c r="I20" s="13"/>
      <c r="J20" s="17"/>
      <c r="K20" s="14"/>
    </row>
    <row r="21" spans="1:15" s="2" customFormat="1" ht="16.5" customHeight="1" thickBot="1">
      <c r="A21" s="18" t="s">
        <v>136</v>
      </c>
      <c r="B21" s="19" t="s">
        <v>5</v>
      </c>
      <c r="C21" s="10">
        <v>550</v>
      </c>
      <c r="D21" s="10">
        <v>562</v>
      </c>
      <c r="E21" s="10" t="s">
        <v>21</v>
      </c>
      <c r="H21"/>
    </row>
    <row r="23" spans="1:15" s="2" customFormat="1" ht="17.45" customHeight="1">
      <c r="A23" s="1" t="s">
        <v>139</v>
      </c>
    </row>
    <row r="24" spans="1:15" s="2" customFormat="1" ht="10.5" customHeight="1" thickBot="1">
      <c r="A24" s="1"/>
    </row>
    <row r="25" spans="1:15" s="2" customFormat="1" ht="16.5" customHeight="1" thickBot="1">
      <c r="A25" s="4" t="s">
        <v>0</v>
      </c>
      <c r="B25" s="5" t="s">
        <v>1</v>
      </c>
      <c r="C25" s="5" t="s">
        <v>2</v>
      </c>
      <c r="D25" s="5">
        <v>2</v>
      </c>
      <c r="E25" s="5">
        <v>3</v>
      </c>
      <c r="F25" s="5">
        <v>4</v>
      </c>
      <c r="G25" s="5">
        <v>5</v>
      </c>
      <c r="H25" s="5">
        <v>6</v>
      </c>
      <c r="I25" s="5">
        <v>7</v>
      </c>
      <c r="J25" s="5">
        <v>8</v>
      </c>
      <c r="K25" s="6"/>
      <c r="L25" s="13" t="s">
        <v>9</v>
      </c>
      <c r="M25" s="14">
        <f>(7193/11436)</f>
        <v>0.62897866386848544</v>
      </c>
    </row>
    <row r="26" spans="1:15" s="2" customFormat="1" ht="16.5" customHeight="1" thickBot="1">
      <c r="A26" s="7" t="s">
        <v>50</v>
      </c>
      <c r="B26" s="8" t="s">
        <v>3</v>
      </c>
      <c r="C26" s="9">
        <v>1196</v>
      </c>
      <c r="D26" s="10"/>
      <c r="E26" s="10"/>
      <c r="F26" s="10"/>
      <c r="G26" s="10"/>
      <c r="H26" s="9"/>
      <c r="I26" s="9"/>
      <c r="J26" s="9"/>
      <c r="K26" s="11" t="s">
        <v>4</v>
      </c>
      <c r="M26" s="13" t="s">
        <v>11</v>
      </c>
      <c r="N26" s="13" t="s">
        <v>12</v>
      </c>
      <c r="O26" s="13" t="s">
        <v>13</v>
      </c>
    </row>
    <row r="27" spans="1:15" s="2" customFormat="1" ht="16.5" customHeight="1" thickBot="1">
      <c r="A27" s="7" t="s">
        <v>53</v>
      </c>
      <c r="B27" s="12" t="s">
        <v>5</v>
      </c>
      <c r="C27" s="10">
        <v>960</v>
      </c>
      <c r="D27" s="10">
        <v>980</v>
      </c>
      <c r="E27" s="10">
        <v>1071</v>
      </c>
      <c r="F27" s="10">
        <v>1074</v>
      </c>
      <c r="G27" s="9">
        <v>1209</v>
      </c>
      <c r="H27" s="10"/>
      <c r="I27" s="9"/>
      <c r="J27" s="9"/>
      <c r="K27" s="11" t="s">
        <v>8</v>
      </c>
      <c r="L27" s="16" t="s">
        <v>5</v>
      </c>
      <c r="M27" s="17">
        <f>(C27+C28+C33)</f>
        <v>2429</v>
      </c>
      <c r="N27" s="14">
        <f>SUM(M27/M31)</f>
        <v>0.34259520451339914</v>
      </c>
      <c r="O27" s="2">
        <v>2</v>
      </c>
    </row>
    <row r="28" spans="1:15" s="2" customFormat="1" ht="16.5" customHeight="1" thickBot="1">
      <c r="A28" s="7" t="s">
        <v>140</v>
      </c>
      <c r="B28" s="12" t="s">
        <v>5</v>
      </c>
      <c r="C28" s="10">
        <v>919</v>
      </c>
      <c r="D28" s="10">
        <v>943</v>
      </c>
      <c r="E28" s="10">
        <v>974</v>
      </c>
      <c r="F28" s="10">
        <v>976</v>
      </c>
      <c r="G28" s="10">
        <v>1039</v>
      </c>
      <c r="H28" s="10">
        <v>1047</v>
      </c>
      <c r="I28" s="9">
        <v>1290</v>
      </c>
      <c r="J28" s="9"/>
      <c r="K28" s="11" t="s">
        <v>7</v>
      </c>
      <c r="L28" s="20" t="s">
        <v>3</v>
      </c>
      <c r="M28" s="17">
        <f>(C26+C30+C31)</f>
        <v>2369</v>
      </c>
      <c r="N28" s="14">
        <f>SUM(M28/M31)</f>
        <v>0.33413258110014105</v>
      </c>
      <c r="O28" s="2">
        <v>2</v>
      </c>
    </row>
    <row r="29" spans="1:15" s="2" customFormat="1" ht="16.5" customHeight="1" thickBot="1">
      <c r="A29" s="7" t="s">
        <v>56</v>
      </c>
      <c r="B29" s="15" t="s">
        <v>14</v>
      </c>
      <c r="C29" s="10">
        <v>908</v>
      </c>
      <c r="D29" s="10">
        <v>1018</v>
      </c>
      <c r="E29" s="10">
        <v>1141</v>
      </c>
      <c r="F29" s="10">
        <v>1142</v>
      </c>
      <c r="G29" s="10">
        <v>1173</v>
      </c>
      <c r="H29" s="10">
        <v>1175</v>
      </c>
      <c r="I29" s="9">
        <v>1277</v>
      </c>
      <c r="J29" s="10"/>
      <c r="K29" s="11" t="s">
        <v>6</v>
      </c>
      <c r="L29" s="21" t="s">
        <v>16</v>
      </c>
      <c r="M29" s="17">
        <f>(C32+C35)</f>
        <v>950</v>
      </c>
      <c r="N29" s="14">
        <f>SUM(M29/M31)</f>
        <v>0.13399153737658676</v>
      </c>
    </row>
    <row r="30" spans="1:15" s="2" customFormat="1" ht="16.5" customHeight="1" thickBot="1">
      <c r="A30" s="7" t="s">
        <v>142</v>
      </c>
      <c r="B30" s="8" t="s">
        <v>3</v>
      </c>
      <c r="C30" s="10">
        <v>597</v>
      </c>
      <c r="D30" s="10">
        <v>630</v>
      </c>
      <c r="E30" s="10">
        <v>726</v>
      </c>
      <c r="F30" s="10">
        <v>731</v>
      </c>
      <c r="G30" s="10">
        <v>929</v>
      </c>
      <c r="H30" s="10">
        <v>935</v>
      </c>
      <c r="I30" s="10">
        <v>1067</v>
      </c>
      <c r="J30" s="9">
        <v>1126</v>
      </c>
      <c r="K30" s="11" t="s">
        <v>10</v>
      </c>
      <c r="L30" s="13" t="s">
        <v>17</v>
      </c>
      <c r="M30" s="17">
        <f>(C29+C34)</f>
        <v>1342</v>
      </c>
      <c r="N30" s="14">
        <f>SUM(M30/M31)</f>
        <v>0.18928067700987306</v>
      </c>
      <c r="O30" s="2">
        <v>1</v>
      </c>
    </row>
    <row r="31" spans="1:15" s="2" customFormat="1" ht="16.5" customHeight="1" thickBot="1">
      <c r="A31" s="18" t="s">
        <v>143</v>
      </c>
      <c r="B31" s="28" t="s">
        <v>3</v>
      </c>
      <c r="C31" s="10">
        <v>576</v>
      </c>
      <c r="D31" s="10">
        <v>587</v>
      </c>
      <c r="E31" s="10">
        <v>608</v>
      </c>
      <c r="F31" s="10">
        <v>609</v>
      </c>
      <c r="G31" s="10" t="s">
        <v>21</v>
      </c>
      <c r="M31" s="24">
        <v>7090</v>
      </c>
    </row>
    <row r="32" spans="1:15" s="2" customFormat="1" ht="16.5" customHeight="1" thickBot="1">
      <c r="A32" s="18" t="s">
        <v>58</v>
      </c>
      <c r="B32" s="22" t="s">
        <v>16</v>
      </c>
      <c r="C32" s="10">
        <v>563</v>
      </c>
      <c r="D32" s="10">
        <v>674</v>
      </c>
      <c r="E32" s="10">
        <v>703</v>
      </c>
      <c r="F32" s="10">
        <v>704</v>
      </c>
      <c r="G32" s="10">
        <v>796</v>
      </c>
      <c r="H32" s="10">
        <v>804</v>
      </c>
      <c r="I32" s="10">
        <v>874</v>
      </c>
      <c r="J32" s="10">
        <v>906</v>
      </c>
      <c r="K32" s="11"/>
    </row>
    <row r="33" spans="1:15" s="2" customFormat="1" ht="16.5" customHeight="1" thickBot="1">
      <c r="A33" s="18" t="s">
        <v>141</v>
      </c>
      <c r="B33" s="19" t="s">
        <v>5</v>
      </c>
      <c r="C33" s="10">
        <v>550</v>
      </c>
      <c r="D33" s="10">
        <v>582</v>
      </c>
      <c r="E33" s="10">
        <v>616</v>
      </c>
      <c r="F33" s="10">
        <v>617</v>
      </c>
      <c r="G33" s="10">
        <v>657</v>
      </c>
      <c r="H33" s="10">
        <v>660</v>
      </c>
      <c r="I33" s="10" t="s">
        <v>21</v>
      </c>
    </row>
    <row r="34" spans="1:15" s="2" customFormat="1" ht="16.5" customHeight="1" thickBot="1">
      <c r="A34" s="18" t="s">
        <v>54</v>
      </c>
      <c r="B34" s="23" t="s">
        <v>14</v>
      </c>
      <c r="C34" s="10">
        <v>434</v>
      </c>
      <c r="D34" s="10">
        <v>459</v>
      </c>
      <c r="E34" s="10" t="s">
        <v>21</v>
      </c>
    </row>
    <row r="35" spans="1:15" s="2" customFormat="1" ht="16.5" customHeight="1" thickBot="1">
      <c r="A35" s="18" t="s">
        <v>57</v>
      </c>
      <c r="B35" s="22" t="s">
        <v>16</v>
      </c>
      <c r="C35" s="10">
        <v>387</v>
      </c>
      <c r="D35" s="10" t="s">
        <v>21</v>
      </c>
      <c r="I35" s="17"/>
      <c r="J35" s="17"/>
    </row>
    <row r="36" spans="1:15" s="2" customFormat="1" ht="11.25" customHeight="1">
      <c r="A36" s="29"/>
      <c r="B36" s="30"/>
      <c r="C36" s="29"/>
      <c r="D36" s="29"/>
      <c r="E36" s="29"/>
      <c r="N36" s="14"/>
    </row>
    <row r="37" spans="1:15" s="2" customFormat="1" ht="17.45" customHeight="1">
      <c r="A37" s="1" t="s">
        <v>144</v>
      </c>
    </row>
    <row r="38" spans="1:15" s="2" customFormat="1" ht="10.5" customHeight="1" thickBot="1">
      <c r="A38" s="1"/>
    </row>
    <row r="39" spans="1:15" s="2" customFormat="1" ht="16.5" customHeight="1" thickBot="1">
      <c r="A39" s="4" t="s">
        <v>0</v>
      </c>
      <c r="B39" s="5" t="s">
        <v>1</v>
      </c>
      <c r="C39" s="5" t="s">
        <v>2</v>
      </c>
      <c r="D39" s="5">
        <v>2</v>
      </c>
      <c r="E39" s="5">
        <v>3</v>
      </c>
      <c r="F39" s="5">
        <v>4</v>
      </c>
      <c r="G39" s="5">
        <v>5</v>
      </c>
      <c r="H39" s="5">
        <v>6</v>
      </c>
      <c r="I39" s="5">
        <v>7</v>
      </c>
      <c r="J39" s="5">
        <v>8</v>
      </c>
      <c r="K39" s="6"/>
      <c r="L39" s="13" t="s">
        <v>9</v>
      </c>
      <c r="M39" s="14">
        <f>(8587/13749)</f>
        <v>0.62455451305549492</v>
      </c>
    </row>
    <row r="40" spans="1:15" s="2" customFormat="1" ht="16.5" customHeight="1" thickBot="1">
      <c r="A40" s="7" t="s">
        <v>66</v>
      </c>
      <c r="B40" s="43" t="s">
        <v>16</v>
      </c>
      <c r="C40" s="9">
        <v>1247</v>
      </c>
      <c r="D40" s="10"/>
      <c r="E40" s="10"/>
      <c r="F40" s="10"/>
      <c r="G40" s="9"/>
      <c r="H40" s="10"/>
      <c r="I40" s="10"/>
      <c r="J40" s="10"/>
      <c r="K40" s="11" t="s">
        <v>4</v>
      </c>
      <c r="M40" s="13" t="s">
        <v>11</v>
      </c>
      <c r="N40" s="13" t="s">
        <v>12</v>
      </c>
      <c r="O40" s="13" t="s">
        <v>13</v>
      </c>
    </row>
    <row r="41" spans="1:15" s="2" customFormat="1" ht="16.5" customHeight="1" thickBot="1">
      <c r="A41" s="7" t="s">
        <v>115</v>
      </c>
      <c r="B41" s="12" t="s">
        <v>5</v>
      </c>
      <c r="C41" s="10">
        <v>1113</v>
      </c>
      <c r="D41" s="10">
        <v>1114</v>
      </c>
      <c r="E41" s="10">
        <v>1118</v>
      </c>
      <c r="F41" s="10">
        <v>1129</v>
      </c>
      <c r="G41" s="10">
        <v>1203</v>
      </c>
      <c r="H41" s="9">
        <v>1274</v>
      </c>
      <c r="I41" s="10"/>
      <c r="J41" s="9"/>
      <c r="K41" s="11" t="s">
        <v>8</v>
      </c>
      <c r="L41" s="16" t="s">
        <v>5</v>
      </c>
      <c r="M41" s="17">
        <f>(C41+C44+C45+C50)</f>
        <v>3039</v>
      </c>
      <c r="N41" s="14">
        <f>SUM(M41/M46)</f>
        <v>0.36024182076813654</v>
      </c>
      <c r="O41" s="2">
        <v>3</v>
      </c>
    </row>
    <row r="42" spans="1:15" s="2" customFormat="1" ht="16.5" customHeight="1" thickBot="1">
      <c r="A42" s="7" t="s">
        <v>145</v>
      </c>
      <c r="B42" s="15" t="s">
        <v>14</v>
      </c>
      <c r="C42" s="10">
        <v>877</v>
      </c>
      <c r="D42" s="10">
        <v>878</v>
      </c>
      <c r="E42" s="10">
        <v>881</v>
      </c>
      <c r="F42" s="10">
        <v>891</v>
      </c>
      <c r="G42" s="10">
        <v>944</v>
      </c>
      <c r="H42" s="10">
        <v>997</v>
      </c>
      <c r="I42" s="10">
        <v>1083</v>
      </c>
      <c r="J42" s="9">
        <v>1124</v>
      </c>
      <c r="K42" s="11" t="s">
        <v>6</v>
      </c>
      <c r="L42" s="20" t="s">
        <v>3</v>
      </c>
      <c r="M42" s="17">
        <f>(C46+C48+C49)</f>
        <v>1546</v>
      </c>
      <c r="N42" s="14">
        <f>SUM(M42/M46)</f>
        <v>0.18326220957799905</v>
      </c>
      <c r="O42" s="2">
        <v>1</v>
      </c>
    </row>
    <row r="43" spans="1:15" s="2" customFormat="1" ht="16.5" customHeight="1" thickBot="1">
      <c r="A43" s="18" t="s">
        <v>152</v>
      </c>
      <c r="B43" s="23" t="s">
        <v>14</v>
      </c>
      <c r="C43" s="25">
        <v>825</v>
      </c>
      <c r="D43" s="10">
        <v>825</v>
      </c>
      <c r="E43" s="10">
        <v>825</v>
      </c>
      <c r="F43" s="10">
        <v>831</v>
      </c>
      <c r="G43" s="10">
        <v>860</v>
      </c>
      <c r="H43" s="10">
        <v>883</v>
      </c>
      <c r="I43" s="10">
        <v>919</v>
      </c>
      <c r="J43" s="10">
        <v>941</v>
      </c>
      <c r="K43" s="11"/>
      <c r="L43" s="21" t="s">
        <v>16</v>
      </c>
      <c r="M43" s="17">
        <f>(C40+C47)</f>
        <v>1807</v>
      </c>
      <c r="N43" s="14">
        <f>SUM(M43/M46)</f>
        <v>0.21420104314841157</v>
      </c>
      <c r="O43" s="2">
        <v>1</v>
      </c>
    </row>
    <row r="44" spans="1:15" s="2" customFormat="1" ht="16.5" customHeight="1" thickBot="1">
      <c r="A44" s="7" t="s">
        <v>116</v>
      </c>
      <c r="B44" s="12" t="s">
        <v>5</v>
      </c>
      <c r="C44" s="10">
        <v>782</v>
      </c>
      <c r="D44" s="10">
        <v>793</v>
      </c>
      <c r="E44" s="10">
        <v>794</v>
      </c>
      <c r="F44" s="10">
        <v>893</v>
      </c>
      <c r="G44" s="10">
        <v>899</v>
      </c>
      <c r="H44" s="10">
        <v>982</v>
      </c>
      <c r="I44" s="10">
        <v>1003</v>
      </c>
      <c r="J44" s="9">
        <v>1217</v>
      </c>
      <c r="K44" s="11" t="s">
        <v>7</v>
      </c>
      <c r="L44" s="55" t="s">
        <v>26</v>
      </c>
      <c r="M44" s="17">
        <v>289</v>
      </c>
      <c r="N44" s="14">
        <f>SUM(M44/M46)</f>
        <v>3.4257942152678994E-2</v>
      </c>
    </row>
    <row r="45" spans="1:15" s="2" customFormat="1" ht="16.5" customHeight="1" thickBot="1">
      <c r="A45" s="7" t="s">
        <v>67</v>
      </c>
      <c r="B45" s="12" t="s">
        <v>5</v>
      </c>
      <c r="C45" s="25">
        <v>735</v>
      </c>
      <c r="D45" s="10">
        <v>736</v>
      </c>
      <c r="E45" s="10">
        <v>739</v>
      </c>
      <c r="F45" s="10">
        <v>745</v>
      </c>
      <c r="G45" s="10">
        <v>765</v>
      </c>
      <c r="H45" s="10">
        <v>847</v>
      </c>
      <c r="I45" s="10">
        <v>1038</v>
      </c>
      <c r="J45" s="9">
        <v>1057</v>
      </c>
      <c r="K45" s="11" t="s">
        <v>15</v>
      </c>
      <c r="L45" s="13" t="s">
        <v>17</v>
      </c>
      <c r="M45" s="17">
        <f>(C42+C43+C52)</f>
        <v>1755</v>
      </c>
      <c r="N45" s="14">
        <f>SUM(M45/M46)</f>
        <v>0.20803698435277382</v>
      </c>
      <c r="O45" s="2">
        <v>1</v>
      </c>
    </row>
    <row r="46" spans="1:15" s="2" customFormat="1" ht="16.5" customHeight="1" thickBot="1">
      <c r="A46" s="18" t="s">
        <v>147</v>
      </c>
      <c r="B46" s="28" t="s">
        <v>3</v>
      </c>
      <c r="C46" s="10">
        <v>560</v>
      </c>
      <c r="D46" s="25">
        <v>566</v>
      </c>
      <c r="E46" s="25">
        <v>571</v>
      </c>
      <c r="F46" s="25">
        <v>643</v>
      </c>
      <c r="G46" s="10">
        <v>688</v>
      </c>
      <c r="H46" s="10">
        <v>762</v>
      </c>
      <c r="I46" s="10">
        <v>777</v>
      </c>
      <c r="J46" s="10" t="s">
        <v>21</v>
      </c>
      <c r="M46" s="24">
        <v>8436</v>
      </c>
    </row>
    <row r="47" spans="1:15" s="2" customFormat="1" ht="16.5" customHeight="1" thickBot="1">
      <c r="A47" s="18" t="s">
        <v>117</v>
      </c>
      <c r="B47" s="22" t="s">
        <v>16</v>
      </c>
      <c r="C47" s="25">
        <v>560</v>
      </c>
      <c r="D47" s="25">
        <v>566</v>
      </c>
      <c r="E47" s="10">
        <v>578</v>
      </c>
      <c r="F47" s="10">
        <v>589</v>
      </c>
      <c r="G47" s="10">
        <v>617</v>
      </c>
      <c r="H47" s="10">
        <v>628</v>
      </c>
      <c r="I47" s="10" t="s">
        <v>21</v>
      </c>
    </row>
    <row r="48" spans="1:15" s="2" customFormat="1" ht="16.5" customHeight="1" thickBot="1">
      <c r="A48" s="7" t="s">
        <v>146</v>
      </c>
      <c r="B48" s="8" t="s">
        <v>3</v>
      </c>
      <c r="C48" s="10">
        <v>558</v>
      </c>
      <c r="D48" s="25">
        <v>559</v>
      </c>
      <c r="E48" s="25">
        <v>569</v>
      </c>
      <c r="F48" s="25">
        <v>579</v>
      </c>
      <c r="G48" s="10">
        <v>736</v>
      </c>
      <c r="H48" s="25">
        <v>742</v>
      </c>
      <c r="I48" s="10">
        <v>850</v>
      </c>
      <c r="J48" s="9">
        <v>1121</v>
      </c>
      <c r="K48" s="11" t="s">
        <v>10</v>
      </c>
    </row>
    <row r="49" spans="1:21" s="2" customFormat="1" ht="16.5" customHeight="1" thickBot="1">
      <c r="A49" s="18" t="s">
        <v>148</v>
      </c>
      <c r="B49" s="28" t="s">
        <v>3</v>
      </c>
      <c r="C49" s="10">
        <v>428</v>
      </c>
      <c r="D49" s="10">
        <v>428</v>
      </c>
      <c r="E49" s="25">
        <v>436</v>
      </c>
      <c r="F49" s="25">
        <v>442</v>
      </c>
      <c r="G49" s="10" t="s">
        <v>21</v>
      </c>
    </row>
    <row r="50" spans="1:21" s="2" customFormat="1" ht="16.5" customHeight="1" thickBot="1">
      <c r="A50" s="18" t="s">
        <v>150</v>
      </c>
      <c r="B50" s="19" t="s">
        <v>5</v>
      </c>
      <c r="C50" s="25">
        <v>409</v>
      </c>
      <c r="D50" s="25">
        <v>412</v>
      </c>
      <c r="E50" s="25">
        <v>412</v>
      </c>
      <c r="F50" s="25">
        <v>444</v>
      </c>
      <c r="G50" s="10">
        <v>452</v>
      </c>
      <c r="H50" s="10" t="s">
        <v>21</v>
      </c>
      <c r="I50" s="17"/>
      <c r="J50" s="14"/>
    </row>
    <row r="51" spans="1:21" s="2" customFormat="1" ht="16.5" customHeight="1" thickBot="1">
      <c r="A51" s="18" t="s">
        <v>149</v>
      </c>
      <c r="B51" s="56" t="s">
        <v>26</v>
      </c>
      <c r="C51" s="25">
        <v>289</v>
      </c>
      <c r="D51" s="10">
        <v>300</v>
      </c>
      <c r="E51" s="25">
        <v>302</v>
      </c>
      <c r="F51" s="25" t="s">
        <v>21</v>
      </c>
    </row>
    <row r="52" spans="1:21" s="2" customFormat="1" ht="16.5" customHeight="1" thickBot="1">
      <c r="A52" s="18" t="s">
        <v>151</v>
      </c>
      <c r="B52" s="23" t="s">
        <v>14</v>
      </c>
      <c r="C52" s="25">
        <v>53</v>
      </c>
      <c r="D52" s="25">
        <v>53</v>
      </c>
      <c r="E52" s="25" t="s">
        <v>21</v>
      </c>
      <c r="I52" s="17"/>
      <c r="J52" s="14"/>
    </row>
    <row r="54" spans="1:21" s="2" customFormat="1" ht="17.45" customHeight="1">
      <c r="A54" s="1" t="s">
        <v>153</v>
      </c>
    </row>
    <row r="55" spans="1:21" s="2" customFormat="1" ht="8.25" customHeight="1" thickBot="1">
      <c r="A55" s="1"/>
    </row>
    <row r="56" spans="1:21" s="2" customFormat="1" ht="17.4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>
        <v>10</v>
      </c>
      <c r="M56" s="5">
        <v>11</v>
      </c>
      <c r="N56" s="5">
        <v>12</v>
      </c>
      <c r="O56" s="5">
        <v>13</v>
      </c>
      <c r="P56" s="5"/>
      <c r="Q56" s="13" t="s">
        <v>9</v>
      </c>
      <c r="R56" s="14">
        <f>(9023/15142)</f>
        <v>0.5958922203143574</v>
      </c>
    </row>
    <row r="57" spans="1:21" s="2" customFormat="1" ht="17.45" customHeight="1" thickBot="1">
      <c r="A57" s="7" t="s">
        <v>87</v>
      </c>
      <c r="B57" s="15" t="s">
        <v>14</v>
      </c>
      <c r="C57" s="9">
        <v>1525</v>
      </c>
      <c r="D57" s="10"/>
      <c r="E57" s="9"/>
      <c r="F57" s="10"/>
      <c r="G57" s="10"/>
      <c r="H57" s="9"/>
      <c r="I57" s="10"/>
      <c r="J57" s="10"/>
      <c r="K57" s="9"/>
      <c r="L57" s="10"/>
      <c r="M57" s="10"/>
      <c r="N57" s="10"/>
      <c r="O57" s="10"/>
      <c r="P57" s="11" t="s">
        <v>4</v>
      </c>
      <c r="R57" s="13" t="s">
        <v>11</v>
      </c>
      <c r="S57" s="13" t="s">
        <v>12</v>
      </c>
      <c r="T57" s="13" t="s">
        <v>13</v>
      </c>
      <c r="U57" s="13"/>
    </row>
    <row r="58" spans="1:21" s="2" customFormat="1" ht="17.45" customHeight="1" thickBot="1">
      <c r="A58" s="7" t="s">
        <v>119</v>
      </c>
      <c r="B58" s="12" t="s">
        <v>5</v>
      </c>
      <c r="C58" s="9">
        <v>1183</v>
      </c>
      <c r="D58" s="10"/>
      <c r="E58" s="10"/>
      <c r="F58" s="10"/>
      <c r="G58" s="10"/>
      <c r="H58" s="10"/>
      <c r="I58" s="10"/>
      <c r="J58" s="9"/>
      <c r="K58" s="10"/>
      <c r="L58" s="9"/>
      <c r="M58" s="9"/>
      <c r="N58" s="9"/>
      <c r="O58" s="9"/>
      <c r="P58" s="11" t="s">
        <v>8</v>
      </c>
      <c r="Q58" s="16" t="s">
        <v>5</v>
      </c>
      <c r="R58" s="17">
        <f>(C58+C59+C62+C64)</f>
        <v>3211</v>
      </c>
      <c r="S58" s="14">
        <f>SUM(R58/R63)</f>
        <v>0.36143628995947769</v>
      </c>
      <c r="T58" s="2">
        <v>3</v>
      </c>
    </row>
    <row r="59" spans="1:21" s="2" customFormat="1" ht="17.45" customHeight="1" thickBot="1">
      <c r="A59" s="7" t="s">
        <v>123</v>
      </c>
      <c r="B59" s="12" t="s">
        <v>5</v>
      </c>
      <c r="C59" s="10">
        <v>1084</v>
      </c>
      <c r="D59" s="9">
        <v>1111</v>
      </c>
      <c r="E59" s="10"/>
      <c r="F59" s="10"/>
      <c r="G59" s="10"/>
      <c r="H59" s="10"/>
      <c r="I59" s="10"/>
      <c r="J59" s="10"/>
      <c r="K59" s="10"/>
      <c r="L59" s="9"/>
      <c r="M59" s="9"/>
      <c r="N59" s="9"/>
      <c r="O59" s="9"/>
      <c r="P59" s="11" t="s">
        <v>7</v>
      </c>
      <c r="Q59" s="20" t="s">
        <v>3</v>
      </c>
      <c r="R59" s="17">
        <f>(C60+C61)</f>
        <v>1313</v>
      </c>
      <c r="S59" s="14">
        <f>SUM(R59/R63)</f>
        <v>0.14779378658262043</v>
      </c>
      <c r="T59" s="2">
        <v>2</v>
      </c>
    </row>
    <row r="60" spans="1:21" s="2" customFormat="1" ht="17.45" customHeight="1" thickBot="1">
      <c r="A60" s="7" t="s">
        <v>155</v>
      </c>
      <c r="B60" s="8" t="s">
        <v>3</v>
      </c>
      <c r="C60" s="10">
        <v>673</v>
      </c>
      <c r="D60" s="10">
        <v>705</v>
      </c>
      <c r="E60" s="10">
        <v>712</v>
      </c>
      <c r="F60" s="10">
        <v>718</v>
      </c>
      <c r="G60" s="10">
        <v>736</v>
      </c>
      <c r="H60" s="10">
        <v>753</v>
      </c>
      <c r="I60" s="10">
        <v>787</v>
      </c>
      <c r="J60" s="10">
        <v>808</v>
      </c>
      <c r="K60" s="10">
        <v>848</v>
      </c>
      <c r="L60" s="10">
        <v>905</v>
      </c>
      <c r="M60" s="10">
        <v>975</v>
      </c>
      <c r="N60" s="10">
        <v>1025</v>
      </c>
      <c r="O60" s="9">
        <v>1078</v>
      </c>
      <c r="P60" s="11" t="s">
        <v>10</v>
      </c>
      <c r="Q60" s="21" t="s">
        <v>16</v>
      </c>
      <c r="R60" s="17">
        <f>(C70+C72+C73)</f>
        <v>520</v>
      </c>
      <c r="S60" s="14">
        <f>SUM(R60/R63)</f>
        <v>5.8532192705988292E-2</v>
      </c>
    </row>
    <row r="61" spans="1:21" s="2" customFormat="1" ht="17.45" customHeight="1" thickBot="1">
      <c r="A61" s="7" t="s">
        <v>156</v>
      </c>
      <c r="B61" s="8" t="s">
        <v>3</v>
      </c>
      <c r="C61" s="10">
        <v>640</v>
      </c>
      <c r="D61" s="10">
        <v>648</v>
      </c>
      <c r="E61" s="10">
        <v>654</v>
      </c>
      <c r="F61" s="10">
        <v>658</v>
      </c>
      <c r="G61" s="10">
        <v>668</v>
      </c>
      <c r="H61" s="10">
        <v>674</v>
      </c>
      <c r="I61" s="10">
        <v>685</v>
      </c>
      <c r="J61" s="10">
        <v>689</v>
      </c>
      <c r="K61" s="10">
        <v>701</v>
      </c>
      <c r="L61" s="10">
        <v>765</v>
      </c>
      <c r="M61" s="10">
        <v>809</v>
      </c>
      <c r="N61" s="10">
        <v>842</v>
      </c>
      <c r="O61" s="9">
        <v>855</v>
      </c>
      <c r="P61" s="11" t="s">
        <v>19</v>
      </c>
      <c r="Q61" s="55" t="s">
        <v>26</v>
      </c>
      <c r="R61" s="17">
        <v>361</v>
      </c>
      <c r="S61" s="14">
        <f>SUM(R61/R63)</f>
        <v>4.0634849167041874E-2</v>
      </c>
    </row>
    <row r="62" spans="1:21" s="2" customFormat="1" ht="17.45" customHeight="1" thickBot="1">
      <c r="A62" s="7" t="s">
        <v>157</v>
      </c>
      <c r="B62" s="12" t="s">
        <v>5</v>
      </c>
      <c r="C62" s="10">
        <v>498</v>
      </c>
      <c r="D62" s="10">
        <v>519</v>
      </c>
      <c r="E62" s="10">
        <v>520</v>
      </c>
      <c r="F62" s="10">
        <v>542</v>
      </c>
      <c r="G62" s="10">
        <v>552</v>
      </c>
      <c r="H62" s="10">
        <v>564</v>
      </c>
      <c r="I62" s="10">
        <v>594</v>
      </c>
      <c r="J62" s="10">
        <v>610</v>
      </c>
      <c r="K62" s="10">
        <v>630</v>
      </c>
      <c r="L62" s="10">
        <v>681</v>
      </c>
      <c r="M62" s="10">
        <v>865</v>
      </c>
      <c r="N62" s="10">
        <v>940</v>
      </c>
      <c r="O62" s="9">
        <v>974</v>
      </c>
      <c r="P62" s="11" t="s">
        <v>15</v>
      </c>
      <c r="Q62" s="13" t="s">
        <v>17</v>
      </c>
      <c r="R62" s="17">
        <f>(C57+C63+C65+C67+C68+C69+C71)</f>
        <v>3479</v>
      </c>
      <c r="S62" s="14">
        <f>SUM(R62/R63)</f>
        <v>0.39160288158487166</v>
      </c>
      <c r="T62" s="2">
        <v>2</v>
      </c>
      <c r="U62" s="14"/>
    </row>
    <row r="63" spans="1:21" s="2" customFormat="1" ht="17.45" customHeight="1" thickBot="1">
      <c r="A63" s="7" t="s">
        <v>154</v>
      </c>
      <c r="B63" s="15" t="s">
        <v>14</v>
      </c>
      <c r="C63" s="10">
        <v>463</v>
      </c>
      <c r="D63" s="10">
        <v>516</v>
      </c>
      <c r="E63" s="10">
        <v>526</v>
      </c>
      <c r="F63" s="10">
        <v>529</v>
      </c>
      <c r="G63" s="10">
        <v>540</v>
      </c>
      <c r="H63" s="10">
        <v>587</v>
      </c>
      <c r="I63" s="10">
        <v>620</v>
      </c>
      <c r="J63" s="10">
        <v>739</v>
      </c>
      <c r="K63" s="10">
        <v>914</v>
      </c>
      <c r="L63" s="10">
        <v>990</v>
      </c>
      <c r="M63" s="10">
        <v>1046</v>
      </c>
      <c r="N63" s="9">
        <v>1336</v>
      </c>
      <c r="O63" s="10"/>
      <c r="P63" s="11" t="s">
        <v>6</v>
      </c>
      <c r="R63" s="24">
        <v>8884</v>
      </c>
    </row>
    <row r="64" spans="1:21" s="2" customFormat="1" ht="17.45" customHeight="1" thickBot="1">
      <c r="A64" s="18" t="s">
        <v>85</v>
      </c>
      <c r="B64" s="19" t="s">
        <v>5</v>
      </c>
      <c r="C64" s="10">
        <v>446</v>
      </c>
      <c r="D64" s="10">
        <v>470</v>
      </c>
      <c r="E64" s="10">
        <v>475</v>
      </c>
      <c r="F64" s="10">
        <v>486</v>
      </c>
      <c r="G64" s="10">
        <v>499</v>
      </c>
      <c r="H64" s="10">
        <v>505</v>
      </c>
      <c r="I64" s="10">
        <v>523</v>
      </c>
      <c r="J64" s="10">
        <v>532</v>
      </c>
      <c r="K64" s="10">
        <v>551</v>
      </c>
      <c r="L64" s="10">
        <v>595</v>
      </c>
      <c r="M64" s="10" t="s">
        <v>21</v>
      </c>
    </row>
    <row r="65" spans="1:19" s="2" customFormat="1" ht="17.45" customHeight="1" thickBot="1">
      <c r="A65" s="18" t="s">
        <v>158</v>
      </c>
      <c r="B65" s="23" t="s">
        <v>14</v>
      </c>
      <c r="C65" s="10">
        <v>420</v>
      </c>
      <c r="D65" s="10">
        <v>445</v>
      </c>
      <c r="E65" s="10">
        <v>451</v>
      </c>
      <c r="F65" s="10">
        <v>463</v>
      </c>
      <c r="G65" s="10">
        <v>476</v>
      </c>
      <c r="H65" s="10">
        <v>493</v>
      </c>
      <c r="I65" s="10">
        <v>532</v>
      </c>
      <c r="J65" s="10">
        <v>553</v>
      </c>
      <c r="K65" s="10">
        <v>592</v>
      </c>
      <c r="L65" s="10">
        <v>656</v>
      </c>
      <c r="M65" s="10">
        <v>719</v>
      </c>
      <c r="N65" s="10">
        <v>787</v>
      </c>
      <c r="O65" s="10">
        <v>817</v>
      </c>
      <c r="P65" s="11"/>
    </row>
    <row r="66" spans="1:19" s="2" customFormat="1" ht="17.45" customHeight="1" thickBot="1">
      <c r="A66" s="18" t="s">
        <v>162</v>
      </c>
      <c r="B66" s="56" t="s">
        <v>26</v>
      </c>
      <c r="C66" s="10">
        <v>361</v>
      </c>
      <c r="D66" s="10">
        <v>374</v>
      </c>
      <c r="E66" s="10">
        <v>382</v>
      </c>
      <c r="F66" s="10">
        <v>386</v>
      </c>
      <c r="G66" s="10">
        <v>396</v>
      </c>
      <c r="H66" s="10">
        <v>422</v>
      </c>
      <c r="I66" s="10">
        <v>467</v>
      </c>
      <c r="J66" s="10">
        <v>488</v>
      </c>
      <c r="K66" s="10">
        <v>510</v>
      </c>
      <c r="L66" s="10" t="s">
        <v>21</v>
      </c>
      <c r="M66" s="14"/>
    </row>
    <row r="67" spans="1:19" s="2" customFormat="1" ht="17.45" customHeight="1" thickBot="1">
      <c r="A67" s="18" t="s">
        <v>124</v>
      </c>
      <c r="B67" s="23" t="s">
        <v>14</v>
      </c>
      <c r="C67" s="10">
        <v>313</v>
      </c>
      <c r="D67" s="10">
        <v>345</v>
      </c>
      <c r="E67" s="10">
        <v>348</v>
      </c>
      <c r="F67" s="10">
        <v>349</v>
      </c>
      <c r="G67" s="10">
        <v>362</v>
      </c>
      <c r="H67" s="10">
        <v>387</v>
      </c>
      <c r="I67" s="10">
        <v>406</v>
      </c>
      <c r="J67" s="10">
        <v>486</v>
      </c>
      <c r="K67" s="10">
        <v>575</v>
      </c>
      <c r="L67" s="10">
        <v>635</v>
      </c>
      <c r="M67" s="10">
        <v>678</v>
      </c>
      <c r="N67" s="10" t="s">
        <v>21</v>
      </c>
    </row>
    <row r="68" spans="1:19" s="2" customFormat="1" ht="17.45" customHeight="1" thickBot="1">
      <c r="A68" s="18" t="s">
        <v>159</v>
      </c>
      <c r="B68" s="23" t="s">
        <v>14</v>
      </c>
      <c r="C68" s="10">
        <v>271</v>
      </c>
      <c r="D68" s="10">
        <v>322</v>
      </c>
      <c r="E68" s="10">
        <v>327</v>
      </c>
      <c r="F68" s="10">
        <v>330</v>
      </c>
      <c r="G68" s="10">
        <v>337</v>
      </c>
      <c r="H68" s="10">
        <v>370</v>
      </c>
      <c r="I68" s="10">
        <v>404</v>
      </c>
      <c r="J68" s="10">
        <v>485</v>
      </c>
      <c r="K68" s="10" t="s">
        <v>21</v>
      </c>
      <c r="L68" s="24"/>
    </row>
    <row r="69" spans="1:19" s="2" customFormat="1" ht="17.45" customHeight="1" thickBot="1">
      <c r="A69" s="18" t="s">
        <v>160</v>
      </c>
      <c r="B69" s="23" t="s">
        <v>14</v>
      </c>
      <c r="C69" s="10">
        <v>261</v>
      </c>
      <c r="D69" s="10">
        <v>337</v>
      </c>
      <c r="E69" s="10">
        <v>338</v>
      </c>
      <c r="F69" s="10">
        <v>339</v>
      </c>
      <c r="G69" s="10">
        <v>349</v>
      </c>
      <c r="H69" s="10">
        <v>385</v>
      </c>
      <c r="I69" s="10">
        <v>397</v>
      </c>
      <c r="J69" s="10" t="s">
        <v>21</v>
      </c>
      <c r="L69" s="14"/>
    </row>
    <row r="70" spans="1:19" s="2" customFormat="1" ht="17.45" customHeight="1" thickBot="1">
      <c r="A70" s="18" t="s">
        <v>127</v>
      </c>
      <c r="B70" s="22" t="s">
        <v>16</v>
      </c>
      <c r="C70" s="10">
        <v>243</v>
      </c>
      <c r="D70" s="10">
        <v>256</v>
      </c>
      <c r="E70" s="10">
        <v>271</v>
      </c>
      <c r="F70" s="10">
        <v>273</v>
      </c>
      <c r="G70" s="10">
        <v>332</v>
      </c>
      <c r="H70" s="10">
        <v>345</v>
      </c>
      <c r="I70" s="10" t="s">
        <v>21</v>
      </c>
      <c r="J70" s="13"/>
      <c r="L70" s="14"/>
    </row>
    <row r="71" spans="1:19" s="2" customFormat="1" ht="17.45" customHeight="1" thickBot="1">
      <c r="A71" s="18" t="s">
        <v>161</v>
      </c>
      <c r="B71" s="23" t="s">
        <v>14</v>
      </c>
      <c r="C71" s="10">
        <v>226</v>
      </c>
      <c r="D71" s="10">
        <v>248</v>
      </c>
      <c r="E71" s="10">
        <v>253</v>
      </c>
      <c r="F71" s="10">
        <v>254</v>
      </c>
      <c r="G71" s="10">
        <v>266</v>
      </c>
      <c r="H71" s="10" t="s">
        <v>21</v>
      </c>
      <c r="J71" s="13"/>
      <c r="L71" s="14"/>
    </row>
    <row r="72" spans="1:19" s="2" customFormat="1" ht="17.45" customHeight="1" thickBot="1">
      <c r="A72" s="18" t="s">
        <v>163</v>
      </c>
      <c r="B72" s="22" t="s">
        <v>16</v>
      </c>
      <c r="C72" s="10">
        <v>181</v>
      </c>
      <c r="D72" s="10">
        <v>195</v>
      </c>
      <c r="E72" s="10">
        <v>211</v>
      </c>
      <c r="F72" s="10">
        <v>213</v>
      </c>
      <c r="G72" s="10" t="s">
        <v>21</v>
      </c>
      <c r="J72" s="13"/>
      <c r="L72" s="14"/>
    </row>
    <row r="73" spans="1:19" s="2" customFormat="1" ht="17.45" customHeight="1" thickBot="1">
      <c r="A73" s="18" t="s">
        <v>164</v>
      </c>
      <c r="B73" s="22" t="s">
        <v>16</v>
      </c>
      <c r="C73" s="10">
        <v>96</v>
      </c>
      <c r="D73" s="10">
        <v>99</v>
      </c>
      <c r="E73" s="10" t="s">
        <v>21</v>
      </c>
      <c r="F73" s="17"/>
      <c r="G73" s="17"/>
      <c r="J73" s="13"/>
      <c r="L73" s="14"/>
    </row>
    <row r="75" spans="1:19" s="32" customFormat="1" ht="15" customHeight="1">
      <c r="B75" s="36" t="s">
        <v>20</v>
      </c>
      <c r="C75" s="38" t="s">
        <v>5</v>
      </c>
      <c r="D75" s="39" t="s">
        <v>3</v>
      </c>
      <c r="E75" s="40" t="s">
        <v>16</v>
      </c>
      <c r="F75" s="57" t="s">
        <v>26</v>
      </c>
      <c r="G75" s="36" t="s">
        <v>17</v>
      </c>
      <c r="Q75" s="33"/>
      <c r="R75" s="34"/>
      <c r="S75" s="35"/>
    </row>
    <row r="76" spans="1:19" s="32" customFormat="1" ht="15" customHeight="1">
      <c r="A76" s="32" t="s">
        <v>11</v>
      </c>
      <c r="B76" s="37">
        <f>SUM(J8+J19+M31+R63+M46)</f>
        <v>37129</v>
      </c>
      <c r="C76" s="34">
        <f>SUM(M41+R58+M27+J16+J5)</f>
        <v>14909</v>
      </c>
      <c r="D76" s="34">
        <f>SUM(M42+R59+M28+J17+J6)</f>
        <v>10419</v>
      </c>
      <c r="E76" s="34">
        <f>SUM(M43+R60+M29+J18+J7)</f>
        <v>4575</v>
      </c>
      <c r="F76" s="34">
        <f>(R61+M44)</f>
        <v>650</v>
      </c>
      <c r="G76" s="34">
        <f>SUM(M45+R62+M30)</f>
        <v>6576</v>
      </c>
      <c r="Q76" s="36"/>
      <c r="R76" s="37"/>
      <c r="S76" s="35"/>
    </row>
    <row r="77" spans="1:19" s="32" customFormat="1" ht="15" customHeight="1">
      <c r="A77" s="32" t="s">
        <v>12</v>
      </c>
      <c r="B77" s="42">
        <v>1</v>
      </c>
      <c r="C77" s="35">
        <f>SUM(C76/$B$76)</f>
        <v>0.40154596137789866</v>
      </c>
      <c r="D77" s="35">
        <f>SUM(D76/$B$76)</f>
        <v>0.28061622990115542</v>
      </c>
      <c r="E77" s="35">
        <f>SUM(E76/$B$76)</f>
        <v>0.12321904710603572</v>
      </c>
      <c r="F77" s="35">
        <f>SUM(F76/$B$76)</f>
        <v>1.7506531282824745E-2</v>
      </c>
      <c r="G77" s="35">
        <f>SUM(G76/$B$76)</f>
        <v>0.17711223033208542</v>
      </c>
    </row>
    <row r="78" spans="1:19" s="32" customFormat="1" ht="15" customHeight="1">
      <c r="A78" s="32" t="s">
        <v>13</v>
      </c>
      <c r="B78" s="36">
        <v>26</v>
      </c>
      <c r="C78" s="32">
        <v>12</v>
      </c>
      <c r="D78" s="32">
        <v>9</v>
      </c>
      <c r="E78" s="32">
        <v>1</v>
      </c>
      <c r="F78" s="32">
        <v>0</v>
      </c>
      <c r="G78" s="32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83"/>
  <sheetViews>
    <sheetView workbookViewId="0">
      <selection activeCell="L77" sqref="L77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7" s="2" customFormat="1" ht="16.5" customHeight="1">
      <c r="A1" s="1" t="s">
        <v>91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(7004/10248)</f>
        <v>0.68345042935206868</v>
      </c>
    </row>
    <row r="4" spans="1:17" s="2" customFormat="1" ht="16.5" customHeight="1" thickBot="1">
      <c r="A4" s="7" t="s">
        <v>94</v>
      </c>
      <c r="B4" s="12" t="s">
        <v>5</v>
      </c>
      <c r="C4" s="9">
        <v>1902</v>
      </c>
      <c r="D4" s="10"/>
      <c r="E4" s="10"/>
      <c r="F4" s="9"/>
      <c r="G4" s="10"/>
      <c r="H4" s="10"/>
      <c r="I4" s="10"/>
      <c r="J4" s="10"/>
      <c r="K4" s="9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29</v>
      </c>
      <c r="B5" s="12" t="s">
        <v>5</v>
      </c>
      <c r="C5" s="10">
        <v>1120</v>
      </c>
      <c r="D5" s="10">
        <v>1315</v>
      </c>
      <c r="E5" s="10">
        <v>1322</v>
      </c>
      <c r="F5" s="10">
        <v>1363</v>
      </c>
      <c r="G5" s="9">
        <v>1474</v>
      </c>
      <c r="H5" s="10"/>
      <c r="I5" s="10"/>
      <c r="J5" s="10"/>
      <c r="K5" s="10"/>
      <c r="L5" s="9"/>
      <c r="M5" s="11" t="s">
        <v>8</v>
      </c>
      <c r="N5" s="16" t="s">
        <v>5</v>
      </c>
      <c r="O5" s="17">
        <f>(C4+C5+C10+C13)</f>
        <v>3593</v>
      </c>
      <c r="P5" s="14">
        <f>SUM(O5/O11)</f>
        <v>0.52095113817601857</v>
      </c>
      <c r="Q5" s="2">
        <v>2</v>
      </c>
    </row>
    <row r="6" spans="1:17" s="2" customFormat="1" ht="16.5" customHeight="1" thickBot="1">
      <c r="A6" s="7" t="s">
        <v>93</v>
      </c>
      <c r="B6" s="8" t="s">
        <v>3</v>
      </c>
      <c r="C6" s="10">
        <v>773</v>
      </c>
      <c r="D6" s="10">
        <v>818</v>
      </c>
      <c r="E6" s="10">
        <v>824</v>
      </c>
      <c r="F6" s="10">
        <v>849</v>
      </c>
      <c r="G6" s="10">
        <v>870</v>
      </c>
      <c r="H6" s="10">
        <v>878</v>
      </c>
      <c r="I6" s="10">
        <v>900</v>
      </c>
      <c r="J6" s="10">
        <v>977</v>
      </c>
      <c r="K6" s="10">
        <v>1054</v>
      </c>
      <c r="L6" s="9">
        <v>1297</v>
      </c>
      <c r="M6" s="11" t="s">
        <v>7</v>
      </c>
      <c r="N6" s="20" t="s">
        <v>3</v>
      </c>
      <c r="O6" s="17">
        <f>(C6+C8+C9)</f>
        <v>1794</v>
      </c>
      <c r="P6" s="14">
        <f>SUM(O6/O11)</f>
        <v>0.26011309264897781</v>
      </c>
      <c r="Q6" s="2">
        <v>1</v>
      </c>
    </row>
    <row r="7" spans="1:17" s="2" customFormat="1" ht="16.5" customHeight="1" thickBot="1">
      <c r="A7" s="7" t="s">
        <v>92</v>
      </c>
      <c r="B7" s="43" t="s">
        <v>16</v>
      </c>
      <c r="C7" s="10">
        <v>631</v>
      </c>
      <c r="D7" s="10">
        <v>667</v>
      </c>
      <c r="E7" s="10">
        <v>693</v>
      </c>
      <c r="F7" s="10">
        <v>712</v>
      </c>
      <c r="G7" s="10">
        <v>733</v>
      </c>
      <c r="H7" s="10">
        <v>740</v>
      </c>
      <c r="I7" s="10">
        <v>823</v>
      </c>
      <c r="J7" s="10">
        <v>940</v>
      </c>
      <c r="K7" s="10">
        <v>978</v>
      </c>
      <c r="L7" s="9">
        <v>1080</v>
      </c>
      <c r="M7" s="11" t="s">
        <v>6</v>
      </c>
      <c r="N7" s="21" t="s">
        <v>16</v>
      </c>
      <c r="O7" s="17">
        <v>631</v>
      </c>
      <c r="P7" s="14">
        <f>SUM(O7/O11)</f>
        <v>9.1489053211541244E-2</v>
      </c>
      <c r="Q7" s="2">
        <v>1</v>
      </c>
    </row>
    <row r="8" spans="1:17" s="2" customFormat="1" ht="16.5" customHeight="1" thickBot="1">
      <c r="A8" s="18" t="s">
        <v>95</v>
      </c>
      <c r="B8" s="28" t="s">
        <v>3</v>
      </c>
      <c r="C8" s="10">
        <v>543</v>
      </c>
      <c r="D8" s="10">
        <v>566</v>
      </c>
      <c r="E8" s="10">
        <v>582</v>
      </c>
      <c r="F8" s="10">
        <v>604</v>
      </c>
      <c r="G8" s="10">
        <v>633</v>
      </c>
      <c r="H8" s="10">
        <v>641</v>
      </c>
      <c r="I8" s="10">
        <v>694</v>
      </c>
      <c r="J8" s="10">
        <v>768</v>
      </c>
      <c r="K8" s="10">
        <v>803</v>
      </c>
      <c r="L8" s="10">
        <v>941</v>
      </c>
      <c r="M8" s="11"/>
      <c r="N8" s="55" t="s">
        <v>26</v>
      </c>
      <c r="O8" s="17">
        <v>172</v>
      </c>
      <c r="P8" s="14">
        <f>SUM(O8/O11)</f>
        <v>2.493837900536465E-2</v>
      </c>
    </row>
    <row r="9" spans="1:17" s="2" customFormat="1" ht="16.5" customHeight="1" thickBot="1">
      <c r="A9" s="18" t="s">
        <v>32</v>
      </c>
      <c r="B9" s="28" t="s">
        <v>3</v>
      </c>
      <c r="C9" s="10">
        <v>478</v>
      </c>
      <c r="D9" s="10">
        <v>522</v>
      </c>
      <c r="E9" s="10">
        <v>524</v>
      </c>
      <c r="F9" s="10">
        <v>555</v>
      </c>
      <c r="G9" s="10">
        <v>568</v>
      </c>
      <c r="H9" s="10">
        <v>570</v>
      </c>
      <c r="I9" s="10">
        <v>609</v>
      </c>
      <c r="J9" s="10">
        <v>651</v>
      </c>
      <c r="K9" s="10">
        <v>774</v>
      </c>
      <c r="L9" s="10" t="s">
        <v>21</v>
      </c>
      <c r="N9" s="26" t="s">
        <v>18</v>
      </c>
      <c r="O9" s="17">
        <v>281</v>
      </c>
      <c r="P9" s="14">
        <f>SUM(O9/O11)</f>
        <v>4.0742351747136439E-2</v>
      </c>
    </row>
    <row r="10" spans="1:17" s="2" customFormat="1" ht="16.5" customHeight="1" thickBot="1">
      <c r="A10" s="18" t="s">
        <v>97</v>
      </c>
      <c r="B10" s="19" t="s">
        <v>5</v>
      </c>
      <c r="C10" s="10">
        <v>349</v>
      </c>
      <c r="D10" s="10">
        <v>411</v>
      </c>
      <c r="E10" s="10">
        <v>412</v>
      </c>
      <c r="F10" s="10">
        <v>428</v>
      </c>
      <c r="G10" s="10">
        <v>449</v>
      </c>
      <c r="H10" s="10">
        <v>484</v>
      </c>
      <c r="I10" s="10">
        <v>504</v>
      </c>
      <c r="J10" s="10">
        <v>528</v>
      </c>
      <c r="K10" s="10" t="s">
        <v>21</v>
      </c>
      <c r="N10" s="13" t="s">
        <v>17</v>
      </c>
      <c r="O10" s="17">
        <f>(C11+C15)</f>
        <v>426</v>
      </c>
      <c r="P10" s="14">
        <f>SUM(O10/O11)</f>
        <v>6.1765985210961286E-2</v>
      </c>
    </row>
    <row r="11" spans="1:17" s="2" customFormat="1" ht="16.5" customHeight="1" thickBot="1">
      <c r="A11" s="18" t="s">
        <v>96</v>
      </c>
      <c r="B11" s="23" t="s">
        <v>14</v>
      </c>
      <c r="C11" s="10">
        <v>329</v>
      </c>
      <c r="D11" s="10">
        <v>351</v>
      </c>
      <c r="E11" s="10">
        <v>378</v>
      </c>
      <c r="F11" s="10">
        <v>392</v>
      </c>
      <c r="G11" s="10">
        <v>401</v>
      </c>
      <c r="H11" s="10">
        <v>407</v>
      </c>
      <c r="I11" s="10">
        <v>448</v>
      </c>
      <c r="J11" s="10" t="s">
        <v>21</v>
      </c>
      <c r="O11" s="24">
        <v>6897</v>
      </c>
    </row>
    <row r="12" spans="1:17" s="2" customFormat="1" ht="16.5" customHeight="1" thickBot="1">
      <c r="A12" s="18" t="s">
        <v>98</v>
      </c>
      <c r="B12" s="27" t="s">
        <v>18</v>
      </c>
      <c r="C12" s="10">
        <v>281</v>
      </c>
      <c r="D12" s="10">
        <v>306</v>
      </c>
      <c r="E12" s="10">
        <v>315</v>
      </c>
      <c r="F12" s="10">
        <v>319</v>
      </c>
      <c r="G12" s="10">
        <v>345</v>
      </c>
      <c r="H12" s="10">
        <v>351</v>
      </c>
      <c r="I12" s="10" t="s">
        <v>21</v>
      </c>
    </row>
    <row r="13" spans="1:17" s="2" customFormat="1" ht="16.5" customHeight="1" thickBot="1">
      <c r="A13" s="18" t="s">
        <v>100</v>
      </c>
      <c r="B13" s="19" t="s">
        <v>5</v>
      </c>
      <c r="C13" s="10">
        <v>222</v>
      </c>
      <c r="D13" s="10">
        <v>257</v>
      </c>
      <c r="E13" s="10">
        <v>257</v>
      </c>
      <c r="F13" s="10">
        <v>275</v>
      </c>
      <c r="G13" s="10" t="s">
        <v>21</v>
      </c>
      <c r="O13" s="24"/>
    </row>
    <row r="14" spans="1:17" s="2" customFormat="1" ht="16.5" customHeight="1" thickBot="1">
      <c r="A14" s="18" t="s">
        <v>101</v>
      </c>
      <c r="B14" s="56" t="s">
        <v>26</v>
      </c>
      <c r="C14" s="10">
        <v>172</v>
      </c>
      <c r="D14" s="10">
        <v>195</v>
      </c>
      <c r="E14" s="10">
        <v>199</v>
      </c>
      <c r="F14" s="10" t="s">
        <v>21</v>
      </c>
    </row>
    <row r="15" spans="1:17" s="2" customFormat="1" ht="16.5" customHeight="1" thickBot="1">
      <c r="A15" s="18" t="s">
        <v>99</v>
      </c>
      <c r="B15" s="23" t="s">
        <v>14</v>
      </c>
      <c r="C15" s="10">
        <v>97</v>
      </c>
      <c r="D15" s="10">
        <v>109</v>
      </c>
      <c r="E15" s="10" t="s">
        <v>21</v>
      </c>
      <c r="H15" s="17"/>
    </row>
    <row r="16" spans="1:17" s="2" customFormat="1" ht="10.5" customHeight="1">
      <c r="A16" s="1"/>
    </row>
    <row r="17" spans="1:14" s="2" customFormat="1" ht="17.45" customHeight="1">
      <c r="A17" s="1" t="s">
        <v>102</v>
      </c>
    </row>
    <row r="18" spans="1:14" s="2" customFormat="1" ht="10.5" customHeight="1" thickBot="1">
      <c r="A18" s="1"/>
    </row>
    <row r="19" spans="1:14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6"/>
      <c r="K19" s="13" t="s">
        <v>9</v>
      </c>
      <c r="L19" s="14">
        <f>(7675/11949)</f>
        <v>0.64231316428152985</v>
      </c>
    </row>
    <row r="20" spans="1:14" s="2" customFormat="1" ht="16.5" customHeight="1" thickBot="1">
      <c r="A20" s="7" t="s">
        <v>39</v>
      </c>
      <c r="B20" s="8" t="s">
        <v>3</v>
      </c>
      <c r="C20" s="9">
        <v>1565</v>
      </c>
      <c r="D20" s="9"/>
      <c r="E20" s="9"/>
      <c r="F20" s="10"/>
      <c r="G20" s="10"/>
      <c r="H20" s="10"/>
      <c r="I20" s="10"/>
      <c r="J20" s="11" t="s">
        <v>4</v>
      </c>
      <c r="L20" s="13" t="s">
        <v>11</v>
      </c>
      <c r="M20" s="13" t="s">
        <v>12</v>
      </c>
      <c r="N20" s="13" t="s">
        <v>13</v>
      </c>
    </row>
    <row r="21" spans="1:14" s="2" customFormat="1" ht="16.5" customHeight="1" thickBot="1">
      <c r="A21" s="7" t="s">
        <v>41</v>
      </c>
      <c r="B21" s="12" t="s">
        <v>5</v>
      </c>
      <c r="C21" s="10">
        <v>1255</v>
      </c>
      <c r="D21" s="10">
        <v>1262</v>
      </c>
      <c r="E21" s="10">
        <v>1337</v>
      </c>
      <c r="F21" s="10">
        <v>1398</v>
      </c>
      <c r="G21" s="10">
        <v>1481</v>
      </c>
      <c r="H21" s="9">
        <v>1522</v>
      </c>
      <c r="I21" s="9"/>
      <c r="J21" s="11" t="s">
        <v>8</v>
      </c>
      <c r="K21" s="16" t="s">
        <v>5</v>
      </c>
      <c r="L21" s="17">
        <f>(C21+C23+C25)</f>
        <v>2648</v>
      </c>
      <c r="M21" s="14">
        <f>SUM(L21/L26)</f>
        <v>0.3488341456988539</v>
      </c>
      <c r="N21" s="2">
        <v>2</v>
      </c>
    </row>
    <row r="22" spans="1:14" s="2" customFormat="1" ht="16.5" customHeight="1" thickBot="1">
      <c r="A22" s="7" t="s">
        <v>42</v>
      </c>
      <c r="B22" s="15" t="s">
        <v>14</v>
      </c>
      <c r="C22" s="10">
        <v>1244</v>
      </c>
      <c r="D22" s="10">
        <v>1250</v>
      </c>
      <c r="E22" s="10">
        <v>1375</v>
      </c>
      <c r="F22" s="10">
        <v>1474</v>
      </c>
      <c r="G22" s="9">
        <v>1731</v>
      </c>
      <c r="H22" s="10"/>
      <c r="I22" s="10"/>
      <c r="J22" s="11" t="s">
        <v>7</v>
      </c>
      <c r="K22" s="20" t="s">
        <v>3</v>
      </c>
      <c r="L22" s="17">
        <f>(C20+C24)</f>
        <v>2305</v>
      </c>
      <c r="M22" s="14">
        <f>SUM(L22/L26)</f>
        <v>0.30364905809511261</v>
      </c>
      <c r="N22" s="2">
        <v>1</v>
      </c>
    </row>
    <row r="23" spans="1:14" s="2" customFormat="1" ht="16.5" customHeight="1" thickBot="1">
      <c r="A23" s="7" t="s">
        <v>103</v>
      </c>
      <c r="B23" s="12" t="s">
        <v>5</v>
      </c>
      <c r="C23" s="10">
        <v>765</v>
      </c>
      <c r="D23" s="10">
        <v>771</v>
      </c>
      <c r="E23" s="10">
        <v>829</v>
      </c>
      <c r="F23" s="10">
        <v>876</v>
      </c>
      <c r="G23" s="10">
        <v>984</v>
      </c>
      <c r="H23" s="10">
        <v>1029</v>
      </c>
      <c r="I23" s="9">
        <v>1427</v>
      </c>
      <c r="J23" s="9" t="s">
        <v>6</v>
      </c>
      <c r="K23" s="21" t="s">
        <v>16</v>
      </c>
      <c r="L23" s="17">
        <v>455</v>
      </c>
      <c r="M23" s="14">
        <f>SUM(L23/L26)</f>
        <v>5.9939401923330263E-2</v>
      </c>
    </row>
    <row r="24" spans="1:14" s="2" customFormat="1" ht="16.5" customHeight="1" thickBot="1">
      <c r="A24" s="18" t="s">
        <v>104</v>
      </c>
      <c r="B24" s="28" t="s">
        <v>3</v>
      </c>
      <c r="C24" s="10">
        <v>740</v>
      </c>
      <c r="D24" s="10">
        <v>754</v>
      </c>
      <c r="E24" s="10">
        <v>772</v>
      </c>
      <c r="F24" s="10">
        <v>862</v>
      </c>
      <c r="G24" s="10">
        <v>941</v>
      </c>
      <c r="H24" s="10">
        <v>1003</v>
      </c>
      <c r="I24" s="10">
        <v>1135</v>
      </c>
      <c r="J24" s="11"/>
      <c r="K24" s="26" t="s">
        <v>18</v>
      </c>
      <c r="L24" s="17">
        <v>450</v>
      </c>
      <c r="M24" s="14">
        <f>SUM(L24/L26)</f>
        <v>5.9280727176920039E-2</v>
      </c>
    </row>
    <row r="25" spans="1:14" s="2" customFormat="1" ht="16.5" customHeight="1" thickBot="1">
      <c r="A25" s="18" t="s">
        <v>105</v>
      </c>
      <c r="B25" s="19" t="s">
        <v>5</v>
      </c>
      <c r="C25" s="10">
        <v>628</v>
      </c>
      <c r="D25" s="10">
        <v>632</v>
      </c>
      <c r="E25" s="10">
        <v>652</v>
      </c>
      <c r="F25" s="10">
        <v>759</v>
      </c>
      <c r="G25" s="10">
        <v>788</v>
      </c>
      <c r="H25" s="10">
        <v>805</v>
      </c>
      <c r="I25" s="10" t="s">
        <v>21</v>
      </c>
      <c r="K25" s="13" t="s">
        <v>17</v>
      </c>
      <c r="L25" s="17">
        <f>(C22+C26)</f>
        <v>1733</v>
      </c>
      <c r="M25" s="14">
        <f>SUM(L25/L26)</f>
        <v>0.22829666710578317</v>
      </c>
      <c r="N25" s="2">
        <v>1</v>
      </c>
    </row>
    <row r="26" spans="1:14" s="2" customFormat="1" ht="16.5" customHeight="1" thickBot="1">
      <c r="A26" s="18" t="s">
        <v>45</v>
      </c>
      <c r="B26" s="23" t="s">
        <v>14</v>
      </c>
      <c r="C26" s="10">
        <v>489</v>
      </c>
      <c r="D26" s="10">
        <v>491</v>
      </c>
      <c r="E26" s="10">
        <v>556</v>
      </c>
      <c r="F26" s="10">
        <v>599</v>
      </c>
      <c r="G26" s="10" t="s">
        <v>21</v>
      </c>
      <c r="H26" s="31"/>
      <c r="I26" s="17"/>
      <c r="J26"/>
      <c r="L26" s="24">
        <v>7591</v>
      </c>
    </row>
    <row r="27" spans="1:14" s="2" customFormat="1" ht="16.5" customHeight="1" thickBot="1">
      <c r="A27" s="18" t="s">
        <v>106</v>
      </c>
      <c r="B27" s="22" t="s">
        <v>16</v>
      </c>
      <c r="C27" s="10">
        <v>455</v>
      </c>
      <c r="D27" s="10">
        <v>460</v>
      </c>
      <c r="E27" s="10">
        <v>504</v>
      </c>
      <c r="F27" s="10" t="s">
        <v>21</v>
      </c>
      <c r="I27" s="13"/>
      <c r="J27" s="17"/>
      <c r="K27" s="14"/>
    </row>
    <row r="28" spans="1:14" s="2" customFormat="1" ht="16.5" customHeight="1" thickBot="1">
      <c r="A28" s="18" t="s">
        <v>44</v>
      </c>
      <c r="B28" s="27" t="s">
        <v>18</v>
      </c>
      <c r="C28" s="10">
        <v>450</v>
      </c>
      <c r="D28" s="10">
        <v>452</v>
      </c>
      <c r="E28" s="10" t="s">
        <v>21</v>
      </c>
      <c r="F28" s="31"/>
      <c r="G28" s="17"/>
      <c r="H28"/>
      <c r="J28" s="24"/>
    </row>
    <row r="30" spans="1:14" s="2" customFormat="1" ht="17.45" customHeight="1">
      <c r="A30" s="1" t="s">
        <v>107</v>
      </c>
    </row>
    <row r="31" spans="1:14" s="2" customFormat="1" ht="10.5" customHeight="1" thickBot="1">
      <c r="A31" s="1"/>
    </row>
    <row r="32" spans="1:14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6"/>
      <c r="L32" s="13" t="s">
        <v>9</v>
      </c>
      <c r="M32" s="14">
        <f>(7967/12473)</f>
        <v>0.63873967770384033</v>
      </c>
    </row>
    <row r="33" spans="1:16" s="2" customFormat="1" ht="16.5" customHeight="1" thickBot="1">
      <c r="A33" s="7" t="s">
        <v>50</v>
      </c>
      <c r="B33" s="8" t="s">
        <v>3</v>
      </c>
      <c r="C33" s="9">
        <v>1727</v>
      </c>
      <c r="D33" s="10"/>
      <c r="E33" s="10"/>
      <c r="F33" s="10"/>
      <c r="G33" s="10"/>
      <c r="H33" s="9"/>
      <c r="I33" s="9"/>
      <c r="J33" s="9"/>
      <c r="K33" s="11" t="s">
        <v>4</v>
      </c>
      <c r="M33" s="13" t="s">
        <v>11</v>
      </c>
      <c r="N33" s="13" t="s">
        <v>12</v>
      </c>
      <c r="O33" s="13" t="s">
        <v>13</v>
      </c>
    </row>
    <row r="34" spans="1:16" s="2" customFormat="1" ht="16.5" customHeight="1" thickBot="1">
      <c r="A34" s="7" t="s">
        <v>53</v>
      </c>
      <c r="B34" s="12" t="s">
        <v>5</v>
      </c>
      <c r="C34" s="10">
        <v>936</v>
      </c>
      <c r="D34" s="10">
        <v>1004</v>
      </c>
      <c r="E34" s="10">
        <v>1037</v>
      </c>
      <c r="F34" s="10">
        <v>1061</v>
      </c>
      <c r="G34" s="10">
        <v>1157</v>
      </c>
      <c r="H34" s="10">
        <v>1295</v>
      </c>
      <c r="I34" s="9">
        <v>1417</v>
      </c>
      <c r="J34" s="9"/>
      <c r="K34" s="11" t="s">
        <v>8</v>
      </c>
      <c r="L34" s="16" t="s">
        <v>5</v>
      </c>
      <c r="M34" s="17">
        <f>(C34+C35+C36)</f>
        <v>2594</v>
      </c>
      <c r="N34" s="14">
        <f>SUM(M34/M39)</f>
        <v>0.33099400280719665</v>
      </c>
      <c r="O34" s="2">
        <v>2</v>
      </c>
    </row>
    <row r="35" spans="1:16" s="2" customFormat="1" ht="16.5" customHeight="1" thickBot="1">
      <c r="A35" s="7" t="s">
        <v>47</v>
      </c>
      <c r="B35" s="12" t="s">
        <v>5</v>
      </c>
      <c r="C35" s="10">
        <v>876</v>
      </c>
      <c r="D35" s="10">
        <v>949</v>
      </c>
      <c r="E35" s="10">
        <v>982</v>
      </c>
      <c r="F35" s="10">
        <v>1012</v>
      </c>
      <c r="G35" s="10">
        <v>1065</v>
      </c>
      <c r="H35" s="10">
        <v>1109</v>
      </c>
      <c r="I35" s="10">
        <v>1163</v>
      </c>
      <c r="J35" s="9">
        <v>1179</v>
      </c>
      <c r="K35" s="11" t="s">
        <v>10</v>
      </c>
      <c r="L35" s="20" t="s">
        <v>3</v>
      </c>
      <c r="M35" s="17">
        <f>(C33+C39+C40)</f>
        <v>2856</v>
      </c>
      <c r="N35" s="14">
        <f>SUM(M35/M39)</f>
        <v>0.36442516268980479</v>
      </c>
      <c r="O35" s="2">
        <v>2</v>
      </c>
    </row>
    <row r="36" spans="1:16" s="2" customFormat="1" ht="16.5" customHeight="1" thickBot="1">
      <c r="A36" s="18" t="s">
        <v>59</v>
      </c>
      <c r="B36" s="19" t="s">
        <v>5</v>
      </c>
      <c r="C36" s="10">
        <v>782</v>
      </c>
      <c r="D36" s="10">
        <v>800</v>
      </c>
      <c r="E36" s="10">
        <v>829</v>
      </c>
      <c r="F36" s="10">
        <v>864</v>
      </c>
      <c r="G36" s="10">
        <v>918</v>
      </c>
      <c r="H36" s="10">
        <v>999</v>
      </c>
      <c r="I36" s="10">
        <v>1142</v>
      </c>
      <c r="J36" s="10">
        <v>1172</v>
      </c>
      <c r="K36" s="11"/>
      <c r="L36" s="21" t="s">
        <v>16</v>
      </c>
      <c r="M36" s="17">
        <v>378</v>
      </c>
      <c r="N36" s="14">
        <f>SUM(M36/M39)</f>
        <v>4.8232742120709458E-2</v>
      </c>
    </row>
    <row r="37" spans="1:16" s="2" customFormat="1" ht="16.5" customHeight="1" thickBot="1">
      <c r="A37" s="7" t="s">
        <v>56</v>
      </c>
      <c r="B37" s="15" t="s">
        <v>14</v>
      </c>
      <c r="C37" s="10">
        <v>721</v>
      </c>
      <c r="D37" s="10">
        <v>748</v>
      </c>
      <c r="E37" s="10">
        <v>762</v>
      </c>
      <c r="F37" s="10">
        <v>868</v>
      </c>
      <c r="G37" s="10">
        <v>991</v>
      </c>
      <c r="H37" s="10">
        <v>1026</v>
      </c>
      <c r="I37" s="10">
        <v>1268</v>
      </c>
      <c r="J37" s="9">
        <v>1299</v>
      </c>
      <c r="K37" s="11" t="s">
        <v>7</v>
      </c>
      <c r="L37" s="55" t="s">
        <v>26</v>
      </c>
      <c r="M37" s="17">
        <v>168</v>
      </c>
      <c r="N37" s="14">
        <f>SUM(M37/M39)</f>
        <v>2.143677427587087E-2</v>
      </c>
    </row>
    <row r="38" spans="1:16" s="2" customFormat="1" ht="16.5" customHeight="1" thickBot="1">
      <c r="A38" s="18" t="s">
        <v>54</v>
      </c>
      <c r="B38" s="23" t="s">
        <v>14</v>
      </c>
      <c r="C38" s="10">
        <v>607</v>
      </c>
      <c r="D38" s="10">
        <v>631</v>
      </c>
      <c r="E38" s="10">
        <v>645</v>
      </c>
      <c r="F38" s="10">
        <v>697</v>
      </c>
      <c r="G38" s="10">
        <v>778</v>
      </c>
      <c r="H38" s="10">
        <v>822</v>
      </c>
      <c r="I38" s="10" t="s">
        <v>21</v>
      </c>
      <c r="L38" s="13" t="s">
        <v>17</v>
      </c>
      <c r="M38" s="17">
        <f>(C37+C38+C41)</f>
        <v>1841</v>
      </c>
      <c r="N38" s="14">
        <f>SUM(M38/M39)</f>
        <v>0.23491131810641827</v>
      </c>
      <c r="O38" s="2">
        <v>1</v>
      </c>
    </row>
    <row r="39" spans="1:16" s="2" customFormat="1" ht="16.5" customHeight="1" thickBot="1">
      <c r="A39" s="7" t="s">
        <v>108</v>
      </c>
      <c r="B39" s="8" t="s">
        <v>3</v>
      </c>
      <c r="C39" s="10">
        <v>596</v>
      </c>
      <c r="D39" s="10">
        <v>715</v>
      </c>
      <c r="E39" s="10">
        <v>727</v>
      </c>
      <c r="F39" s="10">
        <v>772</v>
      </c>
      <c r="G39" s="10">
        <v>863</v>
      </c>
      <c r="H39" s="10">
        <v>1105</v>
      </c>
      <c r="I39" s="10">
        <v>1249</v>
      </c>
      <c r="J39" s="9">
        <v>1271</v>
      </c>
      <c r="K39" s="11" t="s">
        <v>6</v>
      </c>
      <c r="M39" s="24">
        <v>7837</v>
      </c>
    </row>
    <row r="40" spans="1:16" s="2" customFormat="1" ht="16.5" customHeight="1" thickBot="1">
      <c r="A40" s="18" t="s">
        <v>109</v>
      </c>
      <c r="B40" s="28" t="s">
        <v>3</v>
      </c>
      <c r="C40" s="10">
        <v>533</v>
      </c>
      <c r="D40" s="10">
        <v>580</v>
      </c>
      <c r="E40" s="10">
        <v>590</v>
      </c>
      <c r="F40" s="10">
        <v>605</v>
      </c>
      <c r="G40" s="10">
        <v>659</v>
      </c>
      <c r="H40" s="10" t="s">
        <v>21</v>
      </c>
    </row>
    <row r="41" spans="1:16" s="2" customFormat="1" ht="16.5" customHeight="1" thickBot="1">
      <c r="A41" s="18" t="s">
        <v>58</v>
      </c>
      <c r="B41" s="23" t="s">
        <v>14</v>
      </c>
      <c r="C41" s="10">
        <v>513</v>
      </c>
      <c r="D41" s="10">
        <v>528</v>
      </c>
      <c r="E41" s="10">
        <v>539</v>
      </c>
      <c r="F41" s="10">
        <v>600</v>
      </c>
      <c r="G41" s="10" t="s">
        <v>21</v>
      </c>
    </row>
    <row r="42" spans="1:16" s="2" customFormat="1" ht="16.5" customHeight="1" thickBot="1">
      <c r="A42" s="18" t="s">
        <v>57</v>
      </c>
      <c r="B42" s="22" t="s">
        <v>16</v>
      </c>
      <c r="C42" s="10">
        <v>378</v>
      </c>
      <c r="D42" s="10">
        <v>391</v>
      </c>
      <c r="E42" s="10">
        <v>403</v>
      </c>
      <c r="F42" s="10" t="s">
        <v>21</v>
      </c>
      <c r="I42" s="17"/>
      <c r="J42" s="17"/>
    </row>
    <row r="43" spans="1:16" s="2" customFormat="1" ht="16.5" customHeight="1" thickBot="1">
      <c r="A43" s="18" t="s">
        <v>110</v>
      </c>
      <c r="B43" s="56" t="s">
        <v>26</v>
      </c>
      <c r="C43" s="10">
        <v>168</v>
      </c>
      <c r="D43" s="10">
        <v>184</v>
      </c>
      <c r="E43" s="10" t="s">
        <v>21</v>
      </c>
      <c r="I43" s="17"/>
      <c r="J43" s="17"/>
    </row>
    <row r="44" spans="1:16" s="2" customFormat="1" ht="11.25" customHeight="1">
      <c r="A44" s="29"/>
      <c r="B44" s="30"/>
      <c r="C44" s="29"/>
      <c r="D44" s="29"/>
      <c r="E44" s="29"/>
      <c r="N44" s="14"/>
    </row>
    <row r="45" spans="1:16" s="2" customFormat="1" ht="17.45" customHeight="1">
      <c r="A45" s="1" t="s">
        <v>111</v>
      </c>
    </row>
    <row r="46" spans="1:16" s="2" customFormat="1" ht="10.5" customHeight="1" thickBot="1">
      <c r="A46" s="1"/>
    </row>
    <row r="47" spans="1:16" s="2" customFormat="1" ht="16.5" customHeight="1" thickBot="1">
      <c r="A47" s="4" t="s">
        <v>0</v>
      </c>
      <c r="B47" s="5" t="s">
        <v>1</v>
      </c>
      <c r="C47" s="5" t="s">
        <v>2</v>
      </c>
      <c r="D47" s="5">
        <v>2</v>
      </c>
      <c r="E47" s="5">
        <v>3</v>
      </c>
      <c r="F47" s="5">
        <v>4</v>
      </c>
      <c r="G47" s="5">
        <v>5</v>
      </c>
      <c r="H47" s="5">
        <v>6</v>
      </c>
      <c r="I47" s="5">
        <v>7</v>
      </c>
      <c r="J47" s="5">
        <v>8</v>
      </c>
      <c r="K47" s="5">
        <v>9</v>
      </c>
      <c r="L47" s="6"/>
      <c r="M47" s="13" t="s">
        <v>9</v>
      </c>
      <c r="N47" s="14">
        <f>(9638/14623)</f>
        <v>0.65909868016138962</v>
      </c>
    </row>
    <row r="48" spans="1:16" s="2" customFormat="1" ht="16.5" customHeight="1" thickBot="1">
      <c r="A48" s="7" t="s">
        <v>66</v>
      </c>
      <c r="B48" s="43" t="s">
        <v>16</v>
      </c>
      <c r="C48" s="9">
        <v>1449</v>
      </c>
      <c r="D48" s="10"/>
      <c r="E48" s="10"/>
      <c r="F48" s="10"/>
      <c r="G48" s="9"/>
      <c r="H48" s="10"/>
      <c r="I48" s="10"/>
      <c r="J48" s="10"/>
      <c r="K48" s="9"/>
      <c r="L48" s="11" t="s">
        <v>4</v>
      </c>
      <c r="N48" s="13" t="s">
        <v>11</v>
      </c>
      <c r="O48" s="13" t="s">
        <v>12</v>
      </c>
      <c r="P48" s="13" t="s">
        <v>13</v>
      </c>
    </row>
    <row r="49" spans="1:20" s="2" customFormat="1" ht="16.5" customHeight="1" thickBot="1">
      <c r="A49" s="7" t="s">
        <v>69</v>
      </c>
      <c r="B49" s="15" t="s">
        <v>14</v>
      </c>
      <c r="C49" s="9">
        <v>1359</v>
      </c>
      <c r="D49" s="10"/>
      <c r="E49" s="10"/>
      <c r="F49" s="10"/>
      <c r="G49" s="10"/>
      <c r="H49" s="10"/>
      <c r="I49" s="10"/>
      <c r="J49" s="9"/>
      <c r="K49" s="10"/>
      <c r="L49" s="11" t="s">
        <v>8</v>
      </c>
      <c r="M49" s="16" t="s">
        <v>5</v>
      </c>
      <c r="N49" s="17">
        <f>(C52+C54+C55+C58)</f>
        <v>2735</v>
      </c>
      <c r="O49" s="14">
        <f>SUM(N49/N54)</f>
        <v>0.28886776510350654</v>
      </c>
      <c r="P49" s="2">
        <v>2</v>
      </c>
    </row>
    <row r="50" spans="1:20" s="2" customFormat="1" ht="16.5" customHeight="1" thickBot="1">
      <c r="A50" s="7" t="s">
        <v>113</v>
      </c>
      <c r="B50" s="8" t="s">
        <v>3</v>
      </c>
      <c r="C50" s="10">
        <v>1128</v>
      </c>
      <c r="D50" s="10">
        <v>1130</v>
      </c>
      <c r="E50" s="10">
        <v>1141</v>
      </c>
      <c r="F50" s="10">
        <v>1238</v>
      </c>
      <c r="G50" s="10">
        <v>1272</v>
      </c>
      <c r="H50" s="9">
        <v>1383</v>
      </c>
      <c r="I50" s="10"/>
      <c r="J50" s="10"/>
      <c r="K50" s="10"/>
      <c r="L50" s="11" t="s">
        <v>6</v>
      </c>
      <c r="M50" s="20" t="s">
        <v>3</v>
      </c>
      <c r="N50" s="17">
        <f>(C50+C51+C53)</f>
        <v>2869</v>
      </c>
      <c r="O50" s="14">
        <f>SUM(N50/N54)</f>
        <v>0.30302070130967468</v>
      </c>
      <c r="P50" s="2">
        <v>2</v>
      </c>
    </row>
    <row r="51" spans="1:20" s="2" customFormat="1" ht="16.5" customHeight="1" thickBot="1">
      <c r="A51" s="7" t="s">
        <v>112</v>
      </c>
      <c r="B51" s="8" t="s">
        <v>3</v>
      </c>
      <c r="C51" s="10">
        <v>901</v>
      </c>
      <c r="D51" s="10">
        <v>904</v>
      </c>
      <c r="E51" s="10">
        <v>917</v>
      </c>
      <c r="F51" s="10">
        <v>963</v>
      </c>
      <c r="G51" s="10">
        <v>981</v>
      </c>
      <c r="H51" s="10">
        <v>1087</v>
      </c>
      <c r="I51" s="10">
        <v>1114</v>
      </c>
      <c r="J51" s="10">
        <v>1127</v>
      </c>
      <c r="K51" s="9">
        <v>1130</v>
      </c>
      <c r="L51" s="11" t="s">
        <v>15</v>
      </c>
      <c r="M51" s="21" t="s">
        <v>16</v>
      </c>
      <c r="N51" s="17">
        <f>(C48+C57)</f>
        <v>1957</v>
      </c>
      <c r="O51" s="14">
        <f>SUM(N51/N54)</f>
        <v>0.20669623996620196</v>
      </c>
      <c r="P51" s="2">
        <v>1</v>
      </c>
    </row>
    <row r="52" spans="1:20" s="2" customFormat="1" ht="16.5" customHeight="1" thickBot="1">
      <c r="A52" s="7" t="s">
        <v>115</v>
      </c>
      <c r="B52" s="12" t="s">
        <v>5</v>
      </c>
      <c r="C52" s="10">
        <v>851</v>
      </c>
      <c r="D52" s="10">
        <v>852</v>
      </c>
      <c r="E52" s="10">
        <v>895</v>
      </c>
      <c r="F52" s="10">
        <v>976</v>
      </c>
      <c r="G52" s="10">
        <v>1014</v>
      </c>
      <c r="H52" s="9">
        <v>1441</v>
      </c>
      <c r="I52" s="10"/>
      <c r="J52" s="10"/>
      <c r="K52" s="10"/>
      <c r="L52" s="11" t="s">
        <v>7</v>
      </c>
      <c r="M52" s="26" t="s">
        <v>18</v>
      </c>
      <c r="N52" s="17">
        <v>548</v>
      </c>
      <c r="O52" s="14">
        <f>SUM(N52/N54)</f>
        <v>5.7879171947613009E-2</v>
      </c>
    </row>
    <row r="53" spans="1:20" s="2" customFormat="1" ht="16.5" customHeight="1" thickBot="1">
      <c r="A53" s="18" t="s">
        <v>64</v>
      </c>
      <c r="B53" s="28" t="s">
        <v>3</v>
      </c>
      <c r="C53" s="10">
        <v>840</v>
      </c>
      <c r="D53" s="10">
        <v>856</v>
      </c>
      <c r="E53" s="10">
        <v>931</v>
      </c>
      <c r="F53" s="10">
        <v>965</v>
      </c>
      <c r="G53" s="10">
        <v>1067</v>
      </c>
      <c r="H53" s="10">
        <v>1108</v>
      </c>
      <c r="I53" s="10">
        <v>1117</v>
      </c>
      <c r="J53" s="10">
        <v>1127</v>
      </c>
      <c r="K53" s="10">
        <v>1129</v>
      </c>
      <c r="L53" s="11"/>
      <c r="M53" s="13" t="s">
        <v>17</v>
      </c>
      <c r="N53" s="17">
        <v>1359</v>
      </c>
      <c r="O53" s="14">
        <f>SUM(N53/N54)</f>
        <v>0.14353612167300381</v>
      </c>
      <c r="P53" s="2">
        <v>1</v>
      </c>
    </row>
    <row r="54" spans="1:20" s="2" customFormat="1" ht="16.5" customHeight="1" thickBot="1">
      <c r="A54" s="18" t="s">
        <v>114</v>
      </c>
      <c r="B54" s="19" t="s">
        <v>5</v>
      </c>
      <c r="C54" s="25">
        <v>758</v>
      </c>
      <c r="D54" s="25">
        <v>758</v>
      </c>
      <c r="E54" s="25">
        <v>767</v>
      </c>
      <c r="F54" s="25">
        <v>916</v>
      </c>
      <c r="G54" s="10">
        <v>937</v>
      </c>
      <c r="H54" s="10" t="s">
        <v>21</v>
      </c>
      <c r="N54" s="24">
        <v>9468</v>
      </c>
    </row>
    <row r="55" spans="1:20" s="2" customFormat="1" ht="16.5" customHeight="1" thickBot="1">
      <c r="A55" s="7" t="s">
        <v>116</v>
      </c>
      <c r="B55" s="12" t="s">
        <v>5</v>
      </c>
      <c r="C55" s="10">
        <v>679</v>
      </c>
      <c r="D55" s="25">
        <v>702</v>
      </c>
      <c r="E55" s="10">
        <v>888</v>
      </c>
      <c r="F55" s="10">
        <v>903</v>
      </c>
      <c r="G55" s="10">
        <v>1072</v>
      </c>
      <c r="H55" s="25">
        <v>1136</v>
      </c>
      <c r="I55" s="10">
        <v>1188</v>
      </c>
      <c r="J55" s="10">
        <v>1195</v>
      </c>
      <c r="K55" s="9">
        <v>1196</v>
      </c>
      <c r="L55" s="11" t="s">
        <v>10</v>
      </c>
    </row>
    <row r="56" spans="1:20" s="2" customFormat="1" ht="16.5" customHeight="1" thickBot="1">
      <c r="A56" s="18" t="s">
        <v>74</v>
      </c>
      <c r="B56" s="27" t="s">
        <v>18</v>
      </c>
      <c r="C56" s="25">
        <v>548</v>
      </c>
      <c r="D56" s="25">
        <v>565</v>
      </c>
      <c r="E56" s="25">
        <v>623</v>
      </c>
      <c r="F56" s="25">
        <v>655</v>
      </c>
      <c r="G56" s="10" t="s">
        <v>21</v>
      </c>
      <c r="K56" s="13"/>
      <c r="L56"/>
    </row>
    <row r="57" spans="1:20" s="2" customFormat="1" ht="16.5" customHeight="1" thickBot="1">
      <c r="A57" s="18" t="s">
        <v>117</v>
      </c>
      <c r="B57" s="22" t="s">
        <v>16</v>
      </c>
      <c r="C57" s="25">
        <v>508</v>
      </c>
      <c r="D57" s="10">
        <v>523</v>
      </c>
      <c r="E57" s="25">
        <v>534</v>
      </c>
      <c r="F57" s="25" t="s">
        <v>21</v>
      </c>
    </row>
    <row r="58" spans="1:20" s="2" customFormat="1" ht="16.5" customHeight="1" thickBot="1">
      <c r="A58" s="18" t="s">
        <v>61</v>
      </c>
      <c r="B58" s="19" t="s">
        <v>5</v>
      </c>
      <c r="C58" s="25">
        <v>447</v>
      </c>
      <c r="D58" s="25">
        <v>466</v>
      </c>
      <c r="E58" s="25" t="s">
        <v>21</v>
      </c>
      <c r="I58" s="17"/>
      <c r="J58" s="14"/>
    </row>
    <row r="60" spans="1:20" s="2" customFormat="1" ht="17.45" customHeight="1">
      <c r="A60" s="1" t="s">
        <v>130</v>
      </c>
    </row>
    <row r="61" spans="1:20" s="2" customFormat="1" ht="8.25" customHeight="1" thickBot="1">
      <c r="A61" s="1"/>
    </row>
    <row r="62" spans="1:20" s="2" customFormat="1" ht="17.45" customHeight="1" thickBot="1">
      <c r="A62" s="4" t="s">
        <v>0</v>
      </c>
      <c r="B62" s="5" t="s">
        <v>1</v>
      </c>
      <c r="C62" s="5" t="s">
        <v>2</v>
      </c>
      <c r="D62" s="5">
        <v>2</v>
      </c>
      <c r="E62" s="5">
        <v>3</v>
      </c>
      <c r="F62" s="5">
        <v>4</v>
      </c>
      <c r="G62" s="5">
        <v>5</v>
      </c>
      <c r="H62" s="5">
        <v>6</v>
      </c>
      <c r="I62" s="5">
        <v>7</v>
      </c>
      <c r="J62" s="5">
        <v>8</v>
      </c>
      <c r="K62" s="5">
        <v>9</v>
      </c>
      <c r="L62" s="5">
        <v>10</v>
      </c>
      <c r="M62" s="5">
        <v>11</v>
      </c>
      <c r="N62" s="5">
        <v>12</v>
      </c>
      <c r="O62" s="5"/>
      <c r="P62" s="13" t="s">
        <v>9</v>
      </c>
      <c r="Q62" s="14">
        <f>(10154/16321)</f>
        <v>0.6221432510262852</v>
      </c>
    </row>
    <row r="63" spans="1:20" s="2" customFormat="1" ht="17.45" customHeight="1" thickBot="1">
      <c r="A63" s="7" t="s">
        <v>118</v>
      </c>
      <c r="B63" s="15" t="s">
        <v>76</v>
      </c>
      <c r="C63" s="9">
        <v>1353</v>
      </c>
      <c r="D63" s="10"/>
      <c r="E63" s="9"/>
      <c r="F63" s="10"/>
      <c r="G63" s="10"/>
      <c r="H63" s="9"/>
      <c r="I63" s="10"/>
      <c r="J63" s="10"/>
      <c r="K63" s="9"/>
      <c r="L63" s="10"/>
      <c r="M63" s="10"/>
      <c r="N63" s="10"/>
      <c r="O63" s="11" t="s">
        <v>4</v>
      </c>
      <c r="Q63" s="13" t="s">
        <v>11</v>
      </c>
      <c r="R63" s="13" t="s">
        <v>12</v>
      </c>
      <c r="S63" s="13" t="s">
        <v>13</v>
      </c>
      <c r="T63" s="13"/>
    </row>
    <row r="64" spans="1:20" s="2" customFormat="1" ht="17.45" customHeight="1" thickBot="1">
      <c r="A64" s="7" t="s">
        <v>119</v>
      </c>
      <c r="B64" s="12" t="s">
        <v>5</v>
      </c>
      <c r="C64" s="10">
        <v>1061</v>
      </c>
      <c r="D64" s="10">
        <v>1067</v>
      </c>
      <c r="E64" s="10">
        <v>1073</v>
      </c>
      <c r="F64" s="10">
        <v>1093</v>
      </c>
      <c r="G64" s="10">
        <v>1161</v>
      </c>
      <c r="H64" s="10">
        <v>1191</v>
      </c>
      <c r="I64" s="10">
        <v>1217</v>
      </c>
      <c r="J64" s="9">
        <v>1277</v>
      </c>
      <c r="K64" s="10"/>
      <c r="L64" s="9"/>
      <c r="M64" s="9"/>
      <c r="N64" s="9"/>
      <c r="O64" s="11" t="s">
        <v>8</v>
      </c>
      <c r="P64" s="16" t="s">
        <v>5</v>
      </c>
      <c r="Q64" s="17">
        <f>(C64+C67+C69+C71)</f>
        <v>2991</v>
      </c>
      <c r="R64" s="14">
        <f>SUM(Q64/Q71)</f>
        <v>0.29978951588653902</v>
      </c>
      <c r="S64" s="2">
        <v>2</v>
      </c>
    </row>
    <row r="65" spans="1:20" s="2" customFormat="1" ht="17.45" customHeight="1" thickBot="1">
      <c r="A65" s="7" t="s">
        <v>124</v>
      </c>
      <c r="B65" s="15" t="s">
        <v>76</v>
      </c>
      <c r="C65" s="10">
        <v>866</v>
      </c>
      <c r="D65" s="10">
        <v>895</v>
      </c>
      <c r="E65" s="10">
        <v>927</v>
      </c>
      <c r="F65" s="10">
        <v>947</v>
      </c>
      <c r="G65" s="10">
        <v>983</v>
      </c>
      <c r="H65" s="10">
        <v>1064</v>
      </c>
      <c r="I65" s="10">
        <v>1169</v>
      </c>
      <c r="J65" s="10">
        <v>1198</v>
      </c>
      <c r="K65" s="10">
        <v>1198</v>
      </c>
      <c r="L65" s="9">
        <v>1299</v>
      </c>
      <c r="M65" s="9"/>
      <c r="N65" s="9"/>
      <c r="O65" s="11" t="s">
        <v>7</v>
      </c>
      <c r="P65" s="20" t="s">
        <v>3</v>
      </c>
      <c r="Q65" s="17">
        <f>(C68+C70+C72)</f>
        <v>1817</v>
      </c>
      <c r="R65" s="14">
        <f>SUM(Q65/Q71)</f>
        <v>0.18211887340884034</v>
      </c>
      <c r="S65" s="2">
        <v>2</v>
      </c>
    </row>
    <row r="66" spans="1:20" s="2" customFormat="1" ht="17.45" customHeight="1" thickBot="1">
      <c r="A66" s="7" t="s">
        <v>86</v>
      </c>
      <c r="B66" s="15" t="s">
        <v>76</v>
      </c>
      <c r="C66" s="10">
        <v>802</v>
      </c>
      <c r="D66" s="10">
        <v>815</v>
      </c>
      <c r="E66" s="10">
        <v>827</v>
      </c>
      <c r="F66" s="10">
        <v>836</v>
      </c>
      <c r="G66" s="10">
        <v>866</v>
      </c>
      <c r="H66" s="10">
        <v>908</v>
      </c>
      <c r="I66" s="10">
        <v>978</v>
      </c>
      <c r="J66" s="10">
        <v>1011</v>
      </c>
      <c r="K66" s="10">
        <v>1013</v>
      </c>
      <c r="L66" s="10">
        <v>1070</v>
      </c>
      <c r="M66" s="10">
        <v>1079</v>
      </c>
      <c r="N66" s="9">
        <v>1240</v>
      </c>
      <c r="O66" s="11" t="s">
        <v>6</v>
      </c>
      <c r="P66" s="21" t="s">
        <v>16</v>
      </c>
      <c r="Q66" s="17">
        <f>(C76+C78)</f>
        <v>579</v>
      </c>
      <c r="R66" s="14">
        <f>SUM(Q66/Q71)</f>
        <v>5.8033476997093311E-2</v>
      </c>
    </row>
    <row r="67" spans="1:20" s="2" customFormat="1" ht="17.45" customHeight="1" thickBot="1">
      <c r="A67" s="7" t="s">
        <v>123</v>
      </c>
      <c r="B67" s="12" t="s">
        <v>5</v>
      </c>
      <c r="C67" s="10">
        <v>710</v>
      </c>
      <c r="D67" s="10">
        <v>713</v>
      </c>
      <c r="E67" s="10">
        <v>725</v>
      </c>
      <c r="F67" s="10">
        <v>762</v>
      </c>
      <c r="G67" s="10">
        <v>777</v>
      </c>
      <c r="H67" s="10">
        <v>786</v>
      </c>
      <c r="I67" s="10">
        <v>794</v>
      </c>
      <c r="J67" s="10">
        <v>815</v>
      </c>
      <c r="K67" s="10">
        <v>820</v>
      </c>
      <c r="L67" s="10">
        <v>956</v>
      </c>
      <c r="M67" s="10">
        <v>964</v>
      </c>
      <c r="N67" s="9">
        <v>1048</v>
      </c>
      <c r="O67" s="11" t="s">
        <v>19</v>
      </c>
      <c r="P67" s="47" t="s">
        <v>22</v>
      </c>
      <c r="Q67" s="17">
        <v>520</v>
      </c>
      <c r="R67" s="14">
        <f>SUM(Q67/Q71)</f>
        <v>5.2119875714142526E-2</v>
      </c>
    </row>
    <row r="68" spans="1:20" s="2" customFormat="1" ht="17.45" customHeight="1" thickBot="1">
      <c r="A68" s="7" t="s">
        <v>120</v>
      </c>
      <c r="B68" s="8" t="s">
        <v>3</v>
      </c>
      <c r="C68" s="10">
        <v>630</v>
      </c>
      <c r="D68" s="10">
        <v>638</v>
      </c>
      <c r="E68" s="10">
        <v>653</v>
      </c>
      <c r="F68" s="10">
        <v>667</v>
      </c>
      <c r="G68" s="10">
        <v>699</v>
      </c>
      <c r="H68" s="10">
        <v>747</v>
      </c>
      <c r="I68" s="10">
        <v>776</v>
      </c>
      <c r="J68" s="10">
        <v>918</v>
      </c>
      <c r="K68" s="10">
        <v>921</v>
      </c>
      <c r="L68" s="10">
        <v>1004</v>
      </c>
      <c r="M68" s="10">
        <v>1012</v>
      </c>
      <c r="N68" s="9">
        <v>1129</v>
      </c>
      <c r="O68" s="11" t="s">
        <v>15</v>
      </c>
      <c r="P68" s="55" t="s">
        <v>26</v>
      </c>
      <c r="Q68" s="17">
        <v>248</v>
      </c>
      <c r="R68" s="14">
        <f>SUM(Q68/Q71)</f>
        <v>2.4857171494437207E-2</v>
      </c>
      <c r="T68" s="14"/>
    </row>
    <row r="69" spans="1:20" s="2" customFormat="1" ht="17.45" customHeight="1" thickBot="1">
      <c r="A69" s="18" t="s">
        <v>80</v>
      </c>
      <c r="B69" s="19" t="s">
        <v>5</v>
      </c>
      <c r="C69" s="10">
        <v>629</v>
      </c>
      <c r="D69" s="10">
        <v>637</v>
      </c>
      <c r="E69" s="10">
        <v>649</v>
      </c>
      <c r="F69" s="10">
        <v>660</v>
      </c>
      <c r="G69" s="10">
        <v>682</v>
      </c>
      <c r="H69" s="10">
        <v>709</v>
      </c>
      <c r="I69" s="10">
        <v>738</v>
      </c>
      <c r="J69" s="10">
        <v>770</v>
      </c>
      <c r="K69" s="10">
        <v>772</v>
      </c>
      <c r="L69" s="10">
        <v>885</v>
      </c>
      <c r="M69" s="10">
        <v>891</v>
      </c>
      <c r="N69" s="10">
        <v>963</v>
      </c>
      <c r="O69" s="11"/>
      <c r="P69" s="26" t="s">
        <v>18</v>
      </c>
      <c r="Q69" s="17">
        <v>430</v>
      </c>
      <c r="R69" s="14">
        <f>SUM(Q69/Q71)</f>
        <v>4.3099127994387088E-2</v>
      </c>
    </row>
    <row r="70" spans="1:20" s="2" customFormat="1" ht="17.45" customHeight="1" thickBot="1">
      <c r="A70" s="7" t="s">
        <v>84</v>
      </c>
      <c r="B70" s="8" t="s">
        <v>3</v>
      </c>
      <c r="C70" s="10">
        <v>620</v>
      </c>
      <c r="D70" s="10">
        <v>623</v>
      </c>
      <c r="E70" s="10">
        <v>627</v>
      </c>
      <c r="F70" s="10">
        <v>663</v>
      </c>
      <c r="G70" s="10">
        <v>700</v>
      </c>
      <c r="H70" s="10">
        <v>717</v>
      </c>
      <c r="I70" s="10">
        <v>729</v>
      </c>
      <c r="J70" s="10">
        <v>939</v>
      </c>
      <c r="K70" s="10">
        <v>946</v>
      </c>
      <c r="L70" s="10">
        <v>1006</v>
      </c>
      <c r="M70" s="10">
        <v>1014</v>
      </c>
      <c r="N70" s="9">
        <v>1142</v>
      </c>
      <c r="O70" s="11" t="s">
        <v>10</v>
      </c>
      <c r="P70" s="13" t="s">
        <v>17</v>
      </c>
      <c r="Q70" s="17">
        <f>(C63+C65+C66+C75)</f>
        <v>3392</v>
      </c>
      <c r="R70" s="14">
        <f>SUM(Q70/Q71)</f>
        <v>0.33998195850456048</v>
      </c>
      <c r="S70" s="2">
        <v>3</v>
      </c>
    </row>
    <row r="71" spans="1:20" s="2" customFormat="1" ht="17.45" customHeight="1" thickBot="1">
      <c r="A71" s="18" t="s">
        <v>125</v>
      </c>
      <c r="B71" s="19" t="s">
        <v>5</v>
      </c>
      <c r="C71" s="10">
        <v>591</v>
      </c>
      <c r="D71" s="10">
        <v>596</v>
      </c>
      <c r="E71" s="10">
        <v>602</v>
      </c>
      <c r="F71" s="10">
        <v>620</v>
      </c>
      <c r="G71" s="10">
        <v>665</v>
      </c>
      <c r="H71" s="10">
        <v>690</v>
      </c>
      <c r="I71" s="10">
        <v>710</v>
      </c>
      <c r="J71" s="10">
        <v>745</v>
      </c>
      <c r="K71" s="10">
        <v>751</v>
      </c>
      <c r="L71" s="10" t="s">
        <v>21</v>
      </c>
      <c r="Q71" s="24">
        <v>9977</v>
      </c>
    </row>
    <row r="72" spans="1:20" s="2" customFormat="1" ht="17.45" customHeight="1" thickBot="1">
      <c r="A72" s="18" t="s">
        <v>122</v>
      </c>
      <c r="B72" s="28" t="s">
        <v>3</v>
      </c>
      <c r="C72" s="10">
        <v>567</v>
      </c>
      <c r="D72" s="10">
        <v>571</v>
      </c>
      <c r="E72" s="10">
        <v>579</v>
      </c>
      <c r="F72" s="10">
        <v>598</v>
      </c>
      <c r="G72" s="10">
        <v>627</v>
      </c>
      <c r="H72" s="10">
        <v>663</v>
      </c>
      <c r="I72" s="10">
        <v>674</v>
      </c>
      <c r="J72" s="10" t="s">
        <v>21</v>
      </c>
      <c r="K72" s="13"/>
      <c r="M72" s="14"/>
    </row>
    <row r="73" spans="1:20" s="2" customFormat="1" ht="17.45" customHeight="1" thickBot="1">
      <c r="A73" s="18" t="s">
        <v>85</v>
      </c>
      <c r="B73" s="46" t="s">
        <v>22</v>
      </c>
      <c r="C73" s="10">
        <v>520</v>
      </c>
      <c r="D73" s="10">
        <v>526</v>
      </c>
      <c r="E73" s="10">
        <v>536</v>
      </c>
      <c r="F73" s="10">
        <v>569</v>
      </c>
      <c r="G73" s="10">
        <v>591</v>
      </c>
      <c r="H73" s="10">
        <v>639</v>
      </c>
      <c r="I73" s="10">
        <v>708</v>
      </c>
      <c r="J73" s="10">
        <v>770</v>
      </c>
      <c r="K73" s="10">
        <v>774</v>
      </c>
      <c r="L73" s="10">
        <v>850</v>
      </c>
      <c r="M73" s="10">
        <v>862</v>
      </c>
      <c r="N73" s="10" t="s">
        <v>21</v>
      </c>
    </row>
    <row r="74" spans="1:20" s="2" customFormat="1" ht="17.45" customHeight="1" thickBot="1">
      <c r="A74" s="18" t="s">
        <v>128</v>
      </c>
      <c r="B74" s="27" t="s">
        <v>18</v>
      </c>
      <c r="C74" s="10">
        <v>430</v>
      </c>
      <c r="D74" s="10">
        <v>433</v>
      </c>
      <c r="E74" s="10">
        <v>447</v>
      </c>
      <c r="F74" s="10">
        <v>451</v>
      </c>
      <c r="G74" s="10">
        <v>462</v>
      </c>
      <c r="H74" s="10">
        <v>487</v>
      </c>
      <c r="I74" s="10" t="s">
        <v>21</v>
      </c>
      <c r="L74" s="24"/>
    </row>
    <row r="75" spans="1:20" s="2" customFormat="1" ht="17.45" customHeight="1" thickBot="1">
      <c r="A75" s="18" t="s">
        <v>126</v>
      </c>
      <c r="B75" s="23" t="s">
        <v>14</v>
      </c>
      <c r="C75" s="10">
        <v>371</v>
      </c>
      <c r="D75" s="10">
        <v>375</v>
      </c>
      <c r="E75" s="10">
        <v>384</v>
      </c>
      <c r="F75" s="10">
        <v>393</v>
      </c>
      <c r="G75" s="10" t="s">
        <v>21</v>
      </c>
      <c r="J75" s="13"/>
      <c r="L75" s="14"/>
    </row>
    <row r="76" spans="1:20" s="2" customFormat="1" ht="17.45" customHeight="1" thickBot="1">
      <c r="A76" s="18" t="s">
        <v>127</v>
      </c>
      <c r="B76" s="22" t="s">
        <v>16</v>
      </c>
      <c r="C76" s="10">
        <v>363</v>
      </c>
      <c r="D76" s="10">
        <v>372</v>
      </c>
      <c r="E76" s="10">
        <v>434</v>
      </c>
      <c r="F76" s="10">
        <v>440</v>
      </c>
      <c r="G76" s="10">
        <v>454</v>
      </c>
      <c r="H76" s="10" t="s">
        <v>21</v>
      </c>
      <c r="J76" s="13"/>
      <c r="L76" s="14"/>
    </row>
    <row r="77" spans="1:20" s="2" customFormat="1" ht="17.45" customHeight="1" thickBot="1">
      <c r="A77" s="18" t="s">
        <v>129</v>
      </c>
      <c r="B77" s="56" t="s">
        <v>26</v>
      </c>
      <c r="C77" s="10">
        <v>248</v>
      </c>
      <c r="D77" s="10">
        <v>249</v>
      </c>
      <c r="E77" s="10">
        <v>251</v>
      </c>
      <c r="F77" s="10" t="s">
        <v>21</v>
      </c>
      <c r="G77" s="17"/>
      <c r="J77" s="13"/>
      <c r="L77" s="14"/>
    </row>
    <row r="78" spans="1:20" s="2" customFormat="1" ht="17.45" customHeight="1" thickBot="1">
      <c r="A78" s="18" t="s">
        <v>121</v>
      </c>
      <c r="B78" s="22" t="s">
        <v>16</v>
      </c>
      <c r="C78" s="10">
        <v>216</v>
      </c>
      <c r="D78" s="10">
        <v>219</v>
      </c>
      <c r="E78" s="10" t="s">
        <v>21</v>
      </c>
      <c r="F78" s="17"/>
      <c r="G78" s="17"/>
      <c r="J78" s="13"/>
      <c r="L78" s="14"/>
    </row>
    <row r="80" spans="1:20" s="32" customFormat="1" ht="15" customHeight="1">
      <c r="B80" s="36" t="s">
        <v>20</v>
      </c>
      <c r="C80" s="38" t="s">
        <v>5</v>
      </c>
      <c r="D80" s="39" t="s">
        <v>3</v>
      </c>
      <c r="E80" s="40" t="s">
        <v>16</v>
      </c>
      <c r="F80" s="41" t="s">
        <v>18</v>
      </c>
      <c r="G80" s="48" t="s">
        <v>22</v>
      </c>
      <c r="H80" s="57" t="s">
        <v>26</v>
      </c>
      <c r="I80" s="36" t="s">
        <v>17</v>
      </c>
      <c r="Q80" s="33"/>
      <c r="R80" s="34"/>
      <c r="S80" s="35"/>
    </row>
    <row r="81" spans="1:19" s="32" customFormat="1" ht="15" customHeight="1">
      <c r="A81" s="32" t="s">
        <v>11</v>
      </c>
      <c r="B81" s="37">
        <f>SUM(O11+L26+M39+Q71+N54)</f>
        <v>41770</v>
      </c>
      <c r="C81" s="34">
        <f>SUM(N49+Q64+M34+L21+O5)</f>
        <v>14561</v>
      </c>
      <c r="D81" s="34">
        <f>SUM(N50+Q65+M35+L22+O6)</f>
        <v>11641</v>
      </c>
      <c r="E81" s="34">
        <f>SUM(N51+Q66+M36+L23+O7)</f>
        <v>4000</v>
      </c>
      <c r="F81" s="34">
        <f>(N52+O9+Q69+L24)</f>
        <v>1709</v>
      </c>
      <c r="G81" s="34">
        <f>(Q67)</f>
        <v>520</v>
      </c>
      <c r="H81" s="34">
        <f>(Q68+M37+O8)</f>
        <v>588</v>
      </c>
      <c r="I81" s="34">
        <f>SUM(N53+Q70+M38+L25+O10)</f>
        <v>8751</v>
      </c>
      <c r="Q81" s="36"/>
      <c r="R81" s="37"/>
      <c r="S81" s="35"/>
    </row>
    <row r="82" spans="1:19" s="32" customFormat="1" ht="15" customHeight="1">
      <c r="A82" s="32" t="s">
        <v>12</v>
      </c>
      <c r="B82" s="42">
        <v>1</v>
      </c>
      <c r="C82" s="35">
        <f t="shared" ref="C82:I82" si="0">SUM(C81/$B$81)</f>
        <v>0.34859947330620061</v>
      </c>
      <c r="D82" s="35">
        <f t="shared" si="0"/>
        <v>0.2786928417524539</v>
      </c>
      <c r="E82" s="35">
        <f t="shared" si="0"/>
        <v>9.5762508977735222E-2</v>
      </c>
      <c r="F82" s="35">
        <f t="shared" si="0"/>
        <v>4.0914531960737369E-2</v>
      </c>
      <c r="G82" s="35">
        <f t="shared" si="0"/>
        <v>1.2449126167105579E-2</v>
      </c>
      <c r="H82" s="35">
        <f>SUM(H81/$B$81)</f>
        <v>1.4077088819727078E-2</v>
      </c>
      <c r="I82" s="35">
        <f t="shared" si="0"/>
        <v>0.20950442901604022</v>
      </c>
    </row>
    <row r="83" spans="1:19" s="32" customFormat="1" ht="15" customHeight="1">
      <c r="A83" s="32" t="s">
        <v>13</v>
      </c>
      <c r="B83" s="36">
        <v>26</v>
      </c>
      <c r="C83" s="32">
        <v>10</v>
      </c>
      <c r="D83" s="32">
        <v>8</v>
      </c>
      <c r="E83" s="32">
        <v>2</v>
      </c>
      <c r="F83" s="32">
        <v>0</v>
      </c>
      <c r="G83" s="32">
        <v>0</v>
      </c>
      <c r="H83" s="32">
        <v>0</v>
      </c>
      <c r="I83" s="32">
        <v>6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82"/>
  <sheetViews>
    <sheetView workbookViewId="0">
      <selection activeCell="M1" sqref="M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5703125" customWidth="1"/>
  </cols>
  <sheetData>
    <row r="1" spans="1:12" s="2" customFormat="1" ht="16.5" customHeight="1">
      <c r="A1" s="1" t="s">
        <v>28</v>
      </c>
    </row>
    <row r="2" spans="1:12" s="2" customFormat="1" ht="9.75" customHeight="1" thickBot="1">
      <c r="A2" s="3"/>
    </row>
    <row r="3" spans="1:12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6"/>
      <c r="I3" s="13" t="s">
        <v>9</v>
      </c>
      <c r="J3" s="14">
        <f>(6799/10033)</f>
        <v>0.67766370975779922</v>
      </c>
    </row>
    <row r="4" spans="1:12" s="2" customFormat="1" ht="16.5" customHeight="1" thickBot="1">
      <c r="A4" s="7" t="s">
        <v>36</v>
      </c>
      <c r="B4" s="43" t="s">
        <v>16</v>
      </c>
      <c r="C4" s="10">
        <v>1139</v>
      </c>
      <c r="D4" s="10">
        <v>1188</v>
      </c>
      <c r="E4" s="10">
        <v>1213</v>
      </c>
      <c r="F4" s="9">
        <v>1346</v>
      </c>
      <c r="G4" s="10"/>
      <c r="H4" s="11" t="s">
        <v>4</v>
      </c>
      <c r="J4" s="13" t="s">
        <v>11</v>
      </c>
      <c r="K4" s="13" t="s">
        <v>12</v>
      </c>
      <c r="L4" s="13" t="s">
        <v>13</v>
      </c>
    </row>
    <row r="5" spans="1:12" s="2" customFormat="1" ht="16.5" customHeight="1" thickBot="1">
      <c r="A5" s="7" t="s">
        <v>29</v>
      </c>
      <c r="B5" s="12" t="s">
        <v>5</v>
      </c>
      <c r="C5" s="10">
        <v>1123</v>
      </c>
      <c r="D5" s="10">
        <v>1137</v>
      </c>
      <c r="E5" s="10">
        <v>1219</v>
      </c>
      <c r="F5" s="10">
        <v>1274</v>
      </c>
      <c r="G5" s="9">
        <v>1342</v>
      </c>
      <c r="H5" s="11" t="s">
        <v>7</v>
      </c>
      <c r="I5" s="16" t="s">
        <v>5</v>
      </c>
      <c r="J5" s="17">
        <f>(C5+C8+C11)</f>
        <v>2332</v>
      </c>
      <c r="K5" s="14">
        <f>SUM(J5/J10)</f>
        <v>0.34728220402084886</v>
      </c>
      <c r="L5" s="2">
        <v>1</v>
      </c>
    </row>
    <row r="6" spans="1:12" s="2" customFormat="1" ht="16.5" customHeight="1" thickBot="1">
      <c r="A6" s="7" t="s">
        <v>31</v>
      </c>
      <c r="B6" s="8" t="s">
        <v>3</v>
      </c>
      <c r="C6" s="10">
        <v>1008</v>
      </c>
      <c r="D6" s="10">
        <v>1016</v>
      </c>
      <c r="E6" s="10">
        <v>1037</v>
      </c>
      <c r="F6" s="10">
        <v>1104</v>
      </c>
      <c r="G6" s="9">
        <v>1376</v>
      </c>
      <c r="H6" s="11" t="s">
        <v>8</v>
      </c>
      <c r="I6" s="20" t="s">
        <v>3</v>
      </c>
      <c r="J6" s="17">
        <f>(C6+C7+C9)</f>
        <v>2571</v>
      </c>
      <c r="K6" s="14">
        <f>SUM(J6/J10)</f>
        <v>0.38287416232315713</v>
      </c>
      <c r="L6" s="2">
        <v>2</v>
      </c>
    </row>
    <row r="7" spans="1:12" s="2" customFormat="1" ht="16.5" customHeight="1" thickBot="1">
      <c r="A7" s="7" t="s">
        <v>32</v>
      </c>
      <c r="B7" s="8" t="s">
        <v>3</v>
      </c>
      <c r="C7" s="10">
        <v>980</v>
      </c>
      <c r="D7" s="10">
        <v>991</v>
      </c>
      <c r="E7" s="10">
        <v>1038</v>
      </c>
      <c r="F7" s="10">
        <v>1105</v>
      </c>
      <c r="G7" s="9">
        <v>1292</v>
      </c>
      <c r="H7" s="11" t="s">
        <v>6</v>
      </c>
      <c r="I7" s="21" t="s">
        <v>16</v>
      </c>
      <c r="J7" s="17">
        <v>1139</v>
      </c>
      <c r="K7" s="14">
        <f>SUM(J7/J10)</f>
        <v>0.16962025316455695</v>
      </c>
      <c r="L7" s="2">
        <v>1</v>
      </c>
    </row>
    <row r="8" spans="1:12" s="2" customFormat="1" ht="16.5" customHeight="1" thickBot="1">
      <c r="A8" s="18" t="s">
        <v>30</v>
      </c>
      <c r="B8" s="19" t="s">
        <v>5</v>
      </c>
      <c r="C8" s="10">
        <v>848</v>
      </c>
      <c r="D8" s="10">
        <v>858</v>
      </c>
      <c r="E8" s="10">
        <v>981</v>
      </c>
      <c r="F8" s="10">
        <v>1065</v>
      </c>
      <c r="G8" s="10">
        <v>1139</v>
      </c>
      <c r="H8" s="11"/>
      <c r="I8" s="26" t="s">
        <v>18</v>
      </c>
      <c r="J8" s="17">
        <v>185</v>
      </c>
      <c r="K8" s="14">
        <f>SUM(J8/J10)</f>
        <v>2.7550260610573342E-2</v>
      </c>
    </row>
    <row r="9" spans="1:12" s="2" customFormat="1" ht="16.5" customHeight="1" thickBot="1">
      <c r="A9" s="18" t="s">
        <v>33</v>
      </c>
      <c r="B9" s="28" t="s">
        <v>3</v>
      </c>
      <c r="C9" s="10">
        <v>583</v>
      </c>
      <c r="D9" s="10">
        <v>593</v>
      </c>
      <c r="E9" s="10">
        <v>617</v>
      </c>
      <c r="F9" s="10">
        <v>699</v>
      </c>
      <c r="G9" s="10" t="s">
        <v>21</v>
      </c>
      <c r="I9" s="13" t="s">
        <v>17</v>
      </c>
      <c r="J9" s="17">
        <v>488</v>
      </c>
      <c r="K9" s="14">
        <f>SUM(J9/J10)</f>
        <v>7.2673119880863737E-2</v>
      </c>
    </row>
    <row r="10" spans="1:12" s="2" customFormat="1" ht="16.5" customHeight="1" thickBot="1">
      <c r="A10" s="18" t="s">
        <v>35</v>
      </c>
      <c r="B10" s="23" t="s">
        <v>14</v>
      </c>
      <c r="C10" s="10">
        <v>488</v>
      </c>
      <c r="D10" s="10">
        <v>536</v>
      </c>
      <c r="E10" s="10">
        <v>563</v>
      </c>
      <c r="F10" s="10" t="s">
        <v>21</v>
      </c>
      <c r="J10" s="24">
        <v>6715</v>
      </c>
    </row>
    <row r="11" spans="1:12" s="2" customFormat="1" ht="16.5" customHeight="1" thickBot="1">
      <c r="A11" s="18" t="s">
        <v>34</v>
      </c>
      <c r="B11" s="19" t="s">
        <v>5</v>
      </c>
      <c r="C11" s="10">
        <v>361</v>
      </c>
      <c r="D11" s="10">
        <v>370</v>
      </c>
      <c r="E11" s="10" t="s">
        <v>21</v>
      </c>
    </row>
    <row r="12" spans="1:12" s="2" customFormat="1" ht="16.5" customHeight="1" thickBot="1">
      <c r="A12" s="18" t="s">
        <v>37</v>
      </c>
      <c r="B12" s="27" t="s">
        <v>18</v>
      </c>
      <c r="C12" s="10">
        <v>185</v>
      </c>
      <c r="D12" s="10" t="s">
        <v>21</v>
      </c>
      <c r="H12" s="17"/>
    </row>
    <row r="13" spans="1:12" s="2" customFormat="1" ht="10.5" customHeight="1">
      <c r="A13" s="1"/>
    </row>
    <row r="14" spans="1:12" s="2" customFormat="1" ht="17.45" customHeight="1">
      <c r="A14" s="1" t="s">
        <v>38</v>
      </c>
    </row>
    <row r="15" spans="1:12" s="2" customFormat="1" ht="10.5" customHeight="1" thickBot="1">
      <c r="A15" s="1"/>
    </row>
    <row r="16" spans="1:12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6"/>
      <c r="I16" s="13" t="s">
        <v>9</v>
      </c>
      <c r="J16" s="14">
        <f>(6654/10481)</f>
        <v>0.63486308558343674</v>
      </c>
    </row>
    <row r="17" spans="1:18" s="2" customFormat="1" ht="16.5" customHeight="1" thickBot="1">
      <c r="A17" s="7" t="s">
        <v>39</v>
      </c>
      <c r="B17" s="8" t="s">
        <v>3</v>
      </c>
      <c r="C17" s="10">
        <v>1264</v>
      </c>
      <c r="D17" s="9">
        <v>1347</v>
      </c>
      <c r="E17" s="9"/>
      <c r="F17" s="10"/>
      <c r="G17" s="10"/>
      <c r="H17" s="11" t="s">
        <v>4</v>
      </c>
      <c r="J17" s="13" t="s">
        <v>11</v>
      </c>
      <c r="K17" s="13" t="s">
        <v>12</v>
      </c>
      <c r="L17" s="13" t="s">
        <v>13</v>
      </c>
    </row>
    <row r="18" spans="1:18" s="2" customFormat="1" ht="16.5" customHeight="1" thickBot="1">
      <c r="A18" s="7" t="s">
        <v>42</v>
      </c>
      <c r="B18" s="15" t="s">
        <v>14</v>
      </c>
      <c r="C18" s="10">
        <v>1181</v>
      </c>
      <c r="D18" s="9">
        <v>1332</v>
      </c>
      <c r="E18" s="9"/>
      <c r="F18" s="10"/>
      <c r="G18" s="9"/>
      <c r="H18" s="11" t="s">
        <v>8</v>
      </c>
      <c r="I18" s="16" t="s">
        <v>5</v>
      </c>
      <c r="J18" s="17">
        <f>(C19+C20)</f>
        <v>2067</v>
      </c>
      <c r="K18" s="14">
        <f>SUM(J18/J22)</f>
        <v>0.31480353335363997</v>
      </c>
      <c r="L18" s="2">
        <v>1</v>
      </c>
    </row>
    <row r="19" spans="1:18" s="2" customFormat="1" ht="16.5" customHeight="1" thickBot="1">
      <c r="A19" s="7" t="s">
        <v>41</v>
      </c>
      <c r="B19" s="12" t="s">
        <v>5</v>
      </c>
      <c r="C19" s="10">
        <v>1152</v>
      </c>
      <c r="D19" s="10">
        <v>1196</v>
      </c>
      <c r="E19" s="9">
        <v>1364</v>
      </c>
      <c r="F19" s="10"/>
      <c r="G19" s="10"/>
      <c r="H19" s="11" t="s">
        <v>7</v>
      </c>
      <c r="I19" s="20" t="s">
        <v>3</v>
      </c>
      <c r="J19" s="17">
        <f>(C17+C21)</f>
        <v>2174</v>
      </c>
      <c r="K19" s="14">
        <f>SUM(J19/J22)</f>
        <v>0.33109960402071276</v>
      </c>
      <c r="L19" s="2">
        <v>2</v>
      </c>
    </row>
    <row r="20" spans="1:18" s="2" customFormat="1" ht="16.5" customHeight="1" thickBot="1">
      <c r="A20" s="18" t="s">
        <v>43</v>
      </c>
      <c r="B20" s="19" t="s">
        <v>5</v>
      </c>
      <c r="C20" s="10">
        <v>915</v>
      </c>
      <c r="D20" s="10">
        <v>978</v>
      </c>
      <c r="E20" s="10">
        <v>1124</v>
      </c>
      <c r="F20" s="10">
        <v>1156</v>
      </c>
      <c r="G20" s="10">
        <v>1167</v>
      </c>
      <c r="H20" s="9"/>
      <c r="I20" s="21" t="s">
        <v>16</v>
      </c>
      <c r="J20" s="17">
        <v>541</v>
      </c>
      <c r="K20" s="14">
        <f>SUM(J20/J22)</f>
        <v>8.2394151690526954E-2</v>
      </c>
    </row>
    <row r="21" spans="1:18" s="2" customFormat="1" ht="16.5" customHeight="1" thickBot="1">
      <c r="A21" s="7" t="s">
        <v>40</v>
      </c>
      <c r="B21" s="8" t="s">
        <v>3</v>
      </c>
      <c r="C21" s="10">
        <v>910</v>
      </c>
      <c r="D21" s="10">
        <v>1005</v>
      </c>
      <c r="E21" s="10">
        <v>1159</v>
      </c>
      <c r="F21" s="10">
        <v>1177</v>
      </c>
      <c r="G21" s="9">
        <v>1199</v>
      </c>
      <c r="H21" s="11" t="s">
        <v>6</v>
      </c>
      <c r="I21" s="13" t="s">
        <v>17</v>
      </c>
      <c r="J21" s="17">
        <f>(C18+C22)</f>
        <v>1784</v>
      </c>
      <c r="K21" s="14">
        <f>SUM(J21/J22)</f>
        <v>0.27170271093512033</v>
      </c>
      <c r="L21" s="2">
        <v>1</v>
      </c>
    </row>
    <row r="22" spans="1:18" s="2" customFormat="1" ht="16.5" customHeight="1" thickBot="1">
      <c r="A22" s="18" t="s">
        <v>44</v>
      </c>
      <c r="B22" s="23" t="s">
        <v>14</v>
      </c>
      <c r="C22" s="10">
        <v>603</v>
      </c>
      <c r="D22" s="10">
        <v>680</v>
      </c>
      <c r="E22" s="10" t="s">
        <v>21</v>
      </c>
      <c r="J22" s="24">
        <v>6566</v>
      </c>
    </row>
    <row r="23" spans="1:18" s="2" customFormat="1" ht="16.5" customHeight="1" thickBot="1">
      <c r="A23" s="18" t="s">
        <v>45</v>
      </c>
      <c r="B23" s="22" t="s">
        <v>16</v>
      </c>
      <c r="C23" s="10">
        <v>541</v>
      </c>
      <c r="D23" s="10" t="s">
        <v>21</v>
      </c>
      <c r="F23" s="31"/>
      <c r="G23" s="17"/>
      <c r="H23"/>
      <c r="I23"/>
    </row>
    <row r="25" spans="1:18" s="2" customFormat="1" ht="17.45" customHeight="1">
      <c r="A25" s="1" t="s">
        <v>46</v>
      </c>
    </row>
    <row r="26" spans="1:18" s="2" customFormat="1" ht="10.5" customHeight="1" thickBot="1">
      <c r="A26" s="1"/>
    </row>
    <row r="27" spans="1:18" s="2" customFormat="1" ht="16.5" customHeight="1" thickBot="1">
      <c r="A27" s="4" t="s">
        <v>0</v>
      </c>
      <c r="B27" s="5" t="s">
        <v>1</v>
      </c>
      <c r="C27" s="5" t="s">
        <v>2</v>
      </c>
      <c r="D27" s="5">
        <v>2</v>
      </c>
      <c r="E27" s="5">
        <v>3</v>
      </c>
      <c r="F27" s="5">
        <v>4</v>
      </c>
      <c r="G27" s="5">
        <v>5</v>
      </c>
      <c r="H27" s="5">
        <v>6</v>
      </c>
      <c r="I27" s="5">
        <v>7</v>
      </c>
      <c r="J27" s="5">
        <v>8</v>
      </c>
      <c r="K27" s="5">
        <v>9</v>
      </c>
      <c r="L27" s="5">
        <v>10</v>
      </c>
      <c r="M27" s="5">
        <v>11</v>
      </c>
      <c r="N27" s="6"/>
      <c r="O27" s="13" t="s">
        <v>9</v>
      </c>
      <c r="P27" s="14">
        <f>(9249/13729)</f>
        <v>0.67368344380508416</v>
      </c>
    </row>
    <row r="28" spans="1:18" s="2" customFormat="1" ht="16.5" customHeight="1" thickBot="1">
      <c r="A28" s="7" t="s">
        <v>50</v>
      </c>
      <c r="B28" s="8" t="s">
        <v>3</v>
      </c>
      <c r="C28" s="9">
        <v>2034</v>
      </c>
      <c r="D28" s="10"/>
      <c r="E28" s="10"/>
      <c r="F28" s="10"/>
      <c r="G28" s="10"/>
      <c r="H28" s="9"/>
      <c r="I28" s="9"/>
      <c r="J28" s="9"/>
      <c r="K28" s="9"/>
      <c r="L28" s="9"/>
      <c r="M28" s="9"/>
      <c r="N28" s="11" t="s">
        <v>4</v>
      </c>
      <c r="P28" s="13" t="s">
        <v>11</v>
      </c>
      <c r="Q28" s="13" t="s">
        <v>12</v>
      </c>
      <c r="R28" s="13" t="s">
        <v>13</v>
      </c>
    </row>
    <row r="29" spans="1:18" s="2" customFormat="1" ht="16.5" customHeight="1" thickBot="1">
      <c r="A29" s="7" t="s">
        <v>49</v>
      </c>
      <c r="B29" s="8" t="s">
        <v>3</v>
      </c>
      <c r="C29" s="10">
        <v>1169</v>
      </c>
      <c r="D29" s="10">
        <v>1270</v>
      </c>
      <c r="E29" s="10">
        <v>1325</v>
      </c>
      <c r="F29" s="10">
        <v>1408</v>
      </c>
      <c r="G29" s="10">
        <v>1435</v>
      </c>
      <c r="H29" s="10">
        <v>1502</v>
      </c>
      <c r="I29" s="10">
        <v>1512</v>
      </c>
      <c r="J29" s="9">
        <v>1565</v>
      </c>
      <c r="K29" s="9"/>
      <c r="L29" s="9"/>
      <c r="M29" s="9"/>
      <c r="N29" s="11" t="s">
        <v>7</v>
      </c>
      <c r="O29" s="16" t="s">
        <v>5</v>
      </c>
      <c r="P29" s="17">
        <f>(C32+C31+C35+C37)</f>
        <v>2356</v>
      </c>
      <c r="Q29" s="14">
        <f>SUM(P29/P33)</f>
        <v>0.2589295526980987</v>
      </c>
      <c r="R29" s="2">
        <v>1</v>
      </c>
    </row>
    <row r="30" spans="1:18" s="2" customFormat="1" ht="16.5" customHeight="1" thickBot="1">
      <c r="A30" s="7" t="s">
        <v>51</v>
      </c>
      <c r="B30" s="8" t="s">
        <v>3</v>
      </c>
      <c r="C30" s="10">
        <v>1136</v>
      </c>
      <c r="D30" s="10">
        <v>1269</v>
      </c>
      <c r="E30" s="10">
        <v>1319</v>
      </c>
      <c r="F30" s="10">
        <v>1382</v>
      </c>
      <c r="G30" s="10">
        <v>1416</v>
      </c>
      <c r="H30" s="9">
        <v>1536</v>
      </c>
      <c r="I30" s="10"/>
      <c r="J30" s="10"/>
      <c r="K30" s="10"/>
      <c r="L30" s="10"/>
      <c r="M30" s="10"/>
      <c r="N30" s="11" t="s">
        <v>8</v>
      </c>
      <c r="O30" s="20" t="s">
        <v>3</v>
      </c>
      <c r="P30" s="17">
        <f>(C28+C30+C29+C40)</f>
        <v>4582</v>
      </c>
      <c r="Q30" s="14">
        <f>SUM(P30/P33)</f>
        <v>0.50357182107923948</v>
      </c>
      <c r="R30" s="2">
        <v>3</v>
      </c>
    </row>
    <row r="31" spans="1:18" s="2" customFormat="1" ht="16.5" customHeight="1" thickBot="1">
      <c r="A31" s="7" t="s">
        <v>47</v>
      </c>
      <c r="B31" s="12" t="s">
        <v>5</v>
      </c>
      <c r="C31" s="10">
        <v>811</v>
      </c>
      <c r="D31" s="10">
        <v>901</v>
      </c>
      <c r="E31" s="10">
        <v>909</v>
      </c>
      <c r="F31" s="10">
        <v>921</v>
      </c>
      <c r="G31" s="10">
        <v>938</v>
      </c>
      <c r="H31" s="10">
        <v>1011</v>
      </c>
      <c r="I31" s="10">
        <v>1014</v>
      </c>
      <c r="J31" s="10">
        <v>1040</v>
      </c>
      <c r="K31" s="10">
        <v>1133</v>
      </c>
      <c r="L31" s="10">
        <v>1134</v>
      </c>
      <c r="M31" s="9">
        <v>1250</v>
      </c>
      <c r="N31" s="11" t="s">
        <v>10</v>
      </c>
      <c r="O31" s="21" t="s">
        <v>16</v>
      </c>
      <c r="P31" s="17">
        <f>(C34+C38)</f>
        <v>885</v>
      </c>
      <c r="Q31" s="14">
        <f>SUM(P31/P33)</f>
        <v>9.7263435542367299E-2</v>
      </c>
    </row>
    <row r="32" spans="1:18" s="2" customFormat="1" ht="16.5" customHeight="1" thickBot="1">
      <c r="A32" s="18" t="s">
        <v>53</v>
      </c>
      <c r="B32" s="19" t="s">
        <v>5</v>
      </c>
      <c r="C32" s="10">
        <v>740</v>
      </c>
      <c r="D32" s="10">
        <v>779</v>
      </c>
      <c r="E32" s="10">
        <v>788</v>
      </c>
      <c r="F32" s="10">
        <v>810</v>
      </c>
      <c r="G32" s="10">
        <v>816</v>
      </c>
      <c r="H32" s="10">
        <v>878</v>
      </c>
      <c r="I32" s="10">
        <v>882</v>
      </c>
      <c r="J32" s="10">
        <v>915</v>
      </c>
      <c r="K32" s="10">
        <v>1070</v>
      </c>
      <c r="L32" s="10">
        <v>1074</v>
      </c>
      <c r="M32" s="10">
        <v>1248</v>
      </c>
      <c r="N32" s="11"/>
      <c r="O32" s="13" t="s">
        <v>17</v>
      </c>
      <c r="P32" s="17">
        <f>(C33+C36+C39)</f>
        <v>1276</v>
      </c>
      <c r="Q32" s="14">
        <f>SUM(P32/P33)</f>
        <v>0.14023519068029452</v>
      </c>
      <c r="R32" s="2">
        <v>1</v>
      </c>
    </row>
    <row r="33" spans="1:18" s="2" customFormat="1" ht="16.5" customHeight="1" thickBot="1">
      <c r="A33" s="7" t="s">
        <v>54</v>
      </c>
      <c r="B33" s="15" t="s">
        <v>14</v>
      </c>
      <c r="C33" s="10">
        <v>625</v>
      </c>
      <c r="D33" s="10">
        <v>655</v>
      </c>
      <c r="E33" s="10">
        <v>667</v>
      </c>
      <c r="F33" s="10">
        <v>680</v>
      </c>
      <c r="G33" s="10">
        <v>708</v>
      </c>
      <c r="H33" s="10">
        <v>712</v>
      </c>
      <c r="I33" s="10">
        <v>712</v>
      </c>
      <c r="J33" s="10">
        <v>874</v>
      </c>
      <c r="K33" s="10">
        <v>978</v>
      </c>
      <c r="L33" s="10">
        <v>990</v>
      </c>
      <c r="M33" s="9">
        <v>1292</v>
      </c>
      <c r="N33" s="11" t="s">
        <v>6</v>
      </c>
      <c r="P33" s="24">
        <v>9099</v>
      </c>
    </row>
    <row r="34" spans="1:18" s="2" customFormat="1" ht="16.5" customHeight="1" thickBot="1">
      <c r="A34" s="18" t="s">
        <v>58</v>
      </c>
      <c r="B34" s="22" t="s">
        <v>16</v>
      </c>
      <c r="C34" s="10">
        <v>619</v>
      </c>
      <c r="D34" s="10">
        <v>645</v>
      </c>
      <c r="E34" s="10">
        <v>663</v>
      </c>
      <c r="F34" s="10">
        <v>699</v>
      </c>
      <c r="G34" s="10">
        <v>805</v>
      </c>
      <c r="H34" s="10">
        <v>814</v>
      </c>
      <c r="I34" s="10">
        <v>815</v>
      </c>
      <c r="J34" s="10">
        <v>878</v>
      </c>
      <c r="K34" s="10">
        <v>937</v>
      </c>
      <c r="L34" s="10">
        <v>950</v>
      </c>
      <c r="M34" s="10" t="s">
        <v>21</v>
      </c>
    </row>
    <row r="35" spans="1:18" s="2" customFormat="1" ht="16.5" customHeight="1" thickBot="1">
      <c r="A35" s="18" t="s">
        <v>59</v>
      </c>
      <c r="B35" s="19" t="s">
        <v>5</v>
      </c>
      <c r="C35" s="10">
        <v>467</v>
      </c>
      <c r="D35" s="10">
        <v>483</v>
      </c>
      <c r="E35" s="10">
        <v>491</v>
      </c>
      <c r="F35" s="10">
        <v>498</v>
      </c>
      <c r="G35" s="10">
        <v>518</v>
      </c>
      <c r="H35" s="10">
        <v>531</v>
      </c>
      <c r="I35" s="10">
        <v>532</v>
      </c>
      <c r="J35" s="10">
        <v>585</v>
      </c>
      <c r="K35" s="10" t="s">
        <v>21</v>
      </c>
    </row>
    <row r="36" spans="1:18" s="2" customFormat="1" ht="16.5" customHeight="1" thickBot="1">
      <c r="A36" s="18" t="s">
        <v>56</v>
      </c>
      <c r="B36" s="23" t="s">
        <v>14</v>
      </c>
      <c r="C36" s="10">
        <v>399</v>
      </c>
      <c r="D36" s="10">
        <v>422</v>
      </c>
      <c r="E36" s="10">
        <v>439</v>
      </c>
      <c r="F36" s="10">
        <v>447</v>
      </c>
      <c r="G36" s="10">
        <v>486</v>
      </c>
      <c r="H36" s="10">
        <v>490</v>
      </c>
      <c r="I36" s="10">
        <v>490</v>
      </c>
      <c r="J36" s="10" t="s">
        <v>21</v>
      </c>
      <c r="K36" s="17"/>
    </row>
    <row r="37" spans="1:18" s="2" customFormat="1" ht="16.5" customHeight="1" thickBot="1">
      <c r="A37" s="18" t="s">
        <v>48</v>
      </c>
      <c r="B37" s="19" t="s">
        <v>5</v>
      </c>
      <c r="C37" s="10">
        <v>338</v>
      </c>
      <c r="D37" s="10">
        <v>345</v>
      </c>
      <c r="E37" s="10">
        <v>365</v>
      </c>
      <c r="F37" s="10">
        <v>370</v>
      </c>
      <c r="G37" s="10">
        <v>370</v>
      </c>
      <c r="H37" s="10" t="s">
        <v>21</v>
      </c>
    </row>
    <row r="38" spans="1:18" s="2" customFormat="1" ht="16.5" customHeight="1" thickBot="1">
      <c r="A38" s="18" t="s">
        <v>57</v>
      </c>
      <c r="B38" s="22" t="s">
        <v>16</v>
      </c>
      <c r="C38" s="10">
        <v>266</v>
      </c>
      <c r="D38" s="10">
        <v>277</v>
      </c>
      <c r="E38" s="10">
        <v>297</v>
      </c>
      <c r="F38" s="10">
        <v>306</v>
      </c>
      <c r="G38" s="10" t="s">
        <v>21</v>
      </c>
      <c r="I38" s="17"/>
      <c r="J38" s="17"/>
      <c r="K38" s="17"/>
      <c r="L38" s="17"/>
      <c r="M38" s="17"/>
    </row>
    <row r="39" spans="1:18" s="2" customFormat="1" ht="16.5" customHeight="1" thickBot="1">
      <c r="A39" s="18" t="s">
        <v>55</v>
      </c>
      <c r="B39" s="23" t="s">
        <v>14</v>
      </c>
      <c r="C39" s="10">
        <v>252</v>
      </c>
      <c r="D39" s="10">
        <v>259</v>
      </c>
      <c r="E39" s="10" t="s">
        <v>21</v>
      </c>
      <c r="I39" s="17"/>
      <c r="J39" s="17"/>
      <c r="K39" s="17"/>
      <c r="L39" s="17"/>
      <c r="M39" s="17"/>
    </row>
    <row r="40" spans="1:18" s="2" customFormat="1" ht="16.5" customHeight="1" thickBot="1">
      <c r="A40" s="18" t="s">
        <v>52</v>
      </c>
      <c r="B40" s="28" t="s">
        <v>3</v>
      </c>
      <c r="C40" s="10">
        <v>243</v>
      </c>
      <c r="D40" s="10">
        <v>277</v>
      </c>
      <c r="E40" s="10">
        <v>283</v>
      </c>
      <c r="F40" s="10" t="s">
        <v>21</v>
      </c>
      <c r="G40" s="17"/>
      <c r="H40" s="17"/>
      <c r="I40" s="17"/>
      <c r="J40" s="17"/>
      <c r="K40" s="17"/>
      <c r="L40" s="17"/>
      <c r="M40" s="17"/>
      <c r="N40" s="44"/>
    </row>
    <row r="41" spans="1:18" s="2" customFormat="1" ht="11.25" customHeight="1">
      <c r="A41" s="29"/>
      <c r="B41" s="30"/>
      <c r="C41" s="29"/>
      <c r="D41" s="29"/>
      <c r="E41" s="29"/>
      <c r="N41" s="14"/>
    </row>
    <row r="42" spans="1:18" s="2" customFormat="1" ht="17.45" customHeight="1">
      <c r="A42" s="1" t="s">
        <v>60</v>
      </c>
    </row>
    <row r="43" spans="1:18" s="2" customFormat="1" ht="10.5" customHeight="1" thickBot="1">
      <c r="A43" s="1"/>
    </row>
    <row r="44" spans="1:18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5">
        <v>10</v>
      </c>
      <c r="M44" s="5">
        <v>11</v>
      </c>
      <c r="N44" s="6"/>
      <c r="O44" s="13" t="s">
        <v>9</v>
      </c>
      <c r="P44" s="14">
        <f>(10373/14896)</f>
        <v>0.69636143931256711</v>
      </c>
    </row>
    <row r="45" spans="1:18" s="2" customFormat="1" ht="16.5" customHeight="1" thickBot="1">
      <c r="A45" s="7" t="s">
        <v>65</v>
      </c>
      <c r="B45" s="8" t="s">
        <v>3</v>
      </c>
      <c r="C45" s="9">
        <v>2438</v>
      </c>
      <c r="D45" s="10"/>
      <c r="E45" s="10"/>
      <c r="F45" s="10"/>
      <c r="G45" s="9"/>
      <c r="H45" s="10"/>
      <c r="I45" s="10"/>
      <c r="J45" s="10"/>
      <c r="K45" s="9"/>
      <c r="L45" s="10"/>
      <c r="M45" s="10"/>
      <c r="N45" s="11" t="s">
        <v>4</v>
      </c>
      <c r="P45" s="13" t="s">
        <v>11</v>
      </c>
      <c r="Q45" s="13" t="s">
        <v>12</v>
      </c>
      <c r="R45" s="13" t="s">
        <v>13</v>
      </c>
    </row>
    <row r="46" spans="1:18" s="2" customFormat="1" ht="16.5" customHeight="1" thickBot="1">
      <c r="A46" s="7" t="s">
        <v>64</v>
      </c>
      <c r="B46" s="8" t="s">
        <v>3</v>
      </c>
      <c r="C46" s="10">
        <v>1130</v>
      </c>
      <c r="D46" s="10">
        <v>1287</v>
      </c>
      <c r="E46" s="10">
        <v>1306</v>
      </c>
      <c r="F46" s="10">
        <v>1347</v>
      </c>
      <c r="G46" s="10">
        <v>1418</v>
      </c>
      <c r="H46" s="10">
        <v>1441</v>
      </c>
      <c r="I46" s="10">
        <v>1454</v>
      </c>
      <c r="J46" s="9">
        <v>1552</v>
      </c>
      <c r="K46" s="10"/>
      <c r="L46" s="10"/>
      <c r="M46" s="10"/>
      <c r="N46" s="11" t="s">
        <v>8</v>
      </c>
      <c r="O46" s="16" t="s">
        <v>5</v>
      </c>
      <c r="P46" s="17">
        <f>(C50+C51+C53+C54+C55)</f>
        <v>2396</v>
      </c>
      <c r="Q46" s="14">
        <f>SUM(P46/P51)</f>
        <v>0.23504021973710026</v>
      </c>
      <c r="R46" s="2">
        <v>1</v>
      </c>
    </row>
    <row r="47" spans="1:18" s="2" customFormat="1" ht="16.5" customHeight="1" thickBot="1">
      <c r="A47" s="7" t="s">
        <v>113</v>
      </c>
      <c r="B47" s="8" t="s">
        <v>3</v>
      </c>
      <c r="C47" s="10">
        <v>950</v>
      </c>
      <c r="D47" s="10">
        <v>1255</v>
      </c>
      <c r="E47" s="10">
        <v>1259</v>
      </c>
      <c r="F47" s="10">
        <v>1265</v>
      </c>
      <c r="G47" s="10">
        <v>1272</v>
      </c>
      <c r="H47" s="10">
        <v>1377</v>
      </c>
      <c r="I47" s="10">
        <v>1449</v>
      </c>
      <c r="J47" s="10">
        <v>1452</v>
      </c>
      <c r="K47" s="10">
        <v>1453</v>
      </c>
      <c r="L47" s="9">
        <v>1612</v>
      </c>
      <c r="M47" s="10"/>
      <c r="N47" s="11" t="s">
        <v>7</v>
      </c>
      <c r="O47" s="20" t="s">
        <v>3</v>
      </c>
      <c r="P47" s="17">
        <f>(C45+C46+C47)</f>
        <v>4518</v>
      </c>
      <c r="Q47" s="14">
        <f>SUM(P47/P51)</f>
        <v>0.44320188346085931</v>
      </c>
      <c r="R47" s="2">
        <v>3</v>
      </c>
    </row>
    <row r="48" spans="1:18" s="2" customFormat="1" ht="16.5" customHeight="1" thickBot="1">
      <c r="A48" s="7" t="s">
        <v>66</v>
      </c>
      <c r="B48" s="43" t="s">
        <v>16</v>
      </c>
      <c r="C48" s="10">
        <v>914</v>
      </c>
      <c r="D48" s="10">
        <v>943</v>
      </c>
      <c r="E48" s="10">
        <v>959</v>
      </c>
      <c r="F48" s="10">
        <v>1001</v>
      </c>
      <c r="G48" s="10">
        <v>1065</v>
      </c>
      <c r="H48" s="10">
        <v>1173</v>
      </c>
      <c r="I48" s="10">
        <v>1181</v>
      </c>
      <c r="J48" s="10">
        <v>1266</v>
      </c>
      <c r="K48" s="10">
        <v>1280</v>
      </c>
      <c r="L48" s="10">
        <v>1297</v>
      </c>
      <c r="M48" s="9">
        <v>1507</v>
      </c>
      <c r="N48" s="11" t="s">
        <v>6</v>
      </c>
      <c r="O48" s="21" t="s">
        <v>16</v>
      </c>
      <c r="P48" s="17">
        <f>(C48+C56)</f>
        <v>1259</v>
      </c>
      <c r="Q48" s="14">
        <f>SUM(P48/P51)</f>
        <v>0.12350402197371002</v>
      </c>
      <c r="R48" s="2">
        <v>1</v>
      </c>
    </row>
    <row r="49" spans="1:19" s="2" customFormat="1" ht="16.5" customHeight="1" thickBot="1">
      <c r="A49" s="7" t="s">
        <v>69</v>
      </c>
      <c r="B49" s="15" t="s">
        <v>14</v>
      </c>
      <c r="C49" s="10">
        <v>856</v>
      </c>
      <c r="D49" s="10">
        <v>1006</v>
      </c>
      <c r="E49" s="10">
        <v>1016</v>
      </c>
      <c r="F49" s="10">
        <v>1021</v>
      </c>
      <c r="G49" s="10">
        <v>1041</v>
      </c>
      <c r="H49" s="10">
        <v>1066</v>
      </c>
      <c r="I49" s="10">
        <v>1136</v>
      </c>
      <c r="J49" s="10">
        <v>1147</v>
      </c>
      <c r="K49" s="10">
        <v>1152</v>
      </c>
      <c r="L49" s="10">
        <v>1210</v>
      </c>
      <c r="M49" s="9">
        <v>1257</v>
      </c>
      <c r="N49" s="11" t="s">
        <v>10</v>
      </c>
      <c r="O49" s="26" t="s">
        <v>18</v>
      </c>
      <c r="P49" s="17">
        <v>521</v>
      </c>
      <c r="Q49" s="14">
        <f>SUM(P49/P51)</f>
        <v>5.1108495193250933E-2</v>
      </c>
    </row>
    <row r="50" spans="1:19" s="2" customFormat="1" ht="16.5" customHeight="1" thickBot="1">
      <c r="A50" s="18" t="s">
        <v>67</v>
      </c>
      <c r="B50" s="19" t="s">
        <v>5</v>
      </c>
      <c r="C50" s="25">
        <v>620</v>
      </c>
      <c r="D50" s="10">
        <v>675</v>
      </c>
      <c r="E50" s="10">
        <v>675</v>
      </c>
      <c r="F50" s="10">
        <v>675</v>
      </c>
      <c r="G50" s="10">
        <v>676</v>
      </c>
      <c r="H50" s="10">
        <v>700</v>
      </c>
      <c r="I50" s="10">
        <v>826</v>
      </c>
      <c r="J50" s="10">
        <v>842</v>
      </c>
      <c r="K50" s="10">
        <v>843</v>
      </c>
      <c r="L50" s="10">
        <v>964</v>
      </c>
      <c r="M50" s="10">
        <v>978</v>
      </c>
      <c r="N50" s="11"/>
      <c r="O50" s="13" t="s">
        <v>17</v>
      </c>
      <c r="P50" s="17">
        <f>(C57+C49+C58+C59)</f>
        <v>1500</v>
      </c>
      <c r="Q50" s="14">
        <f>SUM(P50/P51)</f>
        <v>0.14714537963507945</v>
      </c>
      <c r="R50" s="2">
        <v>1</v>
      </c>
    </row>
    <row r="51" spans="1:19" s="2" customFormat="1" ht="16.5" customHeight="1" thickBot="1">
      <c r="A51" s="7" t="s">
        <v>61</v>
      </c>
      <c r="B51" s="12" t="s">
        <v>5</v>
      </c>
      <c r="C51" s="10">
        <v>602</v>
      </c>
      <c r="D51" s="10">
        <v>615</v>
      </c>
      <c r="E51" s="10">
        <v>622</v>
      </c>
      <c r="F51" s="10">
        <v>682</v>
      </c>
      <c r="G51" s="10">
        <v>755</v>
      </c>
      <c r="H51" s="10">
        <v>760</v>
      </c>
      <c r="I51" s="10">
        <v>802</v>
      </c>
      <c r="J51" s="10">
        <v>1011</v>
      </c>
      <c r="K51" s="10">
        <v>1051</v>
      </c>
      <c r="L51" s="10">
        <v>1106</v>
      </c>
      <c r="M51" s="9">
        <v>1230</v>
      </c>
      <c r="N51" s="11" t="s">
        <v>15</v>
      </c>
      <c r="P51" s="24">
        <v>10194</v>
      </c>
    </row>
    <row r="52" spans="1:19" s="2" customFormat="1" ht="16.5" customHeight="1" thickBot="1">
      <c r="A52" s="18" t="s">
        <v>74</v>
      </c>
      <c r="B52" s="27" t="s">
        <v>18</v>
      </c>
      <c r="C52" s="25">
        <v>521</v>
      </c>
      <c r="D52" s="25">
        <v>531</v>
      </c>
      <c r="E52" s="25">
        <v>539</v>
      </c>
      <c r="F52" s="25">
        <v>559</v>
      </c>
      <c r="G52" s="25">
        <v>593</v>
      </c>
      <c r="H52" s="25">
        <v>621</v>
      </c>
      <c r="I52" s="25">
        <v>627</v>
      </c>
      <c r="J52" s="25">
        <v>664</v>
      </c>
      <c r="K52" s="25">
        <v>678</v>
      </c>
      <c r="L52" s="25">
        <v>690</v>
      </c>
      <c r="M52" s="25" t="s">
        <v>21</v>
      </c>
    </row>
    <row r="53" spans="1:19" s="2" customFormat="1" ht="16.5" customHeight="1" thickBot="1">
      <c r="A53" s="18" t="s">
        <v>62</v>
      </c>
      <c r="B53" s="19" t="s">
        <v>5</v>
      </c>
      <c r="C53" s="10">
        <v>440</v>
      </c>
      <c r="D53" s="25">
        <v>443</v>
      </c>
      <c r="E53" s="25">
        <v>448</v>
      </c>
      <c r="F53" s="25">
        <v>475</v>
      </c>
      <c r="G53" s="10">
        <v>508</v>
      </c>
      <c r="H53" s="25">
        <v>509</v>
      </c>
      <c r="I53" s="25">
        <v>523</v>
      </c>
      <c r="J53" s="25" t="s">
        <v>21</v>
      </c>
      <c r="K53" s="13"/>
      <c r="L53"/>
      <c r="M53"/>
      <c r="N53"/>
    </row>
    <row r="54" spans="1:19" s="2" customFormat="1" ht="16.5" customHeight="1" thickBot="1">
      <c r="A54" s="18" t="s">
        <v>68</v>
      </c>
      <c r="B54" s="19" t="s">
        <v>5</v>
      </c>
      <c r="C54" s="25">
        <v>369</v>
      </c>
      <c r="D54" s="10">
        <v>473</v>
      </c>
      <c r="E54" s="25">
        <v>477</v>
      </c>
      <c r="F54" s="25">
        <v>477</v>
      </c>
      <c r="G54" s="10">
        <v>479</v>
      </c>
      <c r="H54" s="25">
        <v>500</v>
      </c>
      <c r="I54" s="25">
        <v>556</v>
      </c>
      <c r="J54" s="25">
        <v>566</v>
      </c>
      <c r="K54" s="25">
        <v>567</v>
      </c>
      <c r="L54" s="25" t="s">
        <v>21</v>
      </c>
    </row>
    <row r="55" spans="1:19" s="2" customFormat="1" ht="16.5" customHeight="1" thickBot="1">
      <c r="A55" s="18" t="s">
        <v>63</v>
      </c>
      <c r="B55" s="19" t="s">
        <v>5</v>
      </c>
      <c r="C55" s="10">
        <v>365</v>
      </c>
      <c r="D55" s="10">
        <v>433</v>
      </c>
      <c r="E55" s="25">
        <v>435</v>
      </c>
      <c r="F55" s="25">
        <v>436</v>
      </c>
      <c r="G55" s="10">
        <v>440</v>
      </c>
      <c r="H55" s="25">
        <v>467</v>
      </c>
      <c r="I55" s="25" t="s">
        <v>21</v>
      </c>
    </row>
    <row r="56" spans="1:19" s="2" customFormat="1" ht="16.5" customHeight="1" thickBot="1">
      <c r="A56" s="18" t="s">
        <v>73</v>
      </c>
      <c r="B56" s="22" t="s">
        <v>16</v>
      </c>
      <c r="C56" s="25">
        <v>345</v>
      </c>
      <c r="D56" s="25">
        <v>410</v>
      </c>
      <c r="E56" s="25">
        <v>410</v>
      </c>
      <c r="F56" s="25">
        <v>411</v>
      </c>
      <c r="G56" s="10">
        <v>414</v>
      </c>
      <c r="H56" s="10" t="s">
        <v>21</v>
      </c>
      <c r="I56" s="17"/>
      <c r="J56" s="14"/>
    </row>
    <row r="57" spans="1:19" s="2" customFormat="1" ht="16.5" customHeight="1" thickBot="1">
      <c r="A57" s="18" t="s">
        <v>71</v>
      </c>
      <c r="B57" s="23" t="s">
        <v>14</v>
      </c>
      <c r="C57" s="25">
        <v>288</v>
      </c>
      <c r="D57" s="25">
        <v>293</v>
      </c>
      <c r="E57" s="10">
        <v>307</v>
      </c>
      <c r="F57" s="25">
        <v>353</v>
      </c>
      <c r="G57" s="25" t="s">
        <v>21</v>
      </c>
      <c r="H57" s="13"/>
      <c r="I57"/>
      <c r="J57"/>
      <c r="K57"/>
    </row>
    <row r="58" spans="1:19" s="2" customFormat="1" ht="16.5" customHeight="1" thickBot="1">
      <c r="A58" s="18" t="s">
        <v>70</v>
      </c>
      <c r="B58" s="23" t="s">
        <v>14</v>
      </c>
      <c r="C58" s="10">
        <v>234</v>
      </c>
      <c r="D58" s="25">
        <v>238</v>
      </c>
      <c r="E58" s="10">
        <v>264</v>
      </c>
      <c r="F58" s="25" t="s">
        <v>21</v>
      </c>
      <c r="I58" s="17"/>
      <c r="J58" s="14"/>
    </row>
    <row r="59" spans="1:19" s="2" customFormat="1" ht="16.5" customHeight="1" thickBot="1">
      <c r="A59" s="18" t="s">
        <v>72</v>
      </c>
      <c r="B59" s="23" t="s">
        <v>14</v>
      </c>
      <c r="C59" s="25">
        <v>122</v>
      </c>
      <c r="D59" s="25">
        <v>135</v>
      </c>
      <c r="E59" s="10" t="s">
        <v>21</v>
      </c>
      <c r="H59" s="13"/>
      <c r="I59"/>
      <c r="J59"/>
      <c r="K59"/>
    </row>
    <row r="61" spans="1:19" s="2" customFormat="1" ht="17.45" customHeight="1">
      <c r="A61" s="1" t="s">
        <v>75</v>
      </c>
    </row>
    <row r="62" spans="1:19" s="2" customFormat="1" ht="8.25" customHeight="1" thickBot="1">
      <c r="A62" s="1"/>
    </row>
    <row r="63" spans="1:19" s="2" customFormat="1" ht="17.4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>
        <v>6</v>
      </c>
      <c r="I63" s="5">
        <v>7</v>
      </c>
      <c r="J63" s="5">
        <v>8</v>
      </c>
      <c r="K63" s="5">
        <v>9</v>
      </c>
      <c r="L63" s="5">
        <v>10</v>
      </c>
      <c r="M63" s="5">
        <v>11</v>
      </c>
      <c r="N63" s="5"/>
      <c r="O63" s="13" t="s">
        <v>9</v>
      </c>
      <c r="P63" s="14">
        <f>(10860/16776)</f>
        <v>0.64735336194563664</v>
      </c>
    </row>
    <row r="64" spans="1:19" s="2" customFormat="1" ht="17.45" customHeight="1" thickBot="1">
      <c r="A64" s="7" t="s">
        <v>87</v>
      </c>
      <c r="B64" s="15" t="s">
        <v>76</v>
      </c>
      <c r="C64" s="9">
        <v>2336</v>
      </c>
      <c r="D64" s="10"/>
      <c r="E64" s="9"/>
      <c r="F64" s="10"/>
      <c r="G64" s="10"/>
      <c r="H64" s="9"/>
      <c r="I64" s="10"/>
      <c r="J64" s="10"/>
      <c r="K64" s="9"/>
      <c r="L64" s="10"/>
      <c r="M64" s="10"/>
      <c r="N64" s="11" t="s">
        <v>4</v>
      </c>
      <c r="P64" s="13" t="s">
        <v>11</v>
      </c>
      <c r="Q64" s="13" t="s">
        <v>12</v>
      </c>
      <c r="R64" s="13" t="s">
        <v>13</v>
      </c>
      <c r="S64" s="13"/>
    </row>
    <row r="65" spans="1:19" s="2" customFormat="1" ht="17.45" customHeight="1" thickBot="1">
      <c r="A65" s="7" t="s">
        <v>77</v>
      </c>
      <c r="B65" s="12" t="s">
        <v>5</v>
      </c>
      <c r="C65" s="10">
        <v>1160</v>
      </c>
      <c r="D65" s="10">
        <v>1214</v>
      </c>
      <c r="E65" s="10">
        <v>1292</v>
      </c>
      <c r="F65" s="10">
        <v>1331</v>
      </c>
      <c r="G65" s="9">
        <v>1368</v>
      </c>
      <c r="H65" s="10"/>
      <c r="I65" s="9"/>
      <c r="J65" s="9"/>
      <c r="K65" s="10"/>
      <c r="L65" s="9"/>
      <c r="M65" s="9"/>
      <c r="N65" s="11" t="s">
        <v>8</v>
      </c>
      <c r="O65" s="16" t="s">
        <v>5</v>
      </c>
      <c r="P65" s="17">
        <f>(C65+C71+C73+C77)</f>
        <v>2581</v>
      </c>
      <c r="Q65" s="14">
        <f>SUM(P65/P70)</f>
        <v>0.24065268065268064</v>
      </c>
      <c r="R65" s="2">
        <v>2</v>
      </c>
    </row>
    <row r="66" spans="1:19" s="2" customFormat="1" ht="17.45" customHeight="1" thickBot="1">
      <c r="A66" s="7" t="s">
        <v>81</v>
      </c>
      <c r="B66" s="8" t="s">
        <v>3</v>
      </c>
      <c r="C66" s="10">
        <v>883</v>
      </c>
      <c r="D66" s="10">
        <v>905</v>
      </c>
      <c r="E66" s="10">
        <v>922</v>
      </c>
      <c r="F66" s="10">
        <v>944</v>
      </c>
      <c r="G66" s="10">
        <v>992</v>
      </c>
      <c r="H66" s="10">
        <v>1054</v>
      </c>
      <c r="I66" s="10">
        <v>1175</v>
      </c>
      <c r="J66" s="10">
        <v>1179</v>
      </c>
      <c r="K66" s="9">
        <v>1510</v>
      </c>
      <c r="L66" s="10"/>
      <c r="M66" s="9"/>
      <c r="N66" s="11" t="s">
        <v>7</v>
      </c>
      <c r="O66" s="20" t="s">
        <v>3</v>
      </c>
      <c r="P66" s="17">
        <f>(C66+C68+C69+C74)</f>
        <v>2906</v>
      </c>
      <c r="Q66" s="14">
        <f>SUM(P66/P70)</f>
        <v>0.27095571095571097</v>
      </c>
      <c r="R66" s="2">
        <v>2</v>
      </c>
    </row>
    <row r="67" spans="1:19" s="2" customFormat="1" ht="17.45" customHeight="1" thickBot="1">
      <c r="A67" s="7" t="s">
        <v>89</v>
      </c>
      <c r="B67" s="43" t="s">
        <v>16</v>
      </c>
      <c r="C67" s="10">
        <v>844</v>
      </c>
      <c r="D67" s="10">
        <v>928</v>
      </c>
      <c r="E67" s="10">
        <v>986</v>
      </c>
      <c r="F67" s="10">
        <v>1142</v>
      </c>
      <c r="G67" s="10">
        <v>1216</v>
      </c>
      <c r="H67" s="10">
        <v>1240</v>
      </c>
      <c r="I67" s="10">
        <v>1319</v>
      </c>
      <c r="J67" s="10">
        <v>1324</v>
      </c>
      <c r="K67" s="9">
        <v>1421</v>
      </c>
      <c r="L67" s="10"/>
      <c r="M67" s="9"/>
      <c r="N67" s="11" t="s">
        <v>6</v>
      </c>
      <c r="O67" s="21" t="s">
        <v>16</v>
      </c>
      <c r="P67" s="17">
        <f>(C67+C76)</f>
        <v>1239</v>
      </c>
      <c r="Q67" s="14">
        <f>SUM(P67/P70)</f>
        <v>0.11552447552447552</v>
      </c>
      <c r="R67" s="2">
        <v>1</v>
      </c>
    </row>
    <row r="68" spans="1:19" s="2" customFormat="1" ht="17.45" customHeight="1" thickBot="1">
      <c r="A68" s="7" t="s">
        <v>82</v>
      </c>
      <c r="B68" s="8" t="s">
        <v>3</v>
      </c>
      <c r="C68" s="10">
        <v>837</v>
      </c>
      <c r="D68" s="10">
        <v>876</v>
      </c>
      <c r="E68" s="10">
        <v>889</v>
      </c>
      <c r="F68" s="10">
        <v>915</v>
      </c>
      <c r="G68" s="10">
        <v>958</v>
      </c>
      <c r="H68" s="10">
        <v>989</v>
      </c>
      <c r="I68" s="10">
        <v>1065</v>
      </c>
      <c r="J68" s="10">
        <v>1067</v>
      </c>
      <c r="K68" s="9">
        <v>1355</v>
      </c>
      <c r="L68" s="10"/>
      <c r="M68" s="9"/>
      <c r="N68" s="11" t="s">
        <v>10</v>
      </c>
      <c r="O68" s="47" t="s">
        <v>22</v>
      </c>
      <c r="P68" s="17">
        <v>409</v>
      </c>
      <c r="Q68" s="14">
        <f>SUM(P68/P70)</f>
        <v>3.8135198135198133E-2</v>
      </c>
    </row>
    <row r="69" spans="1:19" s="2" customFormat="1" ht="17.45" customHeight="1" thickBot="1">
      <c r="A69" s="18" t="s">
        <v>84</v>
      </c>
      <c r="B69" s="28" t="s">
        <v>3</v>
      </c>
      <c r="C69" s="10">
        <v>709</v>
      </c>
      <c r="D69" s="10">
        <v>726</v>
      </c>
      <c r="E69" s="10">
        <v>739</v>
      </c>
      <c r="F69" s="10">
        <v>762</v>
      </c>
      <c r="G69" s="10">
        <v>804</v>
      </c>
      <c r="H69" s="10">
        <v>844</v>
      </c>
      <c r="I69" s="10">
        <v>971</v>
      </c>
      <c r="J69" s="10">
        <v>974</v>
      </c>
      <c r="K69" s="10" t="s">
        <v>21</v>
      </c>
      <c r="O69" s="13" t="s">
        <v>17</v>
      </c>
      <c r="P69" s="17">
        <f>(C64+C70+C72)</f>
        <v>3590</v>
      </c>
      <c r="Q69" s="14">
        <f>SUM(P69/P70)</f>
        <v>0.33473193473193474</v>
      </c>
      <c r="R69" s="2">
        <v>2</v>
      </c>
      <c r="S69" s="14"/>
    </row>
    <row r="70" spans="1:19" s="2" customFormat="1" ht="17.45" customHeight="1" thickBot="1">
      <c r="A70" s="7" t="s">
        <v>86</v>
      </c>
      <c r="B70" s="15" t="s">
        <v>76</v>
      </c>
      <c r="C70" s="10">
        <v>674</v>
      </c>
      <c r="D70" s="10">
        <v>954</v>
      </c>
      <c r="E70" s="10">
        <v>979</v>
      </c>
      <c r="F70" s="10">
        <v>1021</v>
      </c>
      <c r="G70" s="10">
        <v>1063</v>
      </c>
      <c r="H70" s="10">
        <v>1091</v>
      </c>
      <c r="I70" s="10">
        <v>1135</v>
      </c>
      <c r="J70" s="10">
        <v>1136</v>
      </c>
      <c r="K70" s="10">
        <v>1170</v>
      </c>
      <c r="L70" s="10">
        <v>1192</v>
      </c>
      <c r="M70" s="9">
        <v>1203</v>
      </c>
      <c r="N70" s="11" t="s">
        <v>15</v>
      </c>
      <c r="P70" s="24">
        <v>10725</v>
      </c>
    </row>
    <row r="71" spans="1:19" s="2" customFormat="1" ht="17.45" customHeight="1" thickBot="1">
      <c r="A71" s="7" t="s">
        <v>78</v>
      </c>
      <c r="B71" s="12" t="s">
        <v>5</v>
      </c>
      <c r="C71" s="10">
        <v>593</v>
      </c>
      <c r="D71" s="10">
        <v>663</v>
      </c>
      <c r="E71" s="10">
        <v>725</v>
      </c>
      <c r="F71" s="10">
        <v>750</v>
      </c>
      <c r="G71" s="10">
        <v>798</v>
      </c>
      <c r="H71" s="10">
        <v>991</v>
      </c>
      <c r="I71" s="10">
        <v>1038</v>
      </c>
      <c r="J71" s="10">
        <v>1048</v>
      </c>
      <c r="K71" s="10">
        <v>1120</v>
      </c>
      <c r="L71" s="10">
        <v>1189</v>
      </c>
      <c r="M71" s="9">
        <v>1202</v>
      </c>
      <c r="N71" s="11" t="s">
        <v>19</v>
      </c>
    </row>
    <row r="72" spans="1:19" s="2" customFormat="1" ht="17.45" customHeight="1" thickBot="1">
      <c r="A72" s="18" t="s">
        <v>88</v>
      </c>
      <c r="B72" s="23" t="s">
        <v>76</v>
      </c>
      <c r="C72" s="10">
        <v>580</v>
      </c>
      <c r="D72" s="10">
        <v>868</v>
      </c>
      <c r="E72" s="10">
        <v>893</v>
      </c>
      <c r="F72" s="10">
        <v>930</v>
      </c>
      <c r="G72" s="10">
        <v>978</v>
      </c>
      <c r="H72" s="10">
        <v>995</v>
      </c>
      <c r="I72" s="10">
        <v>1033</v>
      </c>
      <c r="J72" s="10">
        <v>1035</v>
      </c>
      <c r="K72" s="10">
        <v>1083</v>
      </c>
      <c r="L72" s="10">
        <v>1125</v>
      </c>
      <c r="M72" s="10">
        <v>1144</v>
      </c>
      <c r="N72" s="11"/>
    </row>
    <row r="73" spans="1:19" s="2" customFormat="1" ht="17.45" customHeight="1" thickBot="1">
      <c r="A73" s="18" t="s">
        <v>79</v>
      </c>
      <c r="B73" s="19" t="s">
        <v>5</v>
      </c>
      <c r="C73" s="10">
        <v>486</v>
      </c>
      <c r="D73" s="10">
        <v>500</v>
      </c>
      <c r="E73" s="10">
        <v>515</v>
      </c>
      <c r="F73" s="10">
        <v>520</v>
      </c>
      <c r="G73" s="10">
        <v>528</v>
      </c>
      <c r="H73" s="10" t="s">
        <v>21</v>
      </c>
      <c r="K73" s="13"/>
      <c r="M73" s="14"/>
    </row>
    <row r="74" spans="1:19" s="2" customFormat="1" ht="17.45" customHeight="1" thickBot="1">
      <c r="A74" s="18" t="s">
        <v>83</v>
      </c>
      <c r="B74" s="28" t="s">
        <v>3</v>
      </c>
      <c r="C74" s="10">
        <v>477</v>
      </c>
      <c r="D74" s="10">
        <v>504</v>
      </c>
      <c r="E74" s="10">
        <v>516</v>
      </c>
      <c r="F74" s="10">
        <v>531</v>
      </c>
      <c r="G74" s="10">
        <v>569</v>
      </c>
      <c r="H74" s="10">
        <v>603</v>
      </c>
      <c r="I74" s="10" t="s">
        <v>21</v>
      </c>
      <c r="L74" s="24"/>
    </row>
    <row r="75" spans="1:19" s="2" customFormat="1" ht="17.45" customHeight="1" thickBot="1">
      <c r="A75" s="18" t="s">
        <v>85</v>
      </c>
      <c r="B75" s="46" t="s">
        <v>22</v>
      </c>
      <c r="C75" s="10">
        <v>409</v>
      </c>
      <c r="D75" s="10">
        <v>451</v>
      </c>
      <c r="E75" s="10">
        <v>465</v>
      </c>
      <c r="F75" s="10">
        <v>492</v>
      </c>
      <c r="G75" s="10" t="s">
        <v>21</v>
      </c>
      <c r="L75" s="24"/>
    </row>
    <row r="76" spans="1:19" s="2" customFormat="1" ht="17.45" customHeight="1" thickBot="1">
      <c r="A76" s="18" t="s">
        <v>90</v>
      </c>
      <c r="B76" s="22" t="s">
        <v>16</v>
      </c>
      <c r="C76" s="10">
        <v>395</v>
      </c>
      <c r="D76" s="10">
        <v>432</v>
      </c>
      <c r="E76" s="10">
        <v>449</v>
      </c>
      <c r="F76" s="10" t="s">
        <v>21</v>
      </c>
      <c r="G76" s="17"/>
      <c r="J76" s="13"/>
      <c r="L76" s="14"/>
    </row>
    <row r="77" spans="1:19" s="2" customFormat="1" ht="17.45" customHeight="1" thickBot="1">
      <c r="A77" s="18" t="s">
        <v>80</v>
      </c>
      <c r="B77" s="19" t="s">
        <v>5</v>
      </c>
      <c r="C77" s="10">
        <v>342</v>
      </c>
      <c r="D77" s="10">
        <v>363</v>
      </c>
      <c r="E77" s="10" t="s">
        <v>21</v>
      </c>
      <c r="F77" s="17"/>
      <c r="G77" s="17"/>
      <c r="J77" s="13"/>
      <c r="L77" s="14"/>
    </row>
    <row r="79" spans="1:19" s="32" customFormat="1" ht="15" customHeight="1">
      <c r="B79" s="36" t="s">
        <v>20</v>
      </c>
      <c r="C79" s="38" t="s">
        <v>5</v>
      </c>
      <c r="D79" s="39" t="s">
        <v>3</v>
      </c>
      <c r="E79" s="40" t="s">
        <v>16</v>
      </c>
      <c r="F79" s="41" t="s">
        <v>18</v>
      </c>
      <c r="G79" s="48" t="s">
        <v>22</v>
      </c>
      <c r="H79" s="36" t="s">
        <v>17</v>
      </c>
      <c r="P79" s="33"/>
      <c r="Q79" s="34"/>
      <c r="R79" s="35"/>
    </row>
    <row r="80" spans="1:19" s="32" customFormat="1" ht="15" customHeight="1">
      <c r="A80" s="32" t="s">
        <v>11</v>
      </c>
      <c r="B80" s="37">
        <f>SUM(J10+J22+P33+P70+P51)</f>
        <v>43299</v>
      </c>
      <c r="C80" s="34">
        <f>SUM(P46+P65+P29+J18+J5)</f>
        <v>11732</v>
      </c>
      <c r="D80" s="34">
        <f>SUM(P47+P66+P30+J19+J6)</f>
        <v>16751</v>
      </c>
      <c r="E80" s="34">
        <f>SUM(P48+P67+P31+J20+J7)</f>
        <v>5063</v>
      </c>
      <c r="F80" s="34">
        <f>(P49+J8)</f>
        <v>706</v>
      </c>
      <c r="G80" s="34">
        <v>409</v>
      </c>
      <c r="H80" s="34">
        <f>SUM(P50+P69+P32+J21+J9)</f>
        <v>8638</v>
      </c>
      <c r="P80" s="36"/>
      <c r="Q80" s="37"/>
      <c r="R80" s="35"/>
    </row>
    <row r="81" spans="1:8" s="32" customFormat="1" ht="15" customHeight="1">
      <c r="A81" s="32" t="s">
        <v>12</v>
      </c>
      <c r="B81" s="42">
        <v>1</v>
      </c>
      <c r="C81" s="35">
        <f t="shared" ref="C81:H81" si="0">SUM(C80/$B$80)</f>
        <v>0.27095313979537633</v>
      </c>
      <c r="D81" s="35">
        <f t="shared" si="0"/>
        <v>0.38686805699900689</v>
      </c>
      <c r="E81" s="35">
        <f t="shared" si="0"/>
        <v>0.11693110695397123</v>
      </c>
      <c r="F81" s="35">
        <f t="shared" si="0"/>
        <v>1.6305226448647774E-2</v>
      </c>
      <c r="G81" s="35">
        <f t="shared" si="0"/>
        <v>9.4459456338483565E-3</v>
      </c>
      <c r="H81" s="35">
        <f t="shared" si="0"/>
        <v>0.1994965241691494</v>
      </c>
    </row>
    <row r="82" spans="1:8" s="32" customFormat="1" ht="15" customHeight="1">
      <c r="A82" s="32" t="s">
        <v>13</v>
      </c>
      <c r="B82" s="36">
        <v>26</v>
      </c>
      <c r="C82" s="32">
        <v>6</v>
      </c>
      <c r="D82" s="32">
        <v>12</v>
      </c>
      <c r="E82" s="32">
        <v>3</v>
      </c>
      <c r="F82" s="32">
        <v>0</v>
      </c>
      <c r="G82" s="32">
        <v>0</v>
      </c>
      <c r="H82" s="32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A20" sqref="A20"/>
    </sheetView>
  </sheetViews>
  <sheetFormatPr defaultRowHeight="12.75"/>
  <cols>
    <col min="1" max="1" width="14.85546875" style="36" customWidth="1"/>
    <col min="2" max="2" width="7.85546875" customWidth="1"/>
    <col min="3" max="4" width="9.28515625" bestFit="1" customWidth="1"/>
    <col min="8" max="8" width="9.28515625" bestFit="1" customWidth="1"/>
    <col min="10" max="10" width="9.140625" style="54"/>
  </cols>
  <sheetData>
    <row r="1" spans="1:12" s="36" customFormat="1">
      <c r="A1" s="36" t="s">
        <v>23</v>
      </c>
      <c r="B1" s="36" t="s">
        <v>13</v>
      </c>
      <c r="C1" s="38" t="s">
        <v>5</v>
      </c>
      <c r="D1" s="39" t="s">
        <v>3</v>
      </c>
      <c r="E1" s="40" t="s">
        <v>16</v>
      </c>
      <c r="F1" s="41" t="s">
        <v>18</v>
      </c>
      <c r="G1" s="48" t="s">
        <v>22</v>
      </c>
      <c r="H1" s="36" t="s">
        <v>17</v>
      </c>
      <c r="I1" s="51" t="s">
        <v>26</v>
      </c>
      <c r="J1" s="52" t="s">
        <v>27</v>
      </c>
      <c r="K1" s="49" t="s">
        <v>24</v>
      </c>
      <c r="L1" s="50" t="s">
        <v>25</v>
      </c>
    </row>
    <row r="3" spans="1:12">
      <c r="A3" s="36">
        <v>1925</v>
      </c>
      <c r="C3" s="53" t="s">
        <v>21</v>
      </c>
      <c r="D3" s="53" t="s">
        <v>21</v>
      </c>
      <c r="E3" s="53" t="s">
        <v>21</v>
      </c>
      <c r="F3" s="53" t="s">
        <v>21</v>
      </c>
      <c r="G3" s="53" t="s">
        <v>21</v>
      </c>
      <c r="H3" s="53" t="s">
        <v>21</v>
      </c>
      <c r="I3" s="53" t="s">
        <v>21</v>
      </c>
      <c r="J3" s="53" t="s">
        <v>21</v>
      </c>
      <c r="K3" s="53" t="s">
        <v>21</v>
      </c>
      <c r="L3" s="53" t="s">
        <v>21</v>
      </c>
    </row>
    <row r="4" spans="1:12">
      <c r="A4" s="36">
        <v>1928</v>
      </c>
      <c r="C4" s="53" t="s">
        <v>21</v>
      </c>
      <c r="D4" s="53" t="s">
        <v>21</v>
      </c>
      <c r="E4" s="53" t="s">
        <v>21</v>
      </c>
      <c r="F4" s="53" t="s">
        <v>21</v>
      </c>
      <c r="G4" s="53" t="s">
        <v>21</v>
      </c>
      <c r="H4" s="53" t="s">
        <v>21</v>
      </c>
      <c r="I4" s="53" t="s">
        <v>21</v>
      </c>
      <c r="J4" s="53" t="s">
        <v>21</v>
      </c>
      <c r="K4" s="53" t="s">
        <v>21</v>
      </c>
      <c r="L4" s="53" t="s">
        <v>21</v>
      </c>
    </row>
    <row r="5" spans="1:12">
      <c r="A5" s="36">
        <v>1934</v>
      </c>
      <c r="C5" s="53" t="s">
        <v>21</v>
      </c>
      <c r="D5" s="53" t="s">
        <v>21</v>
      </c>
      <c r="E5" s="53" t="s">
        <v>21</v>
      </c>
      <c r="F5" s="53" t="s">
        <v>21</v>
      </c>
      <c r="G5" s="53" t="s">
        <v>21</v>
      </c>
      <c r="H5" s="53" t="s">
        <v>21</v>
      </c>
      <c r="I5" s="53" t="s">
        <v>21</v>
      </c>
      <c r="J5" s="53" t="s">
        <v>21</v>
      </c>
      <c r="K5" s="53" t="s">
        <v>21</v>
      </c>
      <c r="L5" s="53" t="s">
        <v>21</v>
      </c>
    </row>
    <row r="6" spans="1:12">
      <c r="A6" s="36">
        <v>1942</v>
      </c>
      <c r="C6" s="53" t="s">
        <v>21</v>
      </c>
      <c r="D6" s="53" t="s">
        <v>21</v>
      </c>
      <c r="E6" s="53" t="s">
        <v>21</v>
      </c>
      <c r="F6" s="53" t="s">
        <v>21</v>
      </c>
      <c r="G6" s="53" t="s">
        <v>21</v>
      </c>
      <c r="H6" s="53" t="s">
        <v>21</v>
      </c>
      <c r="I6" s="53" t="s">
        <v>21</v>
      </c>
      <c r="J6" s="53" t="s">
        <v>21</v>
      </c>
      <c r="K6" s="53" t="s">
        <v>21</v>
      </c>
      <c r="L6" s="53" t="s">
        <v>21</v>
      </c>
    </row>
    <row r="7" spans="1:12">
      <c r="A7" s="36">
        <v>1945</v>
      </c>
      <c r="C7" s="53" t="s">
        <v>21</v>
      </c>
      <c r="D7" s="53" t="s">
        <v>21</v>
      </c>
      <c r="E7" s="53" t="s">
        <v>21</v>
      </c>
      <c r="F7" s="53" t="s">
        <v>21</v>
      </c>
      <c r="G7" s="53" t="s">
        <v>21</v>
      </c>
      <c r="H7" s="53" t="s">
        <v>21</v>
      </c>
      <c r="I7" s="53" t="s">
        <v>21</v>
      </c>
      <c r="J7" s="53" t="s">
        <v>21</v>
      </c>
      <c r="K7" s="53" t="s">
        <v>21</v>
      </c>
      <c r="L7" s="53" t="s">
        <v>21</v>
      </c>
    </row>
    <row r="8" spans="1:12">
      <c r="A8" s="36">
        <v>1950</v>
      </c>
      <c r="C8" s="53" t="s">
        <v>21</v>
      </c>
      <c r="D8" s="53" t="s">
        <v>21</v>
      </c>
      <c r="E8" s="53" t="s">
        <v>21</v>
      </c>
      <c r="F8" s="53" t="s">
        <v>21</v>
      </c>
      <c r="G8" s="53" t="s">
        <v>21</v>
      </c>
      <c r="H8" s="53" t="s">
        <v>21</v>
      </c>
      <c r="I8" s="53" t="s">
        <v>21</v>
      </c>
      <c r="J8" s="53" t="s">
        <v>21</v>
      </c>
      <c r="K8" s="53" t="s">
        <v>21</v>
      </c>
      <c r="L8" s="53" t="s">
        <v>21</v>
      </c>
    </row>
    <row r="9" spans="1:12">
      <c r="A9" s="36">
        <v>1955</v>
      </c>
      <c r="C9" s="53" t="s">
        <v>21</v>
      </c>
      <c r="D9" s="53" t="s">
        <v>21</v>
      </c>
      <c r="E9" s="53" t="s">
        <v>21</v>
      </c>
      <c r="F9" s="53" t="s">
        <v>21</v>
      </c>
      <c r="G9" s="53" t="s">
        <v>21</v>
      </c>
      <c r="H9" s="53" t="s">
        <v>21</v>
      </c>
      <c r="I9" s="53" t="s">
        <v>21</v>
      </c>
      <c r="J9" s="53" t="s">
        <v>21</v>
      </c>
      <c r="K9" s="53" t="s">
        <v>21</v>
      </c>
      <c r="L9" s="53" t="s">
        <v>21</v>
      </c>
    </row>
    <row r="10" spans="1:12">
      <c r="A10" s="36">
        <v>1960</v>
      </c>
      <c r="C10" s="53" t="s">
        <v>21</v>
      </c>
      <c r="D10" s="53" t="s">
        <v>21</v>
      </c>
      <c r="E10" s="53" t="s">
        <v>21</v>
      </c>
      <c r="F10" s="53" t="s">
        <v>21</v>
      </c>
      <c r="G10" s="53" t="s">
        <v>21</v>
      </c>
      <c r="H10" s="53" t="s">
        <v>21</v>
      </c>
      <c r="I10" s="53" t="s">
        <v>21</v>
      </c>
      <c r="J10" s="53" t="s">
        <v>21</v>
      </c>
      <c r="K10" s="53" t="s">
        <v>21</v>
      </c>
      <c r="L10" s="53" t="s">
        <v>21</v>
      </c>
    </row>
    <row r="11" spans="1:12">
      <c r="A11" s="36">
        <v>1967</v>
      </c>
      <c r="C11" s="53" t="s">
        <v>21</v>
      </c>
      <c r="D11" s="53" t="s">
        <v>21</v>
      </c>
      <c r="E11" s="53" t="s">
        <v>21</v>
      </c>
      <c r="F11" s="53" t="s">
        <v>21</v>
      </c>
      <c r="G11" s="53" t="s">
        <v>21</v>
      </c>
      <c r="H11" s="53" t="s">
        <v>21</v>
      </c>
      <c r="I11" s="53" t="s">
        <v>21</v>
      </c>
      <c r="J11" s="53" t="s">
        <v>21</v>
      </c>
      <c r="K11" s="53" t="s">
        <v>21</v>
      </c>
      <c r="L11" s="53" t="s">
        <v>21</v>
      </c>
    </row>
    <row r="12" spans="1:12">
      <c r="A12" s="36">
        <v>1974</v>
      </c>
      <c r="B12">
        <v>26</v>
      </c>
      <c r="C12" s="53">
        <v>0.40450000000000003</v>
      </c>
      <c r="D12" s="53">
        <v>0.34079999999999999</v>
      </c>
      <c r="E12" s="53">
        <v>0.18240000000000001</v>
      </c>
      <c r="F12" s="53">
        <v>4.1999999999999997E-3</v>
      </c>
      <c r="G12" s="53" t="s">
        <v>21</v>
      </c>
      <c r="H12" s="53">
        <v>6.8199999999999997E-2</v>
      </c>
      <c r="I12" s="53" t="s">
        <v>21</v>
      </c>
      <c r="J12" s="53" t="s">
        <v>21</v>
      </c>
      <c r="K12" s="53" t="s">
        <v>21</v>
      </c>
      <c r="L12" s="53" t="s">
        <v>21</v>
      </c>
    </row>
    <row r="13" spans="1:12">
      <c r="A13" s="36">
        <v>1979</v>
      </c>
      <c r="B13">
        <v>26</v>
      </c>
      <c r="C13" s="53">
        <v>0.32500000000000001</v>
      </c>
      <c r="D13" s="53">
        <v>0.33800000000000002</v>
      </c>
      <c r="E13" s="53">
        <v>0.20699999999999999</v>
      </c>
      <c r="F13" s="53">
        <v>2E-3</v>
      </c>
      <c r="G13" s="53" t="s">
        <v>21</v>
      </c>
      <c r="H13" s="53">
        <v>0.128</v>
      </c>
      <c r="I13" s="53" t="s">
        <v>21</v>
      </c>
      <c r="J13" s="53" t="s">
        <v>21</v>
      </c>
      <c r="K13" s="53" t="s">
        <v>21</v>
      </c>
      <c r="L13" s="53" t="s">
        <v>21</v>
      </c>
    </row>
    <row r="14" spans="1:12">
      <c r="A14" s="36">
        <v>1985</v>
      </c>
      <c r="B14">
        <v>26</v>
      </c>
      <c r="C14" s="53">
        <v>0.43780000000000002</v>
      </c>
      <c r="D14" s="53">
        <v>0.28939999999999999</v>
      </c>
      <c r="E14" s="53">
        <v>0.1196</v>
      </c>
      <c r="F14" s="53">
        <v>2.3800000000000002E-2</v>
      </c>
      <c r="G14" s="54" t="s">
        <v>21</v>
      </c>
      <c r="H14" s="53">
        <v>9.9900000000000003E-2</v>
      </c>
      <c r="I14" s="53" t="s">
        <v>21</v>
      </c>
      <c r="J14" s="53">
        <v>2.9499999999999998E-2</v>
      </c>
      <c r="K14" s="53" t="s">
        <v>21</v>
      </c>
      <c r="L14" s="53" t="s">
        <v>21</v>
      </c>
    </row>
    <row r="15" spans="1:12">
      <c r="A15" s="36">
        <v>1991</v>
      </c>
      <c r="B15">
        <v>26</v>
      </c>
      <c r="C15" s="53">
        <v>0.37830000000000003</v>
      </c>
      <c r="D15" s="53">
        <v>0.28699999999999998</v>
      </c>
      <c r="E15" s="53">
        <v>0.1832</v>
      </c>
      <c r="F15" s="53">
        <v>5.4000000000000003E-3</v>
      </c>
      <c r="G15" s="53" t="s">
        <v>21</v>
      </c>
      <c r="H15" s="53">
        <v>0.1085</v>
      </c>
      <c r="I15" s="53">
        <v>4.4299999999999999E-2</v>
      </c>
      <c r="J15" s="53">
        <v>2.3E-3</v>
      </c>
      <c r="K15" s="53" t="s">
        <v>21</v>
      </c>
      <c r="L15" s="53" t="s">
        <v>21</v>
      </c>
    </row>
    <row r="16" spans="1:12">
      <c r="A16" s="36">
        <v>1999</v>
      </c>
      <c r="B16">
        <v>26</v>
      </c>
      <c r="C16" s="53">
        <v>0.40150000000000002</v>
      </c>
      <c r="D16" s="53">
        <v>0.28060000000000002</v>
      </c>
      <c r="E16" s="53">
        <v>0.1232</v>
      </c>
      <c r="F16" s="53" t="s">
        <v>21</v>
      </c>
      <c r="G16" s="53" t="s">
        <v>21</v>
      </c>
      <c r="H16" s="53">
        <v>0.17710000000000001</v>
      </c>
      <c r="I16" s="53">
        <v>1.7500000000000002E-2</v>
      </c>
      <c r="J16" s="54" t="s">
        <v>21</v>
      </c>
      <c r="K16" s="53" t="s">
        <v>21</v>
      </c>
      <c r="L16" s="53" t="s">
        <v>21</v>
      </c>
    </row>
    <row r="17" spans="1:12">
      <c r="A17" s="36">
        <v>2004</v>
      </c>
      <c r="B17">
        <v>26</v>
      </c>
      <c r="C17" s="53">
        <v>0.34860000000000002</v>
      </c>
      <c r="D17" s="53">
        <v>0.2787</v>
      </c>
      <c r="E17" s="53">
        <v>9.5799999999999996E-2</v>
      </c>
      <c r="F17" s="53">
        <v>4.0899999999999999E-2</v>
      </c>
      <c r="G17" s="53">
        <v>1.24E-2</v>
      </c>
      <c r="H17" s="53">
        <v>0.20949999999999999</v>
      </c>
      <c r="I17" s="53">
        <v>1.41E-2</v>
      </c>
      <c r="J17" s="53" t="s">
        <v>21</v>
      </c>
      <c r="K17" s="53" t="s">
        <v>21</v>
      </c>
      <c r="L17" s="53" t="s">
        <v>21</v>
      </c>
    </row>
    <row r="18" spans="1:12">
      <c r="A18" s="36">
        <v>2009</v>
      </c>
      <c r="B18">
        <v>26</v>
      </c>
      <c r="C18" s="53">
        <v>0.27100000000000002</v>
      </c>
      <c r="D18" s="53">
        <v>0.38690000000000002</v>
      </c>
      <c r="E18" s="53">
        <v>0.1169</v>
      </c>
      <c r="F18" s="53">
        <v>1.6299999999999999E-2</v>
      </c>
      <c r="G18" s="53">
        <v>9.4000000000000004E-3</v>
      </c>
      <c r="H18" s="53">
        <v>0.19950000000000001</v>
      </c>
      <c r="I18" s="53" t="s">
        <v>21</v>
      </c>
      <c r="J18" s="53" t="s">
        <v>21</v>
      </c>
      <c r="K18" s="53" t="s">
        <v>21</v>
      </c>
      <c r="L18" s="53" t="s">
        <v>21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2011-08-31T13:20:57Z</dcterms:modified>
</cp:coreProperties>
</file>