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690" windowWidth="18615" windowHeight="7875"/>
  </bookViews>
  <sheets>
    <sheet name="1925" sheetId="19" r:id="rId1"/>
    <sheet name="1928" sheetId="18" r:id="rId2"/>
    <sheet name="1934" sheetId="17" r:id="rId3"/>
    <sheet name="1942" sheetId="16" r:id="rId4"/>
    <sheet name="1945" sheetId="15" r:id="rId5"/>
    <sheet name="1950" sheetId="14" r:id="rId6"/>
    <sheet name="1955" sheetId="13" r:id="rId7"/>
    <sheet name="1960" sheetId="12" r:id="rId8"/>
    <sheet name="1967" sheetId="11" r:id="rId9"/>
    <sheet name="1974" sheetId="10" r:id="rId10"/>
    <sheet name="1979" sheetId="9" r:id="rId11"/>
    <sheet name="1985" sheetId="8" r:id="rId12"/>
    <sheet name="1991" sheetId="7" r:id="rId13"/>
    <sheet name="1999" sheetId="6" r:id="rId14"/>
    <sheet name="2004" sheetId="5" r:id="rId15"/>
    <sheet name="2009" sheetId="1" r:id="rId16"/>
    <sheet name="Party%" sheetId="4" r:id="rId17"/>
  </sheets>
  <calcPr calcId="125725"/>
</workbook>
</file>

<file path=xl/calcChain.xml><?xml version="1.0" encoding="utf-8"?>
<calcChain xmlns="http://schemas.openxmlformats.org/spreadsheetml/2006/main">
  <c r="L64" i="19"/>
  <c r="L65"/>
  <c r="N46"/>
  <c r="N47"/>
  <c r="N48"/>
  <c r="N49"/>
  <c r="O47"/>
  <c r="H37"/>
  <c r="H36"/>
  <c r="H34"/>
  <c r="L24"/>
  <c r="L22"/>
  <c r="M24"/>
  <c r="L19"/>
  <c r="M5"/>
  <c r="M6"/>
  <c r="M7"/>
  <c r="F75"/>
  <c r="M8"/>
  <c r="M3"/>
  <c r="B75"/>
  <c r="D76"/>
  <c r="O49"/>
  <c r="O48"/>
  <c r="O46"/>
  <c r="I38"/>
  <c r="I37"/>
  <c r="I36"/>
  <c r="M23"/>
  <c r="M22"/>
  <c r="M21"/>
  <c r="N8"/>
  <c r="N6"/>
  <c r="N5"/>
  <c r="E60" i="18"/>
  <c r="K53"/>
  <c r="D60"/>
  <c r="F60"/>
  <c r="K52"/>
  <c r="K51"/>
  <c r="M40"/>
  <c r="M38"/>
  <c r="M37"/>
  <c r="N40"/>
  <c r="K5"/>
  <c r="K6"/>
  <c r="K7"/>
  <c r="K8"/>
  <c r="H28"/>
  <c r="H29"/>
  <c r="B60"/>
  <c r="L53"/>
  <c r="N38"/>
  <c r="N37"/>
  <c r="I30"/>
  <c r="I29"/>
  <c r="I28"/>
  <c r="F61"/>
  <c r="G21"/>
  <c r="G20"/>
  <c r="G19"/>
  <c r="L8"/>
  <c r="L7"/>
  <c r="L6"/>
  <c r="L5"/>
  <c r="F78" i="17"/>
  <c r="E78"/>
  <c r="N67"/>
  <c r="N68"/>
  <c r="N65"/>
  <c r="L51"/>
  <c r="L52"/>
  <c r="L53"/>
  <c r="L49"/>
  <c r="L38"/>
  <c r="L39"/>
  <c r="L36"/>
  <c r="N22"/>
  <c r="N23"/>
  <c r="N25"/>
  <c r="N20"/>
  <c r="O5"/>
  <c r="O6"/>
  <c r="O3"/>
  <c r="B78"/>
  <c r="M40"/>
  <c r="M39"/>
  <c r="M38"/>
  <c r="O70"/>
  <c r="O69"/>
  <c r="M52"/>
  <c r="M51"/>
  <c r="O25"/>
  <c r="O24"/>
  <c r="O23"/>
  <c r="O22"/>
  <c r="P8"/>
  <c r="P7"/>
  <c r="P6"/>
  <c r="P5"/>
  <c r="P5" i="16"/>
  <c r="P6"/>
  <c r="P8"/>
  <c r="J46"/>
  <c r="J47"/>
  <c r="J23"/>
  <c r="J24"/>
  <c r="J25"/>
  <c r="P7"/>
  <c r="K25"/>
  <c r="J44"/>
  <c r="K34"/>
  <c r="K36"/>
  <c r="K37"/>
  <c r="P3"/>
  <c r="J21"/>
  <c r="B54"/>
  <c r="K47"/>
  <c r="L37"/>
  <c r="L36"/>
  <c r="L34"/>
  <c r="K26"/>
  <c r="K24"/>
  <c r="K23"/>
  <c r="Q8"/>
  <c r="Q7"/>
  <c r="Q6"/>
  <c r="Q5"/>
  <c r="F57" i="15"/>
  <c r="L47"/>
  <c r="L49"/>
  <c r="L50"/>
  <c r="M33"/>
  <c r="M34"/>
  <c r="M36"/>
  <c r="I23"/>
  <c r="I25"/>
  <c r="F76" i="19"/>
  <c r="E75"/>
  <c r="G75"/>
  <c r="C75"/>
  <c r="C76"/>
  <c r="E76"/>
  <c r="G76"/>
  <c r="N7"/>
  <c r="M64"/>
  <c r="M65"/>
  <c r="E61" i="18"/>
  <c r="C60"/>
  <c r="C61"/>
  <c r="D61"/>
  <c r="N39"/>
  <c r="L51"/>
  <c r="L52"/>
  <c r="D78" i="17"/>
  <c r="C78"/>
  <c r="E79"/>
  <c r="F79"/>
  <c r="C79"/>
  <c r="D79"/>
  <c r="M53"/>
  <c r="O67"/>
  <c r="O68"/>
  <c r="D54" i="16"/>
  <c r="D55"/>
  <c r="C54"/>
  <c r="C55"/>
  <c r="E54"/>
  <c r="E55"/>
  <c r="F54"/>
  <c r="F55"/>
  <c r="L35"/>
  <c r="K46"/>
  <c r="K48"/>
  <c r="K49"/>
  <c r="O5" i="15"/>
  <c r="O6"/>
  <c r="O7"/>
  <c r="O8"/>
  <c r="B57"/>
  <c r="M50"/>
  <c r="M48"/>
  <c r="N35"/>
  <c r="N33"/>
  <c r="J25"/>
  <c r="J24"/>
  <c r="J23"/>
  <c r="P8"/>
  <c r="P7"/>
  <c r="P6"/>
  <c r="P5"/>
  <c r="R6" i="14"/>
  <c r="R5"/>
  <c r="D57" i="15"/>
  <c r="D58"/>
  <c r="F58"/>
  <c r="C57"/>
  <c r="C58"/>
  <c r="E57"/>
  <c r="E58"/>
  <c r="N34"/>
  <c r="N36"/>
  <c r="M47"/>
  <c r="M49"/>
  <c r="G69" i="14"/>
  <c r="F69"/>
  <c r="R7"/>
  <c r="R8"/>
  <c r="R9"/>
  <c r="S9"/>
  <c r="R3"/>
  <c r="J29"/>
  <c r="J28"/>
  <c r="J27"/>
  <c r="J24"/>
  <c r="L58"/>
  <c r="L60"/>
  <c r="M62"/>
  <c r="M61"/>
  <c r="L56"/>
  <c r="T37"/>
  <c r="T38"/>
  <c r="T39"/>
  <c r="T40"/>
  <c r="T41"/>
  <c r="U40"/>
  <c r="T35"/>
  <c r="B69"/>
  <c r="G70"/>
  <c r="U41"/>
  <c r="U39"/>
  <c r="U38"/>
  <c r="U37"/>
  <c r="K28"/>
  <c r="K29"/>
  <c r="K27"/>
  <c r="K26"/>
  <c r="F70"/>
  <c r="S7"/>
  <c r="S6"/>
  <c r="S5"/>
  <c r="F58" i="13"/>
  <c r="K48"/>
  <c r="K49"/>
  <c r="K50"/>
  <c r="K46"/>
  <c r="P31"/>
  <c r="P32"/>
  <c r="P33"/>
  <c r="P29"/>
  <c r="I21"/>
  <c r="I22"/>
  <c r="I19"/>
  <c r="N5"/>
  <c r="N6"/>
  <c r="N7"/>
  <c r="N8"/>
  <c r="N3"/>
  <c r="B58"/>
  <c r="G59"/>
  <c r="L50"/>
  <c r="Q34"/>
  <c r="Q33"/>
  <c r="Q32"/>
  <c r="Q31"/>
  <c r="J24"/>
  <c r="J23"/>
  <c r="J22"/>
  <c r="J21"/>
  <c r="O8"/>
  <c r="E58"/>
  <c r="E59"/>
  <c r="O6"/>
  <c r="O5"/>
  <c r="C69" i="14"/>
  <c r="C70"/>
  <c r="D69"/>
  <c r="D70"/>
  <c r="E69"/>
  <c r="E70"/>
  <c r="S8"/>
  <c r="M58"/>
  <c r="M59"/>
  <c r="M60"/>
  <c r="C58" i="13"/>
  <c r="C59"/>
  <c r="D58"/>
  <c r="D59"/>
  <c r="O7"/>
  <c r="L48"/>
  <c r="L49"/>
  <c r="F59"/>
  <c r="F51" i="12"/>
  <c r="I44"/>
  <c r="I45"/>
  <c r="I42"/>
  <c r="J33"/>
  <c r="J34"/>
  <c r="J31"/>
  <c r="K36"/>
  <c r="O5"/>
  <c r="O6"/>
  <c r="O7"/>
  <c r="O9"/>
  <c r="O3"/>
  <c r="P8"/>
  <c r="K22"/>
  <c r="K23"/>
  <c r="K20"/>
  <c r="L25"/>
  <c r="B51"/>
  <c r="G52"/>
  <c r="J46"/>
  <c r="K35"/>
  <c r="K34"/>
  <c r="K33"/>
  <c r="L26"/>
  <c r="L24"/>
  <c r="L23"/>
  <c r="L22"/>
  <c r="H52"/>
  <c r="E51"/>
  <c r="E52"/>
  <c r="P6"/>
  <c r="P5"/>
  <c r="F52" i="11"/>
  <c r="E52"/>
  <c r="Q5"/>
  <c r="Q6"/>
  <c r="Q7"/>
  <c r="Q8"/>
  <c r="Q3"/>
  <c r="H23"/>
  <c r="H24"/>
  <c r="I25"/>
  <c r="H21"/>
  <c r="K44"/>
  <c r="K45"/>
  <c r="K42"/>
  <c r="I33"/>
  <c r="I34"/>
  <c r="I31"/>
  <c r="B52"/>
  <c r="L46"/>
  <c r="J34"/>
  <c r="J33"/>
  <c r="I26"/>
  <c r="I24"/>
  <c r="I23"/>
  <c r="R8"/>
  <c r="R7"/>
  <c r="R6"/>
  <c r="R5"/>
  <c r="M33" i="9"/>
  <c r="L47"/>
  <c r="I21"/>
  <c r="P3"/>
  <c r="I22" i="10"/>
  <c r="I23"/>
  <c r="I20"/>
  <c r="M47"/>
  <c r="M48"/>
  <c r="M50"/>
  <c r="M45"/>
  <c r="M33"/>
  <c r="M34"/>
  <c r="M35"/>
  <c r="M36"/>
  <c r="M31"/>
  <c r="P5"/>
  <c r="P6"/>
  <c r="P7"/>
  <c r="P9"/>
  <c r="P3"/>
  <c r="B58"/>
  <c r="F59"/>
  <c r="N50"/>
  <c r="N49"/>
  <c r="N36"/>
  <c r="N34"/>
  <c r="N33"/>
  <c r="J24"/>
  <c r="J23"/>
  <c r="J22"/>
  <c r="Q9"/>
  <c r="Q8"/>
  <c r="Q7"/>
  <c r="Q6"/>
  <c r="Q5"/>
  <c r="I24" i="9"/>
  <c r="I23"/>
  <c r="M36"/>
  <c r="M35"/>
  <c r="L49"/>
  <c r="L50"/>
  <c r="G59"/>
  <c r="M37"/>
  <c r="N38"/>
  <c r="P5"/>
  <c r="P6"/>
  <c r="P7"/>
  <c r="Q8"/>
  <c r="C51" i="12"/>
  <c r="C52"/>
  <c r="D51"/>
  <c r="D52"/>
  <c r="P7"/>
  <c r="F52"/>
  <c r="P9"/>
  <c r="J44"/>
  <c r="J45"/>
  <c r="E53" i="11"/>
  <c r="C52"/>
  <c r="C53"/>
  <c r="D52"/>
  <c r="D53"/>
  <c r="F53"/>
  <c r="J35"/>
  <c r="L44"/>
  <c r="L45"/>
  <c r="E58" i="10"/>
  <c r="G58"/>
  <c r="G59"/>
  <c r="E59"/>
  <c r="C58"/>
  <c r="C59"/>
  <c r="D58"/>
  <c r="D59"/>
  <c r="N35"/>
  <c r="N47"/>
  <c r="N48"/>
  <c r="I25" i="9"/>
  <c r="B59"/>
  <c r="F60"/>
  <c r="M52"/>
  <c r="M51"/>
  <c r="N36"/>
  <c r="N35"/>
  <c r="J25"/>
  <c r="J24"/>
  <c r="J23"/>
  <c r="Q9"/>
  <c r="Q7"/>
  <c r="Q6"/>
  <c r="Q5"/>
  <c r="F56" i="8"/>
  <c r="J48"/>
  <c r="J49"/>
  <c r="J46"/>
  <c r="L36"/>
  <c r="L37"/>
  <c r="L38"/>
  <c r="L34"/>
  <c r="J23"/>
  <c r="J24"/>
  <c r="J25"/>
  <c r="J21"/>
  <c r="P5"/>
  <c r="P6"/>
  <c r="P7"/>
  <c r="P3"/>
  <c r="B56"/>
  <c r="K51"/>
  <c r="K50"/>
  <c r="M38"/>
  <c r="M37"/>
  <c r="M36"/>
  <c r="K25"/>
  <c r="K24"/>
  <c r="K23"/>
  <c r="Q8"/>
  <c r="E56"/>
  <c r="E57"/>
  <c r="Q6"/>
  <c r="Q5"/>
  <c r="H58" i="7"/>
  <c r="F58"/>
  <c r="K49"/>
  <c r="K50"/>
  <c r="L52"/>
  <c r="K47"/>
  <c r="J37"/>
  <c r="J38"/>
  <c r="K40"/>
  <c r="J35"/>
  <c r="J25"/>
  <c r="J26"/>
  <c r="J23"/>
  <c r="K28"/>
  <c r="O5"/>
  <c r="O6"/>
  <c r="O7"/>
  <c r="O8"/>
  <c r="P8"/>
  <c r="G60" i="9"/>
  <c r="E59"/>
  <c r="E60"/>
  <c r="C59"/>
  <c r="C60"/>
  <c r="D59"/>
  <c r="D60"/>
  <c r="N37"/>
  <c r="M49"/>
  <c r="M50"/>
  <c r="F57" i="8"/>
  <c r="C56"/>
  <c r="C57"/>
  <c r="D56"/>
  <c r="D57"/>
  <c r="Q7"/>
  <c r="K48"/>
  <c r="K49"/>
  <c r="O3" i="7"/>
  <c r="B58"/>
  <c r="H59"/>
  <c r="L51"/>
  <c r="K39"/>
  <c r="K38"/>
  <c r="K37"/>
  <c r="K27"/>
  <c r="K26"/>
  <c r="K25"/>
  <c r="P10"/>
  <c r="P9"/>
  <c r="E58"/>
  <c r="E59"/>
  <c r="P6"/>
  <c r="P5"/>
  <c r="K44" i="6"/>
  <c r="E54"/>
  <c r="G54"/>
  <c r="K42"/>
  <c r="K45"/>
  <c r="K47"/>
  <c r="J30"/>
  <c r="J32"/>
  <c r="J33"/>
  <c r="L5"/>
  <c r="L6"/>
  <c r="L7"/>
  <c r="L3"/>
  <c r="J22"/>
  <c r="J23"/>
  <c r="J20"/>
  <c r="G59" i="7"/>
  <c r="F59"/>
  <c r="C58"/>
  <c r="C59"/>
  <c r="D58"/>
  <c r="D59"/>
  <c r="P7"/>
  <c r="L49"/>
  <c r="L50"/>
  <c r="L53"/>
  <c r="B54" i="6"/>
  <c r="K34"/>
  <c r="K33"/>
  <c r="K32"/>
  <c r="K24"/>
  <c r="K23"/>
  <c r="K22"/>
  <c r="M9"/>
  <c r="M8"/>
  <c r="M7"/>
  <c r="M6"/>
  <c r="M5"/>
  <c r="E60" i="5"/>
  <c r="F60"/>
  <c r="G60"/>
  <c r="N47"/>
  <c r="N50"/>
  <c r="N48"/>
  <c r="N49"/>
  <c r="N45"/>
  <c r="L33"/>
  <c r="L34"/>
  <c r="L35"/>
  <c r="L31"/>
  <c r="K7"/>
  <c r="L8"/>
  <c r="K5"/>
  <c r="K6"/>
  <c r="K9"/>
  <c r="K3"/>
  <c r="I22"/>
  <c r="I23"/>
  <c r="I20"/>
  <c r="J25"/>
  <c r="F55" i="6"/>
  <c r="C54"/>
  <c r="C55"/>
  <c r="D54"/>
  <c r="D55"/>
  <c r="E55"/>
  <c r="G55"/>
  <c r="L44"/>
  <c r="L45"/>
  <c r="L46"/>
  <c r="L47"/>
  <c r="B60" i="5"/>
  <c r="F61"/>
  <c r="O48"/>
  <c r="M36"/>
  <c r="M35"/>
  <c r="M33"/>
  <c r="J26"/>
  <c r="J24"/>
  <c r="J23"/>
  <c r="J22"/>
  <c r="L9"/>
  <c r="L7"/>
  <c r="L6"/>
  <c r="L5"/>
  <c r="G59" i="1"/>
  <c r="E59"/>
  <c r="D59"/>
  <c r="C59"/>
  <c r="B59"/>
  <c r="L48"/>
  <c r="L51"/>
  <c r="L50"/>
  <c r="L46"/>
  <c r="E61" i="5"/>
  <c r="D60"/>
  <c r="D61"/>
  <c r="C60"/>
  <c r="C61"/>
  <c r="G61"/>
  <c r="M34"/>
  <c r="O47"/>
  <c r="O49"/>
  <c r="O50"/>
  <c r="L34" i="1"/>
  <c r="L35"/>
  <c r="L36"/>
  <c r="L32"/>
  <c r="H21"/>
  <c r="H22"/>
  <c r="H24"/>
  <c r="H19"/>
  <c r="N5"/>
  <c r="N6"/>
  <c r="N9"/>
  <c r="N3"/>
  <c r="M37"/>
  <c r="M36"/>
  <c r="M35"/>
  <c r="M34"/>
  <c r="E60"/>
  <c r="C60"/>
  <c r="D60"/>
  <c r="G60"/>
  <c r="F60"/>
  <c r="O8"/>
  <c r="M51"/>
  <c r="M50"/>
  <c r="M49"/>
  <c r="M48"/>
  <c r="I24"/>
  <c r="I23"/>
  <c r="I22"/>
  <c r="I21"/>
  <c r="O7"/>
  <c r="O5"/>
  <c r="O6"/>
  <c r="O9"/>
</calcChain>
</file>

<file path=xl/sharedStrings.xml><?xml version="1.0" encoding="utf-8"?>
<sst xmlns="http://schemas.openxmlformats.org/spreadsheetml/2006/main" count="2900" uniqueCount="528">
  <si>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</si>
  <si>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</si>
  <si>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</si>
  <si>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</si>
  <si>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</si>
  <si>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</si>
  <si>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</si>
  <si>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</si>
  <si>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</si>
  <si>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</si>
  <si>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</si>
  <si>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</si>
  <si>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</si>
  <si>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</si>
  <si>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</si>
  <si>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</si>
  <si>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</si>
  <si>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</si>
  <si>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</si>
  <si>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Total</t>
  </si>
  <si>
    <t>-</t>
  </si>
  <si>
    <t>Year</t>
  </si>
  <si>
    <t>CnaP</t>
  </si>
  <si>
    <t>PD</t>
  </si>
  <si>
    <t>2009 (5 June) - Nenagh (6 seats) Total Electorate: 14,628 Total Poll: 10,842 Valid Poll: 10,731 Quota: 1,534</t>
  </si>
  <si>
    <t>Jim Casey*</t>
  </si>
  <si>
    <t>Michael Comerford</t>
  </si>
  <si>
    <t>Gerard Darcy*</t>
  </si>
  <si>
    <t>Louis McCormack</t>
  </si>
  <si>
    <t>Tom Moylan</t>
  </si>
  <si>
    <t>Hughie McGrath</t>
  </si>
  <si>
    <t>Michael O'Meara*</t>
  </si>
  <si>
    <t>Tony Sheary</t>
  </si>
  <si>
    <t>Valerie Foley</t>
  </si>
  <si>
    <t>Virginia O'Dowd</t>
  </si>
  <si>
    <t>Seamus Morris</t>
  </si>
  <si>
    <t>Tom Harrington*</t>
  </si>
  <si>
    <t>Newport (5 seats) Total Electorate: 12,885 Total Poll: 9,406 Valid Poll: 9,313 Quota: 1,553</t>
  </si>
  <si>
    <t>John Carroll*</t>
  </si>
  <si>
    <t>Mattie Ryan*</t>
  </si>
  <si>
    <t>Phyl Bugler*</t>
  </si>
  <si>
    <t>Tom Berkery*</t>
  </si>
  <si>
    <t>Martin Kennedy</t>
  </si>
  <si>
    <t>John Sheehy*</t>
  </si>
  <si>
    <t>John McGrath</t>
  </si>
  <si>
    <t>Noel Montieth</t>
  </si>
  <si>
    <t>Jonathan Meaney</t>
  </si>
  <si>
    <t>Templemore (5 seats) Total Electorate: 11,785 Total Poll: 8,906 Valid Poll: 8,796 Quota: 1,467</t>
  </si>
  <si>
    <t>Joe Hennessy*</t>
  </si>
  <si>
    <t>John Hogan*</t>
  </si>
  <si>
    <t>Pauline Coonan*</t>
  </si>
  <si>
    <t>Denis Ryan*</t>
  </si>
  <si>
    <t>Tim Maher</t>
  </si>
  <si>
    <t>Eddie Moran</t>
  </si>
  <si>
    <t>Michael Smith*</t>
  </si>
  <si>
    <t>Des Hanna</t>
  </si>
  <si>
    <t>Thomas Murphy</t>
  </si>
  <si>
    <t>Mark McLoughlin</t>
  </si>
  <si>
    <t>Thurles (5 seats) Total Electorate: 13,017 Total Poll: 9,561 Valid Poll: 9,485 Quota: 1,581</t>
  </si>
  <si>
    <t>Seamus Hanafin*</t>
  </si>
  <si>
    <t>Sean Ryan</t>
  </si>
  <si>
    <t>Mae Quinn</t>
  </si>
  <si>
    <t>Willie Kennedy*</t>
  </si>
  <si>
    <t>Noel O'Dwyer</t>
  </si>
  <si>
    <t>Billy Clancy</t>
  </si>
  <si>
    <t>Micheál Lowry*</t>
  </si>
  <si>
    <t>Jim Ryan*</t>
  </si>
  <si>
    <t>John Kennedy*</t>
  </si>
  <si>
    <t>Johnny Kenehan</t>
  </si>
  <si>
    <t>Borrisokane (3 seats) Total Electorate: 7,104 Total Poll: 5,038 Valid Poll: 4,977 Quota: 1,245</t>
  </si>
  <si>
    <t>Rose Tully</t>
  </si>
  <si>
    <t>Michael O'Meara</t>
  </si>
  <si>
    <t>Aideen Rosney</t>
  </si>
  <si>
    <t>Tony McKenna*</t>
  </si>
  <si>
    <t>2004 (11 June) - Nenagh (7 seats) Total Electorate: 19,702 Total Poll: 13,182 Valid Poll: 12,948 Quota: 1,619</t>
  </si>
  <si>
    <t>John Sheehy</t>
  </si>
  <si>
    <t>Phyl Bugler</t>
  </si>
  <si>
    <t>Martin Kennedy*</t>
  </si>
  <si>
    <t>Joe O'Connor</t>
  </si>
  <si>
    <t>Sean Creamer*</t>
  </si>
  <si>
    <t>Ella O'Dwyer</t>
  </si>
  <si>
    <t>7th</t>
  </si>
  <si>
    <t>Templemore (5 seats) Total Electorate: 12,441 Total Poll: 8,390 Valid Poll: 8,240 Quota: 1,374</t>
  </si>
  <si>
    <t>Michael Smith</t>
  </si>
  <si>
    <t>Sean Fogarty</t>
  </si>
  <si>
    <t>Liam Brereton</t>
  </si>
  <si>
    <t>Liam Leahy</t>
  </si>
  <si>
    <t>Sean Mulrooney*</t>
  </si>
  <si>
    <t>P.J. Wright</t>
  </si>
  <si>
    <t>Thurles (6 seats) Total Electorate: 15,201 Total Poll: 10,017 Valid Poll: 9,884 Quota: 1,413</t>
  </si>
  <si>
    <t>Micheál Lowry</t>
  </si>
  <si>
    <t>Jim Ryan</t>
  </si>
  <si>
    <t>John Kennedy</t>
  </si>
  <si>
    <t>Harry Ryan*</t>
  </si>
  <si>
    <t>Mae Quinn*</t>
  </si>
  <si>
    <t>John Egan*</t>
  </si>
  <si>
    <t>John Ryan</t>
  </si>
  <si>
    <t>Borrisokane (3 seats) Total Electorate: 6,701 Total Poll: 4,563 Valid Poll: 4,519 Quota: 1,130</t>
  </si>
  <si>
    <t>Michael Hough*</t>
  </si>
  <si>
    <t>Larry Dunne</t>
  </si>
  <si>
    <t>John Carroll</t>
  </si>
  <si>
    <t>Tom Berkery</t>
  </si>
  <si>
    <t>Kathleen O'Meara</t>
  </si>
  <si>
    <t>Pat Vaughan</t>
  </si>
  <si>
    <t>Máire Hoctor</t>
  </si>
  <si>
    <t>Patrick Hackett</t>
  </si>
  <si>
    <t>Sean Creamer</t>
  </si>
  <si>
    <t>Tom Ryan*</t>
  </si>
  <si>
    <t>Cáit Delahunty</t>
  </si>
  <si>
    <t>1999 (11 June) - Nenagh (7 seats) Total Electorate: 17,208 Total Poll: 11,427 Valid Poll: 11,297 Quota: 1,413</t>
  </si>
  <si>
    <t>Templemore (5 seats) Total Electorate: 11,126 Total Poll: 6,962 Valid Poll: 6,883 Quota: 1,148</t>
  </si>
  <si>
    <t>Noel Coonan*</t>
  </si>
  <si>
    <t>John Hogan</t>
  </si>
  <si>
    <t>Joe Hennessy</t>
  </si>
  <si>
    <t>Dan Smith*</t>
  </si>
  <si>
    <t>Anne Keegan</t>
  </si>
  <si>
    <t>Willie Kennedy</t>
  </si>
  <si>
    <t>Michael Lowry</t>
  </si>
  <si>
    <t>John Hanafin*</t>
  </si>
  <si>
    <t>Sean Cahill</t>
  </si>
  <si>
    <t>Thurles (6 seats) Total Electorate: 13,824 Total Poll: 8,603 Valid Poll: 8,484 Quota: 1,213</t>
  </si>
  <si>
    <t>Tom Ryan</t>
  </si>
  <si>
    <t>John Ryan*</t>
  </si>
  <si>
    <t>Matt Ryan</t>
  </si>
  <si>
    <t>Mattie Ryan</t>
  </si>
  <si>
    <t>Sean Boland</t>
  </si>
  <si>
    <t>Ger Ryan</t>
  </si>
  <si>
    <t>Michael Flannery</t>
  </si>
  <si>
    <t>Joseph O'Connor</t>
  </si>
  <si>
    <t>Jimmy Nolan</t>
  </si>
  <si>
    <t>Patrick Coleman</t>
  </si>
  <si>
    <t>John English</t>
  </si>
  <si>
    <t>Martin O'Sullivan</t>
  </si>
  <si>
    <t>Joseph O'Connor*</t>
  </si>
  <si>
    <t>Borrisokane (4 seats) Total Electorate: 7,902 Total Poll: 5,696 Valid Poll: 5,642 Quota: 1,129</t>
  </si>
  <si>
    <t>Jim Casey</t>
  </si>
  <si>
    <t>Gerard Darcy</t>
  </si>
  <si>
    <t>Tony McKenna</t>
  </si>
  <si>
    <t>Tony Esmonde</t>
  </si>
  <si>
    <t>Liam Whyte*</t>
  </si>
  <si>
    <t>Noel Coonan</t>
  </si>
  <si>
    <t>Denis Ryan</t>
  </si>
  <si>
    <t>Sean Mulrooney</t>
  </si>
  <si>
    <t>John Egan</t>
  </si>
  <si>
    <t>Michael Treacy</t>
  </si>
  <si>
    <t>John Butler</t>
  </si>
  <si>
    <t>Thurles (5 seats) Total Electorate: 10,367 Total Poll: 6,426 Valid Poll: 6,364 Quota: 1,061</t>
  </si>
  <si>
    <t>Harry Ryan</t>
  </si>
  <si>
    <t>Jane Hanafin</t>
  </si>
  <si>
    <t>Larry Looby</t>
  </si>
  <si>
    <t>Michael Lowry*</t>
  </si>
  <si>
    <t>Frank Dwan*</t>
  </si>
  <si>
    <t>Larry Looby*</t>
  </si>
  <si>
    <t>Jane Hanafin*</t>
  </si>
  <si>
    <t>Mairead Ryan</t>
  </si>
  <si>
    <t>Jacksie Ryan</t>
  </si>
  <si>
    <t>Mary Brosnan</t>
  </si>
  <si>
    <t>Borrisokane (4 seats) Total Electorate: 7,793 Total Poll: 5,896 Valid Poll: 5,833 Quota: 1,167</t>
  </si>
  <si>
    <t>Jim Hough</t>
  </si>
  <si>
    <t>Maureen Carmody</t>
  </si>
  <si>
    <t>Paddy Brennan</t>
  </si>
  <si>
    <t>Kieran Devaney</t>
  </si>
  <si>
    <t>Thurles (5 seats) Total Electorate: 10,297 Total Poll: 6,956 Valid Poll: 6,871 Quota: 1,146</t>
  </si>
  <si>
    <t>Andrew Callinan</t>
  </si>
  <si>
    <t>James Darcy*</t>
  </si>
  <si>
    <t>Bobby Dillon*</t>
  </si>
  <si>
    <t>Tim Ryan</t>
  </si>
  <si>
    <t>Tom Lowry</t>
  </si>
  <si>
    <t>Jim O'Dwyer</t>
  </si>
  <si>
    <t>David Molony</t>
  </si>
  <si>
    <t>Anthony O'Brien</t>
  </si>
  <si>
    <t>Ger Ryan*</t>
  </si>
  <si>
    <t>Ned Foley*</t>
  </si>
  <si>
    <t>Paddy Ryan</t>
  </si>
  <si>
    <t>Tom White</t>
  </si>
  <si>
    <t>J.P. McDonnell</t>
  </si>
  <si>
    <t>Frank Lewis*</t>
  </si>
  <si>
    <t>Michael Small</t>
  </si>
  <si>
    <t>Denis Meagher*</t>
  </si>
  <si>
    <t>Michael Minogue</t>
  </si>
  <si>
    <t>Tommy Shanahan*</t>
  </si>
  <si>
    <t>P.J. Ryan</t>
  </si>
  <si>
    <t>1974 (18 June) - Nenagh (7 seats) Total Electorate: 12,685 Total Poll: 9,965 Valid Poll: 9,792 Quota: 1,225</t>
  </si>
  <si>
    <t>Tom Harrington</t>
  </si>
  <si>
    <t>Frank Lewis</t>
  </si>
  <si>
    <t>Ned Foley</t>
  </si>
  <si>
    <t>Templemore (5 seats) Total Electorate: 8,711 Total Poll: 6,710 Valid Poll: 6,629 Quota: 1,105</t>
  </si>
  <si>
    <t>John Doyle</t>
  </si>
  <si>
    <t>Thurles (5 seats) Total Electorate: 9,184 Total Poll: 6,802 Valid Poll: 6,645 Quota: 1,108</t>
  </si>
  <si>
    <t>Thomas Dunne*</t>
  </si>
  <si>
    <t>Des Hanafin</t>
  </si>
  <si>
    <t>Frank Dwan</t>
  </si>
  <si>
    <t>William Dunne</t>
  </si>
  <si>
    <t>John Fanning*</t>
  </si>
  <si>
    <t>Borrisokane (4 seats) Total Electorate: 6,203 Total Poll: 4,687 Valid Poll: 4,623 Quota: 925</t>
  </si>
  <si>
    <t>Bobby Dillon</t>
  </si>
  <si>
    <t>Michael Hough</t>
  </si>
  <si>
    <t>Joan Loughnane</t>
  </si>
  <si>
    <t>Denis Maher</t>
  </si>
  <si>
    <t>1985 (20 June) - Nenagh/Newport (7 seats) Total Electorate: 13,646 Total Poll: 10,389 Valid Poll: 10,260 Quota: 1,283</t>
  </si>
  <si>
    <t>Roscrea/Templemore (5 seats) Total Electorate: 9,696 Total Poll: 7,086 Valid Poll: 7,005 Quota: 1,168</t>
  </si>
  <si>
    <t>1991 (27 June) - Nenagh/Newport (7 seats) Total Electorate: 14,173 Total Poll: 10,002 Valid Poll: 9,898 Quota: 1,238</t>
  </si>
  <si>
    <t>Roscrea/Templemore (5 seats) Total Electorate: 9,940 Total Poll: 6,750 Valid Poll: 6,684 Quota: 1,115</t>
  </si>
  <si>
    <t>1979 (7 June) - Nenagh/Newport (7 seats) Total Electorate: 13,130 Total Poll: 10,465 Valid Poll: 10,261 Quota: 1,283</t>
  </si>
  <si>
    <t>Sean Mounsey</t>
  </si>
  <si>
    <t>Padraig O'Shea</t>
  </si>
  <si>
    <t>Borrisokane (4 seats) Total Electorate: 6,334 Total Poll: 5,065 Valid Poll: 4,995 Quota: 1,000</t>
  </si>
  <si>
    <t>Thurles (5 seats) Total Electorate: 10,030 Total Poll: 7,187 Valid Poll: 7,053 Quota: 1,176</t>
  </si>
  <si>
    <t>Roscrea/Templemore (5 seats) Total Electorate: 9,200 Total Poll: 6,796 Valid Poll: 6,693 Quota: 1,116</t>
  </si>
  <si>
    <t>Dan Moylan*</t>
  </si>
  <si>
    <t>Denis Kennedy</t>
  </si>
  <si>
    <t>Milo McGee</t>
  </si>
  <si>
    <t>Jim Dwyer</t>
  </si>
  <si>
    <t>Tom Moloney*</t>
  </si>
  <si>
    <t>Ned Kennedy*</t>
  </si>
  <si>
    <t>John Gleeson</t>
  </si>
  <si>
    <t>Ned Meagher*</t>
  </si>
  <si>
    <t>Peter Read</t>
  </si>
  <si>
    <t>John Cahalan*</t>
  </si>
  <si>
    <t>Paddy Tierney*</t>
  </si>
  <si>
    <t>Tony Treacy</t>
  </si>
  <si>
    <t>Templemore (5 seats) Total Electorate: 7,840 Total Poll: 5,961 Valid Poll: 5,910 Quota: 986</t>
  </si>
  <si>
    <t>Tommy Shanahan</t>
  </si>
  <si>
    <t>Ned Kennedy</t>
  </si>
  <si>
    <t>Ned Meagher</t>
  </si>
  <si>
    <t>James O'Meara*</t>
  </si>
  <si>
    <t>Thady Ryan</t>
  </si>
  <si>
    <t>Thurles (5 seats) Total Electorate: 8,437 Total Poll: 6,249 Valid Poll: 6,119 Quota: 1,020</t>
  </si>
  <si>
    <t>Tom Moloney</t>
  </si>
  <si>
    <t>Patrick Ryan</t>
  </si>
  <si>
    <t>Borrisokane (4 seats) Total Electorate: 5,837 Total Poll: 4,150 Valid Poll: 4,110 Quota: 823</t>
  </si>
  <si>
    <t>James Darcy</t>
  </si>
  <si>
    <t>Michael Cronin*</t>
  </si>
  <si>
    <t>James Mounsey*</t>
  </si>
  <si>
    <t>Dan Moylan</t>
  </si>
  <si>
    <t>Ind Rep</t>
  </si>
  <si>
    <t>James Dwyer</t>
  </si>
  <si>
    <t>1967 (28 June) - Nenagh (7 seats) Total Electorate: 10,974 Total Poll: 8,766 Valid Poll: 8,642 Quota: 1,081</t>
  </si>
  <si>
    <t>Patrick Ryan*</t>
  </si>
  <si>
    <t>Martin Brislane*</t>
  </si>
  <si>
    <t>Patrick McCormack</t>
  </si>
  <si>
    <t>Raphael Ryan</t>
  </si>
  <si>
    <t>Tom Ahern</t>
  </si>
  <si>
    <t>Joseph Bergin</t>
  </si>
  <si>
    <t>Matthew Slattery</t>
  </si>
  <si>
    <t>John Cashen</t>
  </si>
  <si>
    <t>Michael Carroll</t>
  </si>
  <si>
    <t>John Murphy*</t>
  </si>
  <si>
    <t>Michael Clohessy*</t>
  </si>
  <si>
    <t>Michael Clohessy</t>
  </si>
  <si>
    <t>Borrisokane (4 seats) Total Electorate: 6,024 Total Poll: 3,619 Valid Poll: 3,591 Quota: 719</t>
  </si>
  <si>
    <t>Liam Whyte</t>
  </si>
  <si>
    <t>1960 (29 June) - Nenagh (7 seats) Total Electorate: 11,231 Total Poll: 7,802 Valid Poll: 7,689 Quota: 962</t>
  </si>
  <si>
    <t>James Mounsey</t>
  </si>
  <si>
    <t>Martin Brislane</t>
  </si>
  <si>
    <t>Mary B. Ryan*</t>
  </si>
  <si>
    <t>Templemore (5 seats) Total Electorate: 7,676 Total Poll: 5,003 Valid Poll: 4,959 Quota: 827</t>
  </si>
  <si>
    <t>Thomas F. Meagher*</t>
  </si>
  <si>
    <t>Thomas Bourke</t>
  </si>
  <si>
    <t>Anthony McEvoy</t>
  </si>
  <si>
    <t>Domhnaill Ó Aimeirginn</t>
  </si>
  <si>
    <t>Thurles (5 seats) Total Electorate: 7,676 Total Poll: 5,439 Valid Poll: 5,333 Quota: 889</t>
  </si>
  <si>
    <t>Thomas Dunne</t>
  </si>
  <si>
    <t>Des Hanafin*</t>
  </si>
  <si>
    <t>Edward Flanagan*</t>
  </si>
  <si>
    <t>Patricia Boland</t>
  </si>
  <si>
    <t>Jeremiah B. O'Driscoll</t>
  </si>
  <si>
    <t>Michael O'Flanagan</t>
  </si>
  <si>
    <t>Lancelot Ryan</t>
  </si>
  <si>
    <t>Aindreas MacDomhnaill</t>
  </si>
  <si>
    <t>Kevin O'C Bernal</t>
  </si>
  <si>
    <t>Daniel Kennedy</t>
  </si>
  <si>
    <t>Daniel Kennedy*</t>
  </si>
  <si>
    <t>John Donoghue</t>
  </si>
  <si>
    <t>Patrick Cleary</t>
  </si>
  <si>
    <t>Seamus Ó Slatarra</t>
  </si>
  <si>
    <t>Edward Byrne*</t>
  </si>
  <si>
    <t>William Kennedy</t>
  </si>
  <si>
    <t>Patrick Ayres*</t>
  </si>
  <si>
    <t>Patrick Aherne*</t>
  </si>
  <si>
    <t>Francis Darcy</t>
  </si>
  <si>
    <t>John Troy*</t>
  </si>
  <si>
    <t>Thomas Harrington</t>
  </si>
  <si>
    <t>Jeremiah B. O'Driscoll*</t>
  </si>
  <si>
    <t>Borrisokane (4 seats) Total Electorate: 6,400 Total Poll: 4,235 Valid Poll: 4,184 Quota: 836</t>
  </si>
  <si>
    <t>John Cahalan</t>
  </si>
  <si>
    <t>Martin Collins*</t>
  </si>
  <si>
    <t>William Brennan*</t>
  </si>
  <si>
    <t>Edward Byrne</t>
  </si>
  <si>
    <t>Sean Kenny</t>
  </si>
  <si>
    <t>Joseph Butler</t>
  </si>
  <si>
    <t>Michael Hynes</t>
  </si>
  <si>
    <t>John J. Hassett*</t>
  </si>
  <si>
    <t>Daniel Mulally</t>
  </si>
  <si>
    <t>Martin Cunningham</t>
  </si>
  <si>
    <t>Ind Lab</t>
  </si>
  <si>
    <t>Patrick Gleeson</t>
  </si>
  <si>
    <t>Templemore (5 seats) Total Electorate: 8,175 Total Poll: 5,977 Valid Poll: 5,920 Quota: 987</t>
  </si>
  <si>
    <t>Thurles (5 seats) Total Electorate: 7,970 Total Poll: 5,787 Valid Poll: 5,684 Quota: 948</t>
  </si>
  <si>
    <t>Edward Flanagan</t>
  </si>
  <si>
    <t>Michael Treacy*</t>
  </si>
  <si>
    <t>John O'Reilly*</t>
  </si>
  <si>
    <t>James Davern</t>
  </si>
  <si>
    <t>1955 (23 June) - Nenagh (7 seats) Total Electorate: 11,888 Total Poll: 9,112 Valid Poll: 9,012 Quota: 1,127</t>
  </si>
  <si>
    <t>Templemore (5 seats) Total Electorate: 8,290 Total Poll: 5,774 Valid Poll: 5,703 Quota: 951</t>
  </si>
  <si>
    <t>James O'Meara</t>
  </si>
  <si>
    <t>John J. Hassett</t>
  </si>
  <si>
    <t>Martin Cosgrave</t>
  </si>
  <si>
    <t>Martin Cosgrave*</t>
  </si>
  <si>
    <t>L. Lyons</t>
  </si>
  <si>
    <t>P.B. Finn</t>
  </si>
  <si>
    <t>Thurles (5 seats) Total Electorate: 8,006 Total Poll: 5,522 Valid Poll: 5,408 Quota: 902</t>
  </si>
  <si>
    <t>John Fanning</t>
  </si>
  <si>
    <t>John Murphy</t>
  </si>
  <si>
    <t>John O'Reilly</t>
  </si>
  <si>
    <t>Thomas Russell</t>
  </si>
  <si>
    <t>Rep</t>
  </si>
  <si>
    <t>Borrisokane (4 seats) Total Electorate: 6,751 Total Poll: 3,637 Valid Poll: 3,601 Quota: 721</t>
  </si>
  <si>
    <t>Martin Collins</t>
  </si>
  <si>
    <t>Michael Cronin</t>
  </si>
  <si>
    <t>James McGrath</t>
  </si>
  <si>
    <t>1950 (20 September) - Nenagh (7 seats) Total Electorate: 12,496 Total Poll: 8,717 Valid Poll: 8,568 Quota: 1,072</t>
  </si>
  <si>
    <t>Kevin O'C. Bernal</t>
  </si>
  <si>
    <t>Patrick Ayres</t>
  </si>
  <si>
    <t>Patrick Aherne</t>
  </si>
  <si>
    <t>Roddy Nealon</t>
  </si>
  <si>
    <t>Patrick Carroll</t>
  </si>
  <si>
    <t>Richard Tobin</t>
  </si>
  <si>
    <t>Martin Hogan</t>
  </si>
  <si>
    <t>John Delaney</t>
  </si>
  <si>
    <t>Patrick Sheehy*</t>
  </si>
  <si>
    <t>Martin Ryan*</t>
  </si>
  <si>
    <t>Martin Searson</t>
  </si>
  <si>
    <t>Michael Bonfield</t>
  </si>
  <si>
    <t>Patrick Duggan</t>
  </si>
  <si>
    <t>Phil Purcell</t>
  </si>
  <si>
    <t>John Hanafin</t>
  </si>
  <si>
    <t>Jeremiah Ryan</t>
  </si>
  <si>
    <t>Liam Daly</t>
  </si>
  <si>
    <t>Matthew Morrissey</t>
  </si>
  <si>
    <t>John Bourke</t>
  </si>
  <si>
    <t>Michael Stapleton</t>
  </si>
  <si>
    <t>John Brennan</t>
  </si>
  <si>
    <t>Denis Kelly</t>
  </si>
  <si>
    <t>Joubert Powell</t>
  </si>
  <si>
    <t>James Russell</t>
  </si>
  <si>
    <t>William Maloney</t>
  </si>
  <si>
    <t>John J. Walsh</t>
  </si>
  <si>
    <t>Edward Davy</t>
  </si>
  <si>
    <t>1945 (14 June) - Nenagh (7 seats) Total Electorate:  Total Poll: 9,650 Valid Poll: 9,510 Quota: 1,189</t>
  </si>
  <si>
    <t>Martin Humphreys</t>
  </si>
  <si>
    <t>Sean Gaynor</t>
  </si>
  <si>
    <t>William Coffey</t>
  </si>
  <si>
    <t>Patrick Sheehy</t>
  </si>
  <si>
    <t>Michael Dwyer</t>
  </si>
  <si>
    <t>Con Collins</t>
  </si>
  <si>
    <t>Darby Kinane</t>
  </si>
  <si>
    <t>Michael Hogan</t>
  </si>
  <si>
    <t>Michael O'Malley</t>
  </si>
  <si>
    <t>Borrisokane (4 seats) Total Electorate:  Total Poll: 4,276 Valid Poll: 4,193 Quota: 839</t>
  </si>
  <si>
    <t>William Dwyer</t>
  </si>
  <si>
    <t>Denis Costelloe</t>
  </si>
  <si>
    <t xml:space="preserve">Ind  </t>
  </si>
  <si>
    <t>Daniel Morrissey*</t>
  </si>
  <si>
    <t>Denis O'Neill*</t>
  </si>
  <si>
    <t>James A. Boland*</t>
  </si>
  <si>
    <t>Patrick Stapleton*</t>
  </si>
  <si>
    <t>Rody Cleary*</t>
  </si>
  <si>
    <t>Templemore (5 seats) Total Electorate:  Total Poll: 5,740 Valid Poll: 5,629 Quota: 939</t>
  </si>
  <si>
    <t>W.L. Cullen</t>
  </si>
  <si>
    <t>Thurles (5 seats) Total Electorate:  Total Poll: 5,509 Valid Poll: 5,358 Quota: 894</t>
  </si>
  <si>
    <t>James Maher</t>
  </si>
  <si>
    <t>William Maloney*</t>
  </si>
  <si>
    <t>James McEvoy*</t>
  </si>
  <si>
    <t>Benjamin Lawler*</t>
  </si>
  <si>
    <t>John P. Stakelum*</t>
  </si>
  <si>
    <t>John Brennan*</t>
  </si>
  <si>
    <t>Borrisokane (4 seats) Total Electorate: 6,838 Total Poll: 3,248 Valid Poll: 3,212 Quota: 643</t>
  </si>
  <si>
    <t>1942 (19 August) - Nenagh (7 seats) Total Electorate: 12,640 Total Poll:  Valid Poll: 8,655 Quota: 1,082</t>
  </si>
  <si>
    <t>Daniel Morrissey</t>
  </si>
  <si>
    <t>James A. Boland</t>
  </si>
  <si>
    <t>Templemore (5 seats) Total Electorate:  Total Poll:  Valid Poll: 4,764 Quota: 795</t>
  </si>
  <si>
    <t>Thomas F. Meagher</t>
  </si>
  <si>
    <t>Benjamin Lawler</t>
  </si>
  <si>
    <t>James McEvoy</t>
  </si>
  <si>
    <t>Thomas Kennedy</t>
  </si>
  <si>
    <t>Thurles (5 seats) Total Electorate: 8,095 Total Poll: 5,231 Valid Poll: 5,050 Quota: 842</t>
  </si>
  <si>
    <t>Sean Hayes</t>
  </si>
  <si>
    <t>James Cummins*</t>
  </si>
  <si>
    <t>Edward Hayes*</t>
  </si>
  <si>
    <t>Paddy Tierney</t>
  </si>
  <si>
    <t>William Brennan</t>
  </si>
  <si>
    <t>Cornelius Cleary*</t>
  </si>
  <si>
    <t>William Hough</t>
  </si>
  <si>
    <t>Thomas Maher*</t>
  </si>
  <si>
    <t>Thomas Williams</t>
  </si>
  <si>
    <t>William Hogan</t>
  </si>
  <si>
    <t>Terence Savage</t>
  </si>
  <si>
    <t>James Ryan</t>
  </si>
  <si>
    <t>Tim Stapleton</t>
  </si>
  <si>
    <t>Michael Gleeson</t>
  </si>
  <si>
    <t>Tim Sheehy*</t>
  </si>
  <si>
    <t>Jeremiah O'Driscoll</t>
  </si>
  <si>
    <t>Patrick J. Ayres</t>
  </si>
  <si>
    <t>1934 (26 June) - Nenagh (7 seats) Total Electorate: 5,108 Total Poll: 4,486 Valid Poll: 4,417 Quota: 553</t>
  </si>
  <si>
    <t>William Gleeson</t>
  </si>
  <si>
    <t>George Maher</t>
  </si>
  <si>
    <t>William Bourke</t>
  </si>
  <si>
    <t>T. Dwyer</t>
  </si>
  <si>
    <t>R.J. Nealon</t>
  </si>
  <si>
    <t>Michael Feehily</t>
  </si>
  <si>
    <t>Borrisokane (5 seats) Total Electorate: 3,800 Total Poll: 3,225 Valid Poll: 3,192 Quota: 533</t>
  </si>
  <si>
    <t>Cornelius Cleary</t>
  </si>
  <si>
    <t>Kate Mahon</t>
  </si>
  <si>
    <t>John Burke</t>
  </si>
  <si>
    <t>John Seymour</t>
  </si>
  <si>
    <t>Patrick McGrath</t>
  </si>
  <si>
    <t>Thomas O'Meara</t>
  </si>
  <si>
    <t>Peter Carroll*</t>
  </si>
  <si>
    <t>William Gleeson*</t>
  </si>
  <si>
    <t>Borrisoleigh (4 seats) Total Electorate: 2,884 Total Poll: 2,524 Valid Poll: 2,501 Quota: 501</t>
  </si>
  <si>
    <t>Joseph Donovan</t>
  </si>
  <si>
    <t>Michael Ryan</t>
  </si>
  <si>
    <t>James Butler</t>
  </si>
  <si>
    <t>James Hanly</t>
  </si>
  <si>
    <t>James Ryan (Foilnamon)</t>
  </si>
  <si>
    <t>James Ryan (Glenaguile)</t>
  </si>
  <si>
    <t>Templemore (6 seats) Total Electorate: 4,466 Total Poll: 3,928 Valid Poll: 3,880 Quota: 555</t>
  </si>
  <si>
    <t>J. Brennan</t>
  </si>
  <si>
    <t>E. Byrne</t>
  </si>
  <si>
    <t>M. Burke</t>
  </si>
  <si>
    <t>M. Maher</t>
  </si>
  <si>
    <t>Tim Meagher</t>
  </si>
  <si>
    <t>Edward Hayes</t>
  </si>
  <si>
    <t>James Cummins</t>
  </si>
  <si>
    <t>Thurles (6 seats) Total Electorate: 4,427 Total Poll: 3,704 Valid Poll: 3,640 Quota: 521</t>
  </si>
  <si>
    <t>J. Doyle</t>
  </si>
  <si>
    <t>S. Butler</t>
  </si>
  <si>
    <t>J. Fitzgerald</t>
  </si>
  <si>
    <t>W. Callanan</t>
  </si>
  <si>
    <t>William Perkins*</t>
  </si>
  <si>
    <t>Sean Gleeson*</t>
  </si>
  <si>
    <t>Michael Guilfoyle*</t>
  </si>
  <si>
    <t>Unopposed</t>
  </si>
  <si>
    <t xml:space="preserve">Borrisokane (5 seats) Total Electorate:  Total Poll:  Valid Poll:  Quota: </t>
  </si>
  <si>
    <t>Michael Kennedy</t>
  </si>
  <si>
    <t>Peter Carroll</t>
  </si>
  <si>
    <t>John Hanly*</t>
  </si>
  <si>
    <t>John Torpey*</t>
  </si>
  <si>
    <t>Far</t>
  </si>
  <si>
    <t>James Ryan (F)</t>
  </si>
  <si>
    <t>James Bourke*</t>
  </si>
  <si>
    <t>Borrisoleigh (4 seats) Total Electorate:  Total Poll: 2,214 Valid Poll: 2,187 Quota: 438</t>
  </si>
  <si>
    <t>Thomas Gleeson*</t>
  </si>
  <si>
    <t>1928 (27 June) - Nenagh (7 seats) Total Electorate:  Total Poll: 3,638 Valid Poll: 3,559 Quota: 445</t>
  </si>
  <si>
    <t>Martin Ryan</t>
  </si>
  <si>
    <t>James McKeogh*</t>
  </si>
  <si>
    <t>Templemore (6 seats) Total Electorate:  Total Poll: 3,001 Valid Poll: 2,951 Quota: 422</t>
  </si>
  <si>
    <t>Thomas Maher</t>
  </si>
  <si>
    <t>T.P. Smyth</t>
  </si>
  <si>
    <t>Thomas F. Meaghar</t>
  </si>
  <si>
    <t>Sean Gleeson</t>
  </si>
  <si>
    <t>Thurles (6 seats) Total Electorate:  Total Poll: 2,832 Valid Poll: 2,779 Quota: 398</t>
  </si>
  <si>
    <t>John Maher</t>
  </si>
  <si>
    <t>Pat Connell</t>
  </si>
  <si>
    <t>William Callanan</t>
  </si>
  <si>
    <t>William Walsh*</t>
  </si>
  <si>
    <t>Thomas Duggan*</t>
  </si>
  <si>
    <t>Matt O'Meara*</t>
  </si>
  <si>
    <t>Patrick Cahalan*</t>
  </si>
  <si>
    <t>Louis J. Clune</t>
  </si>
  <si>
    <t>John McDonnell*</t>
  </si>
  <si>
    <t>Patrick Shanahan</t>
  </si>
  <si>
    <t>Patrick J. O'Byrne*</t>
  </si>
  <si>
    <t>Martin Cunningham*</t>
  </si>
  <si>
    <t>Joseph Morrissey*</t>
  </si>
  <si>
    <t>Patrick Harney</t>
  </si>
  <si>
    <t>Martin  Cunningham</t>
  </si>
  <si>
    <t>Patrick Shanahan*</t>
  </si>
  <si>
    <t>Michael Mulcaire</t>
  </si>
  <si>
    <t>1925 (23 June) - Nenagh (7 seats) Total Electorate: 5,318 Total Poll: 3,908 Valid Poll: 3,724 Quota: 466</t>
  </si>
  <si>
    <t>Tim Sheehy</t>
  </si>
  <si>
    <t>James McKeogh</t>
  </si>
  <si>
    <t>John McDonnell</t>
  </si>
  <si>
    <t>Patrick Cahalan</t>
  </si>
  <si>
    <t>Michael Guilfoyle</t>
  </si>
  <si>
    <t>William Walsh</t>
  </si>
  <si>
    <t>Michael Bergin</t>
  </si>
  <si>
    <t>Bus/Far</t>
  </si>
  <si>
    <t>WUI</t>
  </si>
  <si>
    <t>M. Morgan</t>
  </si>
  <si>
    <t>Elected</t>
  </si>
  <si>
    <t>William Gorman*</t>
  </si>
  <si>
    <t>Daniel Nealon</t>
  </si>
  <si>
    <t>Rody Cleary</t>
  </si>
  <si>
    <t>John Hanly</t>
  </si>
  <si>
    <t>John Torpey</t>
  </si>
  <si>
    <t>Borrisokane (5 seats) Total Electorate: 3,833 Total Poll: 2,630 Valid Poll: 2,507 Quota: 418</t>
  </si>
  <si>
    <t>George Killeen</t>
  </si>
  <si>
    <t>Patrick O'Meara</t>
  </si>
  <si>
    <t>William G. Hogan</t>
  </si>
  <si>
    <t>Patrick Kennedy</t>
  </si>
  <si>
    <t>Paul King</t>
  </si>
  <si>
    <t>Matt O'Meara</t>
  </si>
  <si>
    <t>James Bourke</t>
  </si>
  <si>
    <t>Thomas Gleeson</t>
  </si>
  <si>
    <t>Borrisoleigh (4 seats) Total Electorate: 3,069 Total Poll: 2,339 Valid Poll: 2,241 Quota: 449</t>
  </si>
  <si>
    <t>Philip McCormack</t>
  </si>
  <si>
    <t>Templemore (6 seats) Total Electorate:  Total Poll: 3,050 Valid Poll: 2,891 Quota: 414</t>
  </si>
  <si>
    <t>Patrick J. O'Byrne</t>
  </si>
  <si>
    <t>Joseph Morrissey</t>
  </si>
  <si>
    <t>CnaG</t>
  </si>
  <si>
    <t>Edward Dwyer</t>
  </si>
  <si>
    <t>William Maher</t>
  </si>
  <si>
    <t>A. O'Meara</t>
  </si>
  <si>
    <t>Patrick J. Maher</t>
  </si>
  <si>
    <t>Timothy Murray</t>
  </si>
  <si>
    <t>Michael Murray</t>
  </si>
  <si>
    <t>Philip Cormac</t>
  </si>
  <si>
    <t>John P. Stakelum</t>
  </si>
  <si>
    <t>William Perkins</t>
  </si>
  <si>
    <t>Thomas Duggan</t>
  </si>
  <si>
    <t>Thurles (6 seats) Total Electorate:  Total Poll:  Valid Poll: 2,860 Quota: 409</t>
  </si>
  <si>
    <t>Charles Cuhane</t>
  </si>
  <si>
    <t>Martin Burke</t>
  </si>
  <si>
    <t>Thomas Stapleton</t>
  </si>
  <si>
    <t>William Butler</t>
  </si>
  <si>
    <t>Michael O'Connell</t>
  </si>
</sst>
</file>

<file path=xl/styles.xml><?xml version="1.0" encoding="utf-8"?>
<styleSheet xmlns="http://schemas.openxmlformats.org/spreadsheetml/2006/main">
  <fonts count="43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sz val="11"/>
      <color indexed="50"/>
      <name val="Times New Roman"/>
      <family val="1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49"/>
      <name val="Arial"/>
      <family val="2"/>
    </font>
    <font>
      <sz val="11"/>
      <color indexed="49"/>
      <name val="Times New Roman"/>
      <family val="1"/>
    </font>
    <font>
      <b/>
      <sz val="11"/>
      <color indexed="49"/>
      <name val="Times New Roman"/>
      <family val="1"/>
    </font>
    <font>
      <b/>
      <sz val="10"/>
      <color indexed="49"/>
      <name val="Arial"/>
      <family val="2"/>
    </font>
    <font>
      <sz val="11"/>
      <color indexed="10"/>
      <name val="Arial"/>
      <family val="2"/>
    </font>
    <font>
      <sz val="11"/>
      <color indexed="50"/>
      <name val="Arial"/>
      <family val="2"/>
    </font>
    <font>
      <b/>
      <sz val="11"/>
      <color indexed="60"/>
      <name val="Arial"/>
      <family val="2"/>
    </font>
    <font>
      <b/>
      <sz val="11"/>
      <color indexed="60"/>
      <name val="Times New Roman"/>
      <family val="1"/>
    </font>
    <font>
      <sz val="11"/>
      <color indexed="60"/>
      <name val="Times New Roman"/>
      <family val="1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7" fillId="0" borderId="0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0" fontId="25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6" fillId="0" borderId="0" xfId="0" applyFont="1"/>
    <xf numFmtId="0" fontId="27" fillId="0" borderId="0" xfId="0" applyFont="1"/>
    <xf numFmtId="0" fontId="28" fillId="0" borderId="0" xfId="0" applyFont="1"/>
    <xf numFmtId="10" fontId="1" fillId="0" borderId="0" xfId="0" applyNumberFormat="1" applyFont="1"/>
    <xf numFmtId="0" fontId="29" fillId="0" borderId="4" xfId="0" applyFont="1" applyBorder="1" applyAlignment="1">
      <alignment vertical="top" wrapText="1"/>
    </xf>
    <xf numFmtId="0" fontId="30" fillId="0" borderId="0" xfId="0" applyFont="1"/>
    <xf numFmtId="0" fontId="31" fillId="0" borderId="4" xfId="0" applyFont="1" applyBorder="1" applyAlignment="1">
      <alignment vertical="top" wrapText="1"/>
    </xf>
    <xf numFmtId="0" fontId="32" fillId="0" borderId="0" xfId="0" applyFont="1"/>
    <xf numFmtId="0" fontId="33" fillId="0" borderId="0" xfId="0" applyFont="1"/>
    <xf numFmtId="0" fontId="34" fillId="0" borderId="4" xfId="0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0" fontId="36" fillId="0" borderId="0" xfId="0" applyFont="1"/>
    <xf numFmtId="0" fontId="38" fillId="0" borderId="0" xfId="0" applyFont="1"/>
    <xf numFmtId="3" fontId="37" fillId="0" borderId="0" xfId="0" applyNumberFormat="1" applyFont="1"/>
    <xf numFmtId="3" fontId="30" fillId="0" borderId="0" xfId="0" applyNumberFormat="1" applyFont="1"/>
    <xf numFmtId="3" fontId="2" fillId="0" borderId="4" xfId="0" applyNumberFormat="1" applyFont="1" applyBorder="1" applyAlignment="1">
      <alignment vertical="top"/>
    </xf>
    <xf numFmtId="0" fontId="39" fillId="0" borderId="0" xfId="0" applyFont="1"/>
    <xf numFmtId="3" fontId="40" fillId="0" borderId="4" xfId="0" applyNumberFormat="1" applyFont="1" applyBorder="1" applyAlignment="1">
      <alignment vertical="top" wrapText="1"/>
    </xf>
    <xf numFmtId="3" fontId="41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7"/>
  <sheetViews>
    <sheetView tabSelected="1" workbookViewId="0">
      <selection activeCell="A24" sqref="A24"/>
    </sheetView>
  </sheetViews>
  <sheetFormatPr defaultRowHeight="12.75"/>
  <cols>
    <col min="1" max="1" width="25.7109375" customWidth="1"/>
    <col min="2" max="2" width="8.42578125" customWidth="1"/>
    <col min="3" max="3" width="9.7109375" customWidth="1"/>
    <col min="4" max="18" width="8.5703125" customWidth="1"/>
  </cols>
  <sheetData>
    <row r="1" spans="1:15" s="2" customFormat="1" ht="16.5" customHeight="1">
      <c r="A1" s="1" t="s">
        <v>480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(3908/5318)</f>
        <v>0.73486273034975558</v>
      </c>
    </row>
    <row r="4" spans="1:15" s="2" customFormat="1" ht="16.5" customHeight="1" thickBot="1">
      <c r="A4" s="7" t="s">
        <v>485</v>
      </c>
      <c r="B4" s="41" t="s">
        <v>16</v>
      </c>
      <c r="C4" s="9">
        <v>497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484</v>
      </c>
      <c r="B5" s="62" t="s">
        <v>449</v>
      </c>
      <c r="C5" s="9">
        <v>489</v>
      </c>
      <c r="D5" s="10"/>
      <c r="E5" s="10"/>
      <c r="F5" s="10"/>
      <c r="G5" s="10"/>
      <c r="H5" s="10"/>
      <c r="I5" s="10"/>
      <c r="J5" s="10"/>
      <c r="K5" s="11" t="s">
        <v>8</v>
      </c>
      <c r="L5" s="16" t="s">
        <v>316</v>
      </c>
      <c r="M5" s="17">
        <f>(C7+C6+C10+C13)</f>
        <v>1277</v>
      </c>
      <c r="N5" s="14">
        <f>SUM(M5/M9)</f>
        <v>0.3429108485499463</v>
      </c>
      <c r="O5" s="2">
        <v>2</v>
      </c>
    </row>
    <row r="6" spans="1:15" s="2" customFormat="1" ht="16.5" customHeight="1" thickBot="1">
      <c r="A6" s="7" t="s">
        <v>481</v>
      </c>
      <c r="B6" s="12" t="s">
        <v>316</v>
      </c>
      <c r="C6" s="10">
        <v>419</v>
      </c>
      <c r="D6" s="10"/>
      <c r="E6" s="10"/>
      <c r="F6" s="10"/>
      <c r="G6" s="10"/>
      <c r="H6" s="9">
        <v>470</v>
      </c>
      <c r="I6" s="10"/>
      <c r="J6" s="10"/>
      <c r="K6" s="11" t="s">
        <v>7</v>
      </c>
      <c r="L6" s="61" t="s">
        <v>449</v>
      </c>
      <c r="M6" s="17">
        <f>(C5+C8+C11)</f>
        <v>1140</v>
      </c>
      <c r="N6" s="14">
        <f>SUM(M6/M9)</f>
        <v>0.30612244897959184</v>
      </c>
      <c r="O6" s="2">
        <v>3</v>
      </c>
    </row>
    <row r="7" spans="1:15" s="2" customFormat="1" ht="16.5" customHeight="1" thickBot="1">
      <c r="A7" s="7" t="s">
        <v>483</v>
      </c>
      <c r="B7" s="12" t="s">
        <v>316</v>
      </c>
      <c r="C7" s="10">
        <v>405</v>
      </c>
      <c r="D7" s="10"/>
      <c r="E7" s="10"/>
      <c r="F7" s="10"/>
      <c r="G7" s="10"/>
      <c r="H7" s="10"/>
      <c r="I7" s="10"/>
      <c r="J7" s="9" t="s">
        <v>491</v>
      </c>
      <c r="K7" s="11" t="s">
        <v>10</v>
      </c>
      <c r="L7" s="21" t="s">
        <v>16</v>
      </c>
      <c r="M7" s="17">
        <f>(C4+C15)</f>
        <v>607</v>
      </c>
      <c r="N7" s="14">
        <f>SUM(M7/M9)</f>
        <v>0.16299677765843179</v>
      </c>
      <c r="O7" s="2">
        <v>1</v>
      </c>
    </row>
    <row r="8" spans="1:15" s="2" customFormat="1" ht="16.5" customHeight="1" thickBot="1">
      <c r="A8" s="7" t="s">
        <v>405</v>
      </c>
      <c r="B8" s="62" t="s">
        <v>449</v>
      </c>
      <c r="C8" s="10">
        <v>392</v>
      </c>
      <c r="D8" s="10"/>
      <c r="E8" s="10"/>
      <c r="F8" s="10"/>
      <c r="G8" s="10"/>
      <c r="H8" s="10"/>
      <c r="I8" s="10"/>
      <c r="J8" s="9" t="s">
        <v>491</v>
      </c>
      <c r="K8" s="11" t="s">
        <v>6</v>
      </c>
      <c r="L8" s="13" t="s">
        <v>17</v>
      </c>
      <c r="M8" s="17">
        <f>(C9+C12+C14)</f>
        <v>700</v>
      </c>
      <c r="N8" s="14">
        <f>SUM(M8/M9)</f>
        <v>0.18796992481203006</v>
      </c>
      <c r="O8" s="2">
        <v>1</v>
      </c>
    </row>
    <row r="9" spans="1:15" s="2" customFormat="1" ht="16.5" customHeight="1" thickBot="1">
      <c r="A9" s="7" t="s">
        <v>482</v>
      </c>
      <c r="B9" s="8" t="s">
        <v>488</v>
      </c>
      <c r="C9" s="10">
        <v>326</v>
      </c>
      <c r="D9" s="10"/>
      <c r="E9" s="10"/>
      <c r="F9" s="10"/>
      <c r="G9" s="10"/>
      <c r="H9" s="10"/>
      <c r="I9" s="10"/>
      <c r="J9" s="9" t="s">
        <v>491</v>
      </c>
      <c r="K9" s="11" t="s">
        <v>15</v>
      </c>
      <c r="L9" s="13"/>
      <c r="M9" s="24">
        <v>3724</v>
      </c>
      <c r="N9" s="14"/>
    </row>
    <row r="10" spans="1:15" s="2" customFormat="1" ht="16.5" customHeight="1" thickBot="1">
      <c r="A10" s="18" t="s">
        <v>492</v>
      </c>
      <c r="B10" s="19" t="s">
        <v>316</v>
      </c>
      <c r="C10" s="10">
        <v>280</v>
      </c>
      <c r="D10" s="10"/>
      <c r="E10" s="10"/>
      <c r="F10" s="10"/>
      <c r="G10" s="10"/>
      <c r="H10" s="10"/>
      <c r="I10" s="10"/>
      <c r="J10" s="10"/>
      <c r="K10" s="11"/>
    </row>
    <row r="11" spans="1:15" s="2" customFormat="1" ht="16.5" customHeight="1" thickBot="1">
      <c r="A11" s="7" t="s">
        <v>486</v>
      </c>
      <c r="B11" s="62" t="s">
        <v>449</v>
      </c>
      <c r="C11" s="10">
        <v>259</v>
      </c>
      <c r="D11" s="10"/>
      <c r="E11" s="10"/>
      <c r="F11" s="10"/>
      <c r="G11" s="10"/>
      <c r="H11" s="10">
        <v>317</v>
      </c>
      <c r="I11" s="10">
        <v>318</v>
      </c>
      <c r="J11" s="9" t="s">
        <v>491</v>
      </c>
      <c r="K11" s="11" t="s">
        <v>81</v>
      </c>
    </row>
    <row r="12" spans="1:15" s="2" customFormat="1" ht="16.5" customHeight="1" thickBot="1">
      <c r="A12" s="18" t="s">
        <v>493</v>
      </c>
      <c r="B12" s="23" t="s">
        <v>14</v>
      </c>
      <c r="C12" s="10">
        <v>222</v>
      </c>
      <c r="D12" s="10"/>
      <c r="E12" s="10"/>
      <c r="F12" s="10"/>
      <c r="G12" s="10"/>
      <c r="H12" s="10">
        <v>318</v>
      </c>
      <c r="I12" s="10">
        <v>318</v>
      </c>
      <c r="J12" s="10" t="s">
        <v>20</v>
      </c>
    </row>
    <row r="13" spans="1:15" s="2" customFormat="1" ht="16.5" customHeight="1" thickBot="1">
      <c r="A13" s="18" t="s">
        <v>487</v>
      </c>
      <c r="B13" s="19" t="s">
        <v>316</v>
      </c>
      <c r="C13" s="10">
        <v>173</v>
      </c>
      <c r="D13" s="10"/>
      <c r="E13" s="10"/>
      <c r="F13" s="10"/>
      <c r="G13" s="10"/>
      <c r="H13" s="10" t="s">
        <v>20</v>
      </c>
    </row>
    <row r="14" spans="1:15" s="2" customFormat="1" ht="16.5" customHeight="1" thickBot="1">
      <c r="A14" s="18" t="s">
        <v>490</v>
      </c>
      <c r="B14" s="23" t="s">
        <v>489</v>
      </c>
      <c r="C14" s="10">
        <v>152</v>
      </c>
      <c r="D14" s="10"/>
      <c r="E14" s="10"/>
      <c r="F14" s="10"/>
      <c r="G14" s="10" t="s">
        <v>20</v>
      </c>
    </row>
    <row r="15" spans="1:15" s="2" customFormat="1" ht="16.5" customHeight="1" thickBot="1">
      <c r="A15" s="18" t="s">
        <v>406</v>
      </c>
      <c r="B15" s="22" t="s">
        <v>16</v>
      </c>
      <c r="C15" s="10">
        <v>110</v>
      </c>
      <c r="D15" s="10"/>
      <c r="E15" s="10"/>
      <c r="F15" s="10" t="s">
        <v>20</v>
      </c>
    </row>
    <row r="16" spans="1:15" s="2" customFormat="1" ht="10.5" customHeight="1">
      <c r="A16" s="1"/>
      <c r="C16" s="17"/>
      <c r="D16" s="17"/>
      <c r="E16" s="17"/>
      <c r="F16" s="17"/>
      <c r="G16" s="17"/>
    </row>
    <row r="17" spans="1:14" s="2" customFormat="1" ht="17.45" customHeight="1">
      <c r="A17" s="1" t="s">
        <v>497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6"/>
      <c r="K19" s="13" t="s">
        <v>9</v>
      </c>
      <c r="L19" s="14">
        <f>(2630/3833)</f>
        <v>0.68614662144534311</v>
      </c>
    </row>
    <row r="20" spans="1:14" s="2" customFormat="1" ht="16.5" customHeight="1" thickBot="1">
      <c r="A20" s="7" t="s">
        <v>494</v>
      </c>
      <c r="B20" s="62" t="s">
        <v>449</v>
      </c>
      <c r="C20" s="60">
        <v>448</v>
      </c>
      <c r="D20" s="10"/>
      <c r="E20" s="10"/>
      <c r="F20" s="10"/>
      <c r="G20" s="10"/>
      <c r="H20" s="10"/>
      <c r="I20" s="10"/>
      <c r="J20" s="11" t="s">
        <v>4</v>
      </c>
      <c r="L20" s="13" t="s">
        <v>11</v>
      </c>
      <c r="M20" s="13" t="s">
        <v>12</v>
      </c>
      <c r="N20" s="13" t="s">
        <v>13</v>
      </c>
    </row>
    <row r="21" spans="1:14" s="2" customFormat="1" ht="16.5" customHeight="1" thickBot="1">
      <c r="A21" s="7" t="s">
        <v>495</v>
      </c>
      <c r="B21" s="15" t="s">
        <v>14</v>
      </c>
      <c r="C21" s="64">
        <v>407</v>
      </c>
      <c r="D21" s="9">
        <v>419</v>
      </c>
      <c r="E21" s="10"/>
      <c r="F21" s="10"/>
      <c r="G21" s="10"/>
      <c r="H21" s="10"/>
      <c r="I21" s="10"/>
      <c r="J21" s="11" t="s">
        <v>8</v>
      </c>
      <c r="K21" s="16" t="s">
        <v>316</v>
      </c>
      <c r="L21" s="17">
        <v>125</v>
      </c>
      <c r="M21" s="14">
        <f>SUM(L21/L25)</f>
        <v>4.9860390905464701E-2</v>
      </c>
    </row>
    <row r="22" spans="1:14" s="2" customFormat="1" ht="16.5" customHeight="1" thickBot="1">
      <c r="A22" s="7" t="s">
        <v>357</v>
      </c>
      <c r="B22" s="41" t="s">
        <v>16</v>
      </c>
      <c r="C22" s="64">
        <v>406</v>
      </c>
      <c r="D22" s="10"/>
      <c r="E22" s="9" t="s">
        <v>491</v>
      </c>
      <c r="F22" s="10"/>
      <c r="G22" s="10"/>
      <c r="H22" s="10"/>
      <c r="I22" s="10"/>
      <c r="J22" s="11" t="s">
        <v>7</v>
      </c>
      <c r="K22" s="61" t="s">
        <v>449</v>
      </c>
      <c r="L22" s="17">
        <f>(C20+C23+C27+C28)</f>
        <v>939</v>
      </c>
      <c r="M22" s="14">
        <f>SUM(L22/L25)</f>
        <v>0.37455125648185084</v>
      </c>
      <c r="N22" s="2">
        <v>2</v>
      </c>
    </row>
    <row r="23" spans="1:14" s="2" customFormat="1" ht="16.5" customHeight="1" thickBot="1">
      <c r="A23" s="7" t="s">
        <v>496</v>
      </c>
      <c r="B23" s="62" t="s">
        <v>449</v>
      </c>
      <c r="C23" s="64">
        <v>223</v>
      </c>
      <c r="D23" s="10"/>
      <c r="E23" s="10"/>
      <c r="F23" s="10"/>
      <c r="G23" s="10"/>
      <c r="H23" s="10"/>
      <c r="I23" s="9">
        <v>350</v>
      </c>
      <c r="J23" s="11" t="s">
        <v>6</v>
      </c>
      <c r="K23" s="21" t="s">
        <v>16</v>
      </c>
      <c r="L23" s="17">
        <v>406</v>
      </c>
      <c r="M23" s="14">
        <f>SUM(L23/L25)</f>
        <v>0.16194654966094935</v>
      </c>
      <c r="N23" s="2">
        <v>1</v>
      </c>
    </row>
    <row r="24" spans="1:14" s="2" customFormat="1" ht="16.5" customHeight="1" thickBot="1">
      <c r="A24" s="18" t="s">
        <v>502</v>
      </c>
      <c r="B24" s="23" t="s">
        <v>14</v>
      </c>
      <c r="C24" s="64">
        <v>210</v>
      </c>
      <c r="D24" s="10"/>
      <c r="E24" s="10"/>
      <c r="F24" s="10"/>
      <c r="G24" s="10"/>
      <c r="H24" s="10"/>
      <c r="I24" s="10"/>
      <c r="J24" s="11"/>
      <c r="K24" s="13" t="s">
        <v>17</v>
      </c>
      <c r="L24" s="17">
        <f>(C21+C24+C25+C26+C30)</f>
        <v>1037</v>
      </c>
      <c r="M24" s="14">
        <f>SUM(L24/L25)</f>
        <v>0.41364180295173514</v>
      </c>
      <c r="N24" s="2">
        <v>2</v>
      </c>
    </row>
    <row r="25" spans="1:14" s="2" customFormat="1" ht="16.5" customHeight="1" thickBot="1">
      <c r="A25" s="7" t="s">
        <v>501</v>
      </c>
      <c r="B25" s="15" t="s">
        <v>14</v>
      </c>
      <c r="C25" s="64">
        <v>204</v>
      </c>
      <c r="D25" s="10"/>
      <c r="E25" s="10"/>
      <c r="F25" s="10"/>
      <c r="G25" s="10"/>
      <c r="H25" s="10"/>
      <c r="I25" s="9">
        <v>324</v>
      </c>
      <c r="J25" s="11" t="s">
        <v>10</v>
      </c>
      <c r="K25" s="13"/>
      <c r="L25" s="24">
        <v>2507</v>
      </c>
      <c r="M25" s="14"/>
    </row>
    <row r="26" spans="1:14" s="2" customFormat="1" ht="16.5" customHeight="1" thickBot="1">
      <c r="A26" s="18" t="s">
        <v>361</v>
      </c>
      <c r="B26" s="23" t="s">
        <v>14</v>
      </c>
      <c r="C26" s="64">
        <v>146</v>
      </c>
      <c r="D26" s="10"/>
      <c r="E26" s="10"/>
      <c r="F26" s="10"/>
      <c r="G26" s="10"/>
      <c r="H26" s="10" t="s">
        <v>20</v>
      </c>
      <c r="K26" s="16"/>
      <c r="L26" s="17"/>
      <c r="M26" s="14"/>
    </row>
    <row r="27" spans="1:14" s="2" customFormat="1" ht="16.5" customHeight="1" thickBot="1">
      <c r="A27" s="18" t="s">
        <v>499</v>
      </c>
      <c r="B27" s="63" t="s">
        <v>449</v>
      </c>
      <c r="C27" s="64">
        <v>142</v>
      </c>
      <c r="D27" s="10"/>
      <c r="E27" s="10"/>
      <c r="F27" s="10"/>
      <c r="G27" s="10"/>
      <c r="H27" s="10"/>
      <c r="I27" s="10" t="s">
        <v>20</v>
      </c>
      <c r="J27" s="17"/>
      <c r="K27" s="14"/>
    </row>
    <row r="28" spans="1:14" s="2" customFormat="1" ht="16.5" customHeight="1" thickBot="1">
      <c r="A28" s="18" t="s">
        <v>500</v>
      </c>
      <c r="B28" s="63" t="s">
        <v>449</v>
      </c>
      <c r="C28" s="64">
        <v>126</v>
      </c>
      <c r="D28" s="10"/>
      <c r="E28" s="10"/>
      <c r="F28" s="10"/>
      <c r="G28" s="10" t="s">
        <v>20</v>
      </c>
      <c r="J28" s="17"/>
      <c r="K28" s="14"/>
    </row>
    <row r="29" spans="1:14" s="2" customFormat="1" ht="16.5" customHeight="1" thickBot="1">
      <c r="A29" s="18" t="s">
        <v>277</v>
      </c>
      <c r="B29" s="19" t="s">
        <v>316</v>
      </c>
      <c r="C29" s="64">
        <v>125</v>
      </c>
      <c r="D29" s="10"/>
      <c r="E29" s="10"/>
      <c r="F29" s="10" t="s">
        <v>20</v>
      </c>
      <c r="J29" s="24"/>
      <c r="K29" s="14"/>
    </row>
    <row r="30" spans="1:14" s="2" customFormat="1" ht="16.5" customHeight="1" thickBot="1">
      <c r="A30" s="18" t="s">
        <v>498</v>
      </c>
      <c r="B30" s="23" t="s">
        <v>14</v>
      </c>
      <c r="C30" s="64">
        <v>70</v>
      </c>
      <c r="D30" s="10"/>
      <c r="E30" s="10" t="s">
        <v>20</v>
      </c>
      <c r="J30" s="24"/>
      <c r="K30" s="14"/>
    </row>
    <row r="31" spans="1:14" s="2" customFormat="1" ht="11.25" customHeight="1">
      <c r="A31" s="27"/>
      <c r="B31" s="28"/>
      <c r="C31" s="43"/>
      <c r="D31" s="43"/>
      <c r="E31" s="43"/>
      <c r="F31" s="17"/>
      <c r="G31" s="17"/>
      <c r="H31" s="17"/>
      <c r="I31" s="17"/>
      <c r="J31" s="17"/>
      <c r="K31" s="17"/>
      <c r="L31" s="42"/>
    </row>
    <row r="32" spans="1:14" s="2" customFormat="1" ht="17.45" customHeight="1">
      <c r="A32" s="1" t="s">
        <v>506</v>
      </c>
    </row>
    <row r="33" spans="1:16" s="2" customFormat="1" ht="10.5" customHeight="1" thickBot="1">
      <c r="A33" s="1"/>
    </row>
    <row r="34" spans="1:16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6"/>
      <c r="G34" s="13" t="s">
        <v>9</v>
      </c>
      <c r="H34" s="14">
        <f>(2339/3069)</f>
        <v>0.76213750407298797</v>
      </c>
    </row>
    <row r="35" spans="1:16" s="2" customFormat="1" ht="16.5" customHeight="1" thickBot="1">
      <c r="A35" s="7" t="s">
        <v>503</v>
      </c>
      <c r="B35" s="62" t="s">
        <v>449</v>
      </c>
      <c r="C35" s="9">
        <v>641</v>
      </c>
      <c r="D35" s="10"/>
      <c r="E35" s="10"/>
      <c r="F35" s="11" t="s">
        <v>4</v>
      </c>
      <c r="H35" s="13" t="s">
        <v>11</v>
      </c>
      <c r="I35" s="13" t="s">
        <v>12</v>
      </c>
      <c r="J35" s="13" t="s">
        <v>13</v>
      </c>
    </row>
    <row r="36" spans="1:16" s="2" customFormat="1" ht="16.5" customHeight="1" thickBot="1">
      <c r="A36" s="7" t="s">
        <v>504</v>
      </c>
      <c r="B36" s="62" t="s">
        <v>449</v>
      </c>
      <c r="C36" s="9">
        <v>463</v>
      </c>
      <c r="D36" s="10"/>
      <c r="E36" s="10"/>
      <c r="F36" s="11" t="s">
        <v>8</v>
      </c>
      <c r="G36" s="16" t="s">
        <v>316</v>
      </c>
      <c r="H36" s="17">
        <f>(C39+C40)</f>
        <v>420</v>
      </c>
      <c r="I36" s="14">
        <f>SUM(H36/H39)</f>
        <v>0.18741633199464525</v>
      </c>
    </row>
    <row r="37" spans="1:16" s="2" customFormat="1" ht="16.5" customHeight="1" thickBot="1">
      <c r="A37" s="7" t="s">
        <v>505</v>
      </c>
      <c r="B37" s="41" t="s">
        <v>16</v>
      </c>
      <c r="C37" s="10">
        <v>384</v>
      </c>
      <c r="D37" s="9" t="s">
        <v>491</v>
      </c>
      <c r="E37" s="10"/>
      <c r="F37" s="11" t="s">
        <v>7</v>
      </c>
      <c r="G37" s="61" t="s">
        <v>449</v>
      </c>
      <c r="H37" s="17">
        <f>(C35+C36+C38)</f>
        <v>1437</v>
      </c>
      <c r="I37" s="14">
        <f>SUM(H37/H39)</f>
        <v>0.64123159303882193</v>
      </c>
      <c r="J37" s="2">
        <v>3</v>
      </c>
    </row>
    <row r="38" spans="1:16" s="2" customFormat="1" ht="16.5" customHeight="1" thickBot="1">
      <c r="A38" s="7" t="s">
        <v>507</v>
      </c>
      <c r="B38" s="62" t="s">
        <v>449</v>
      </c>
      <c r="C38" s="10">
        <v>333</v>
      </c>
      <c r="D38" s="10"/>
      <c r="E38" s="9" t="s">
        <v>491</v>
      </c>
      <c r="F38" s="11" t="s">
        <v>6</v>
      </c>
      <c r="G38" s="21" t="s">
        <v>16</v>
      </c>
      <c r="H38" s="17">
        <v>384</v>
      </c>
      <c r="I38" s="14">
        <f>SUM(H38/H39)</f>
        <v>0.17135207496653279</v>
      </c>
      <c r="J38" s="2">
        <v>1</v>
      </c>
    </row>
    <row r="39" spans="1:16" s="2" customFormat="1" ht="16.5" customHeight="1" thickBot="1">
      <c r="A39" s="18" t="s">
        <v>398</v>
      </c>
      <c r="B39" s="19" t="s">
        <v>316</v>
      </c>
      <c r="C39" s="10">
        <v>224</v>
      </c>
      <c r="D39" s="10"/>
      <c r="E39" s="10"/>
      <c r="F39" s="11"/>
      <c r="G39" s="50"/>
      <c r="H39" s="24">
        <v>2241</v>
      </c>
      <c r="I39" s="14"/>
    </row>
    <row r="40" spans="1:16" s="2" customFormat="1" ht="16.5" customHeight="1" thickBot="1">
      <c r="A40" s="18" t="s">
        <v>450</v>
      </c>
      <c r="B40" s="19" t="s">
        <v>316</v>
      </c>
      <c r="C40" s="10">
        <v>196</v>
      </c>
      <c r="D40" s="10"/>
      <c r="E40" s="10" t="s">
        <v>20</v>
      </c>
      <c r="G40" s="50"/>
      <c r="H40" s="24"/>
      <c r="I40" s="14"/>
    </row>
    <row r="41" spans="1:16" s="2" customFormat="1" ht="11.25" customHeight="1">
      <c r="A41" s="27"/>
      <c r="B41" s="28"/>
      <c r="C41" s="43"/>
      <c r="D41" s="43"/>
      <c r="E41" s="43"/>
      <c r="F41" s="17"/>
      <c r="G41" s="17"/>
      <c r="H41" s="17"/>
      <c r="I41" s="17"/>
      <c r="J41" s="17"/>
      <c r="K41" s="17"/>
      <c r="L41" s="42"/>
    </row>
    <row r="42" spans="1:16" s="2" customFormat="1" ht="17.45" customHeight="1">
      <c r="A42" s="1" t="s">
        <v>508</v>
      </c>
    </row>
    <row r="43" spans="1:16" s="2" customFormat="1" ht="8.25" customHeight="1" thickBot="1">
      <c r="A43" s="1"/>
    </row>
    <row r="44" spans="1:16" s="2" customFormat="1" ht="17.4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/>
      <c r="M44" s="13" t="s">
        <v>9</v>
      </c>
      <c r="N44" s="14"/>
    </row>
    <row r="45" spans="1:16" s="2" customFormat="1" ht="17.45" customHeight="1" thickBot="1">
      <c r="A45" s="7" t="s">
        <v>306</v>
      </c>
      <c r="B45" s="8" t="s">
        <v>511</v>
      </c>
      <c r="C45" s="9">
        <v>570</v>
      </c>
      <c r="D45" s="10"/>
      <c r="E45" s="10"/>
      <c r="F45" s="10"/>
      <c r="G45" s="10"/>
      <c r="H45" s="10"/>
      <c r="I45" s="10"/>
      <c r="J45" s="10"/>
      <c r="K45" s="10"/>
      <c r="L45" s="11"/>
      <c r="N45" s="13" t="s">
        <v>11</v>
      </c>
      <c r="O45" s="13" t="s">
        <v>12</v>
      </c>
      <c r="P45" s="13" t="s">
        <v>13</v>
      </c>
    </row>
    <row r="46" spans="1:16" s="2" customFormat="1" ht="17.45" customHeight="1" thickBot="1">
      <c r="A46" s="7" t="s">
        <v>504</v>
      </c>
      <c r="B46" s="62" t="s">
        <v>449</v>
      </c>
      <c r="C46" s="9">
        <v>427</v>
      </c>
      <c r="D46" s="10"/>
      <c r="E46" s="10"/>
      <c r="F46" s="10"/>
      <c r="G46" s="10"/>
      <c r="H46" s="10"/>
      <c r="I46" s="10"/>
      <c r="J46" s="10"/>
      <c r="K46" s="10"/>
      <c r="L46" s="11"/>
      <c r="M46" s="16" t="s">
        <v>316</v>
      </c>
      <c r="N46" s="17">
        <f>(C49+C54)</f>
        <v>353</v>
      </c>
      <c r="O46" s="14">
        <f>SUM(N46/N50)</f>
        <v>0.12210307851954341</v>
      </c>
      <c r="P46" s="2">
        <v>1</v>
      </c>
    </row>
    <row r="47" spans="1:16" s="2" customFormat="1" ht="17.45" customHeight="1" thickBot="1">
      <c r="A47" s="7" t="s">
        <v>513</v>
      </c>
      <c r="B47" s="62" t="s">
        <v>449</v>
      </c>
      <c r="C47" s="10">
        <v>281</v>
      </c>
      <c r="D47" s="10"/>
      <c r="E47" s="10"/>
      <c r="F47" s="10"/>
      <c r="G47" s="10"/>
      <c r="H47" s="10"/>
      <c r="I47" s="10"/>
      <c r="J47" s="10"/>
      <c r="K47" s="10"/>
      <c r="L47" s="11"/>
      <c r="M47" s="20" t="s">
        <v>511</v>
      </c>
      <c r="N47" s="17">
        <f>(C45+C50)</f>
        <v>778</v>
      </c>
      <c r="O47" s="14">
        <f>SUM(N47/N50)</f>
        <v>0.26911103424420618</v>
      </c>
      <c r="P47" s="2">
        <v>1</v>
      </c>
    </row>
    <row r="48" spans="1:16" s="2" customFormat="1" ht="17.45" customHeight="1" thickBot="1">
      <c r="A48" s="7" t="s">
        <v>510</v>
      </c>
      <c r="B48" s="62" t="s">
        <v>449</v>
      </c>
      <c r="C48" s="10">
        <v>258</v>
      </c>
      <c r="D48" s="10"/>
      <c r="E48" s="10"/>
      <c r="F48" s="10"/>
      <c r="G48" s="10"/>
      <c r="H48" s="10"/>
      <c r="I48" s="10"/>
      <c r="J48" s="10"/>
      <c r="K48" s="10"/>
      <c r="L48" s="11"/>
      <c r="M48" s="61" t="s">
        <v>449</v>
      </c>
      <c r="N48" s="17">
        <f>(C46+C47+C48+C55+C56)</f>
        <v>1145</v>
      </c>
      <c r="O48" s="14">
        <f>SUM(N48/N50)</f>
        <v>0.3960567277758561</v>
      </c>
      <c r="P48" s="2">
        <v>3</v>
      </c>
    </row>
    <row r="49" spans="1:16" s="2" customFormat="1" ht="17.45" customHeight="1" thickBot="1">
      <c r="A49" s="7" t="s">
        <v>509</v>
      </c>
      <c r="B49" s="12" t="s">
        <v>316</v>
      </c>
      <c r="C49" s="10">
        <v>228</v>
      </c>
      <c r="D49" s="10"/>
      <c r="E49" s="10"/>
      <c r="F49" s="10"/>
      <c r="G49" s="10"/>
      <c r="H49" s="10"/>
      <c r="I49" s="10"/>
      <c r="J49" s="10"/>
      <c r="K49" s="10"/>
      <c r="L49" s="9"/>
      <c r="M49" s="13" t="s">
        <v>17</v>
      </c>
      <c r="N49" s="17">
        <f>(C51+C52+C53+C57+C58)</f>
        <v>615</v>
      </c>
      <c r="O49" s="14">
        <f>SUM(N49/N50)</f>
        <v>0.21272915946039433</v>
      </c>
      <c r="P49" s="2">
        <v>1</v>
      </c>
    </row>
    <row r="50" spans="1:16" s="2" customFormat="1" ht="17.45" customHeight="1" thickBot="1">
      <c r="A50" s="18" t="s">
        <v>514</v>
      </c>
      <c r="B50" s="26" t="s">
        <v>511</v>
      </c>
      <c r="C50" s="10">
        <v>208</v>
      </c>
      <c r="D50" s="10"/>
      <c r="E50" s="10"/>
      <c r="F50" s="10"/>
      <c r="G50" s="10"/>
      <c r="H50" s="10"/>
      <c r="I50" s="10"/>
      <c r="J50" s="10"/>
      <c r="K50" s="10"/>
      <c r="L50" s="9"/>
      <c r="M50" s="13"/>
      <c r="N50" s="24">
        <v>2891</v>
      </c>
      <c r="O50" s="14"/>
    </row>
    <row r="51" spans="1:16" s="2" customFormat="1" ht="17.45" customHeight="1" thickBot="1">
      <c r="A51" s="7" t="s">
        <v>294</v>
      </c>
      <c r="B51" s="15" t="s">
        <v>489</v>
      </c>
      <c r="C51" s="10">
        <v>192</v>
      </c>
      <c r="D51" s="10"/>
      <c r="E51" s="10"/>
      <c r="F51" s="10"/>
      <c r="G51" s="10"/>
      <c r="H51" s="10"/>
      <c r="I51" s="10"/>
      <c r="J51" s="10"/>
      <c r="K51" s="10"/>
      <c r="L51" s="9"/>
    </row>
    <row r="52" spans="1:16" s="2" customFormat="1" ht="17.45" customHeight="1" thickBot="1">
      <c r="A52" s="18" t="s">
        <v>56</v>
      </c>
      <c r="B52" s="23" t="s">
        <v>14</v>
      </c>
      <c r="C52" s="10">
        <v>175</v>
      </c>
      <c r="D52" s="10"/>
      <c r="E52" s="10"/>
      <c r="F52" s="10"/>
    </row>
    <row r="53" spans="1:16" s="2" customFormat="1" ht="17.45" customHeight="1" thickBot="1">
      <c r="A53" s="18" t="s">
        <v>384</v>
      </c>
      <c r="B53" s="23" t="s">
        <v>489</v>
      </c>
      <c r="C53" s="10">
        <v>171</v>
      </c>
      <c r="D53" s="10"/>
      <c r="E53" s="10"/>
      <c r="F53" s="10"/>
      <c r="J53" s="14"/>
    </row>
    <row r="54" spans="1:16" s="2" customFormat="1" ht="17.45" customHeight="1" thickBot="1">
      <c r="A54" s="18" t="s">
        <v>512</v>
      </c>
      <c r="B54" s="19" t="s">
        <v>316</v>
      </c>
      <c r="C54" s="10">
        <v>125</v>
      </c>
      <c r="D54" s="10"/>
      <c r="E54" s="10"/>
      <c r="F54" s="10"/>
      <c r="J54" s="14"/>
    </row>
    <row r="55" spans="1:16" s="2" customFormat="1" ht="17.45" customHeight="1" thickBot="1">
      <c r="A55" s="18" t="s">
        <v>518</v>
      </c>
      <c r="B55" s="63" t="s">
        <v>449</v>
      </c>
      <c r="C55" s="10">
        <v>115</v>
      </c>
      <c r="D55" s="10"/>
      <c r="E55" s="10"/>
      <c r="F55" s="10"/>
    </row>
    <row r="56" spans="1:16" s="2" customFormat="1" ht="17.45" customHeight="1" thickBot="1">
      <c r="A56" s="18" t="s">
        <v>517</v>
      </c>
      <c r="B56" s="63" t="s">
        <v>449</v>
      </c>
      <c r="C56" s="10">
        <v>64</v>
      </c>
      <c r="D56" s="10"/>
      <c r="E56" s="10"/>
      <c r="F56" s="10"/>
    </row>
    <row r="57" spans="1:16" s="2" customFormat="1" ht="17.45" customHeight="1" thickBot="1">
      <c r="A57" s="18" t="s">
        <v>515</v>
      </c>
      <c r="B57" s="23" t="s">
        <v>14</v>
      </c>
      <c r="C57" s="10">
        <v>44</v>
      </c>
      <c r="D57" s="10"/>
      <c r="E57" s="10"/>
      <c r="F57" s="10"/>
      <c r="J57" s="14"/>
    </row>
    <row r="58" spans="1:16" s="2" customFormat="1" ht="17.45" customHeight="1" thickBot="1">
      <c r="A58" s="18" t="s">
        <v>516</v>
      </c>
      <c r="B58" s="23" t="s">
        <v>489</v>
      </c>
      <c r="C58" s="10">
        <v>33</v>
      </c>
      <c r="D58" s="10"/>
      <c r="E58" s="10"/>
      <c r="F58" s="10"/>
    </row>
    <row r="59" spans="1:16">
      <c r="C59" s="44"/>
      <c r="D59" s="44"/>
      <c r="E59" s="44"/>
    </row>
    <row r="60" spans="1:16" s="2" customFormat="1" ht="17.45" customHeight="1">
      <c r="A60" s="1" t="s">
        <v>522</v>
      </c>
    </row>
    <row r="61" spans="1:16" s="2" customFormat="1" ht="10.5" customHeight="1" thickBot="1">
      <c r="A61" s="1"/>
    </row>
    <row r="62" spans="1:16" s="2" customFormat="1" ht="16.5" customHeight="1" thickBot="1">
      <c r="A62" s="4" t="s">
        <v>0</v>
      </c>
      <c r="B62" s="5" t="s">
        <v>1</v>
      </c>
      <c r="C62" s="5" t="s">
        <v>2</v>
      </c>
      <c r="D62" s="5">
        <v>2</v>
      </c>
      <c r="E62" s="5">
        <v>3</v>
      </c>
      <c r="F62" s="5">
        <v>4</v>
      </c>
      <c r="G62" s="5">
        <v>5</v>
      </c>
      <c r="H62" s="5">
        <v>6</v>
      </c>
      <c r="I62" s="5">
        <v>7</v>
      </c>
      <c r="J62" s="6"/>
      <c r="K62" s="13" t="s">
        <v>9</v>
      </c>
      <c r="L62" s="14"/>
    </row>
    <row r="63" spans="1:16" s="2" customFormat="1" ht="16.5" customHeight="1" thickBot="1">
      <c r="A63" s="7" t="s">
        <v>337</v>
      </c>
      <c r="B63" s="15" t="s">
        <v>14</v>
      </c>
      <c r="C63" s="9">
        <v>529</v>
      </c>
      <c r="D63" s="10"/>
      <c r="E63" s="10"/>
      <c r="F63" s="10"/>
      <c r="G63" s="10"/>
      <c r="H63" s="10"/>
      <c r="I63" s="10"/>
      <c r="J63" s="11"/>
      <c r="L63" s="13" t="s">
        <v>11</v>
      </c>
      <c r="M63" s="13" t="s">
        <v>12</v>
      </c>
      <c r="N63" s="13" t="s">
        <v>13</v>
      </c>
    </row>
    <row r="64" spans="1:16" s="2" customFormat="1" ht="16.5" customHeight="1" thickBot="1">
      <c r="A64" s="7" t="s">
        <v>521</v>
      </c>
      <c r="B64" s="15" t="s">
        <v>14</v>
      </c>
      <c r="C64" s="9">
        <v>438</v>
      </c>
      <c r="D64" s="10"/>
      <c r="E64" s="10"/>
      <c r="F64" s="10"/>
      <c r="G64" s="10"/>
      <c r="H64" s="10"/>
      <c r="I64" s="10"/>
      <c r="J64" s="11"/>
      <c r="K64" s="16" t="s">
        <v>316</v>
      </c>
      <c r="L64" s="17">
        <f>(C69+C70+C71)</f>
        <v>490</v>
      </c>
      <c r="M64" s="14">
        <f>SUM(L64/L66)</f>
        <v>0.17132867132867133</v>
      </c>
    </row>
    <row r="65" spans="1:23" s="2" customFormat="1" ht="16.5" customHeight="1" thickBot="1">
      <c r="A65" s="7" t="s">
        <v>526</v>
      </c>
      <c r="B65" s="15" t="s">
        <v>14</v>
      </c>
      <c r="C65" s="9">
        <v>416</v>
      </c>
      <c r="D65" s="10"/>
      <c r="E65" s="10"/>
      <c r="F65" s="10"/>
      <c r="G65" s="10"/>
      <c r="H65" s="10"/>
      <c r="I65" s="10"/>
      <c r="J65" s="11"/>
      <c r="K65" s="13" t="s">
        <v>17</v>
      </c>
      <c r="L65" s="17">
        <f>(C63+C64+C65+C66+C67+C68+C72)</f>
        <v>2370</v>
      </c>
      <c r="M65" s="14">
        <f>SUM(L65/L66)</f>
        <v>0.82867132867132864</v>
      </c>
      <c r="N65" s="2">
        <v>6</v>
      </c>
    </row>
    <row r="66" spans="1:23" s="2" customFormat="1" ht="16.5" customHeight="1" thickBot="1">
      <c r="A66" s="7" t="s">
        <v>520</v>
      </c>
      <c r="B66" s="15" t="s">
        <v>14</v>
      </c>
      <c r="C66" s="10">
        <v>405</v>
      </c>
      <c r="D66" s="10"/>
      <c r="E66" s="10"/>
      <c r="F66" s="10"/>
      <c r="G66" s="10"/>
      <c r="H66" s="10"/>
      <c r="I66" s="10"/>
      <c r="J66" s="11"/>
      <c r="K66" s="13"/>
      <c r="L66" s="24">
        <v>2860</v>
      </c>
      <c r="M66" s="14"/>
    </row>
    <row r="67" spans="1:23" s="2" customFormat="1" ht="16.5" customHeight="1" thickBot="1">
      <c r="A67" s="7" t="s">
        <v>519</v>
      </c>
      <c r="B67" s="15" t="s">
        <v>14</v>
      </c>
      <c r="C67" s="10">
        <v>315</v>
      </c>
      <c r="D67" s="10"/>
      <c r="E67" s="10"/>
      <c r="F67" s="10"/>
      <c r="G67" s="10"/>
      <c r="H67" s="10"/>
      <c r="I67" s="10"/>
      <c r="J67" s="11"/>
    </row>
    <row r="68" spans="1:23" s="2" customFormat="1" ht="16.5" customHeight="1" thickBot="1">
      <c r="A68" s="7" t="s">
        <v>527</v>
      </c>
      <c r="B68" s="15" t="s">
        <v>14</v>
      </c>
      <c r="C68" s="10">
        <v>256</v>
      </c>
      <c r="D68" s="10"/>
      <c r="E68" s="10"/>
      <c r="F68" s="10"/>
      <c r="G68" s="10"/>
      <c r="H68" s="10"/>
      <c r="I68" s="10"/>
      <c r="J68" s="11"/>
    </row>
    <row r="69" spans="1:23" s="2" customFormat="1" ht="16.5" customHeight="1" thickBot="1">
      <c r="A69" s="18" t="s">
        <v>523</v>
      </c>
      <c r="B69" s="19" t="s">
        <v>316</v>
      </c>
      <c r="C69" s="10">
        <v>195</v>
      </c>
      <c r="D69" s="10"/>
      <c r="E69" s="10"/>
      <c r="F69" s="10"/>
      <c r="G69" s="10"/>
      <c r="H69" s="10"/>
      <c r="I69" s="10"/>
      <c r="J69" s="11"/>
    </row>
    <row r="70" spans="1:23" s="2" customFormat="1" ht="16.5" customHeight="1" thickBot="1">
      <c r="A70" s="18" t="s">
        <v>524</v>
      </c>
      <c r="B70" s="19" t="s">
        <v>316</v>
      </c>
      <c r="C70" s="10">
        <v>155</v>
      </c>
      <c r="D70" s="10"/>
      <c r="E70" s="10"/>
      <c r="F70" s="10"/>
      <c r="G70" s="10"/>
      <c r="H70" s="10"/>
    </row>
    <row r="71" spans="1:23" s="2" customFormat="1" ht="16.5" customHeight="1" thickBot="1">
      <c r="A71" s="18" t="s">
        <v>434</v>
      </c>
      <c r="B71" s="19" t="s">
        <v>316</v>
      </c>
      <c r="C71" s="10">
        <v>140</v>
      </c>
      <c r="D71" s="10"/>
      <c r="E71" s="10"/>
      <c r="F71" s="10"/>
      <c r="G71" s="10"/>
      <c r="H71" s="10"/>
    </row>
    <row r="72" spans="1:23" s="2" customFormat="1" ht="16.5" customHeight="1" thickBot="1">
      <c r="A72" s="18" t="s">
        <v>525</v>
      </c>
      <c r="B72" s="23" t="s">
        <v>14</v>
      </c>
      <c r="C72" s="10">
        <v>11</v>
      </c>
      <c r="D72" s="10"/>
      <c r="E72" s="10"/>
      <c r="F72" s="10"/>
      <c r="G72" s="10"/>
      <c r="H72" s="10"/>
    </row>
    <row r="73" spans="1:23">
      <c r="C73" s="44"/>
      <c r="D73" s="44"/>
    </row>
    <row r="74" spans="1:23" s="30" customFormat="1" ht="15" customHeight="1">
      <c r="B74" s="34" t="s">
        <v>19</v>
      </c>
      <c r="C74" s="36" t="s">
        <v>316</v>
      </c>
      <c r="D74" s="37" t="s">
        <v>511</v>
      </c>
      <c r="E74" s="45" t="s">
        <v>449</v>
      </c>
      <c r="F74" s="38" t="s">
        <v>16</v>
      </c>
      <c r="G74" s="34" t="s">
        <v>17</v>
      </c>
      <c r="K74" s="39"/>
      <c r="S74" s="31"/>
      <c r="T74" s="32"/>
      <c r="U74" s="33"/>
    </row>
    <row r="75" spans="1:23" s="30" customFormat="1" ht="15" customHeight="1">
      <c r="A75" s="30" t="s">
        <v>11</v>
      </c>
      <c r="B75" s="35">
        <f>SUM(M9+N50+L66+L25+H39)</f>
        <v>14223</v>
      </c>
      <c r="C75" s="32">
        <f>SUM(L64+N46+L21+M5+H36)</f>
        <v>2665</v>
      </c>
      <c r="D75" s="32">
        <v>778</v>
      </c>
      <c r="E75" s="32">
        <f>(N48+H37+L22+M6)</f>
        <v>4661</v>
      </c>
      <c r="F75" s="32">
        <f>(H38+L23+M7)</f>
        <v>1397</v>
      </c>
      <c r="G75" s="32">
        <f>(L65+N49+M8+L24)</f>
        <v>4722</v>
      </c>
      <c r="K75" s="32"/>
      <c r="U75" s="34"/>
      <c r="V75" s="35"/>
      <c r="W75" s="33"/>
    </row>
    <row r="76" spans="1:23" s="30" customFormat="1" ht="15" customHeight="1">
      <c r="A76" s="30" t="s">
        <v>12</v>
      </c>
      <c r="B76" s="40">
        <v>1</v>
      </c>
      <c r="C76" s="33">
        <f>SUM(C75/$B$75)</f>
        <v>0.18737256556282078</v>
      </c>
      <c r="D76" s="33">
        <f>SUM(D75/$B$75)</f>
        <v>5.4700133586444488E-2</v>
      </c>
      <c r="E76" s="33">
        <f>SUM(E75/$B$75)</f>
        <v>0.32770864093369895</v>
      </c>
      <c r="F76" s="33">
        <f>SUM(F75/$B$75)</f>
        <v>9.8221191028615623E-2</v>
      </c>
      <c r="G76" s="33">
        <f>SUM(G75/$B$75)</f>
        <v>0.33199746888842019</v>
      </c>
      <c r="K76" s="33"/>
    </row>
    <row r="77" spans="1:23" s="30" customFormat="1" ht="15" customHeight="1">
      <c r="A77" s="30" t="s">
        <v>13</v>
      </c>
      <c r="B77" s="34">
        <v>28</v>
      </c>
      <c r="C77" s="30">
        <v>3</v>
      </c>
      <c r="D77" s="30">
        <v>1</v>
      </c>
      <c r="E77" s="30">
        <v>11</v>
      </c>
      <c r="F77" s="30">
        <v>3</v>
      </c>
      <c r="G77" s="30">
        <v>10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2"/>
  <sheetViews>
    <sheetView workbookViewId="0">
      <selection activeCell="P1" sqref="P1"/>
    </sheetView>
  </sheetViews>
  <sheetFormatPr defaultRowHeight="12.75"/>
  <cols>
    <col min="1" max="1" width="25.7109375" customWidth="1"/>
    <col min="2" max="2" width="8.42578125" customWidth="1"/>
    <col min="3" max="3" width="9.7109375" customWidth="1"/>
    <col min="4" max="18" width="8.5703125" customWidth="1"/>
  </cols>
  <sheetData>
    <row r="1" spans="1:13" s="2" customFormat="1" ht="16.5" customHeight="1">
      <c r="A1" s="1" t="s">
        <v>454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/>
    </row>
    <row r="4" spans="1:13" s="2" customFormat="1" ht="16.5" customHeight="1" thickBot="1">
      <c r="A4" s="7" t="s">
        <v>401</v>
      </c>
      <c r="B4" s="12" t="s">
        <v>5</v>
      </c>
      <c r="C4" s="9">
        <v>496</v>
      </c>
      <c r="D4" s="10"/>
      <c r="E4" s="10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455</v>
      </c>
      <c r="B5" s="12" t="s">
        <v>5</v>
      </c>
      <c r="C5" s="10">
        <v>435</v>
      </c>
      <c r="D5" s="9">
        <v>455</v>
      </c>
      <c r="E5" s="10"/>
      <c r="F5" s="10"/>
      <c r="G5" s="10"/>
      <c r="H5" s="10"/>
      <c r="I5" s="11" t="s">
        <v>8</v>
      </c>
      <c r="J5" s="16" t="s">
        <v>5</v>
      </c>
      <c r="K5" s="17">
        <f>(C4+C5+C7)</f>
        <v>1345</v>
      </c>
      <c r="L5" s="14">
        <f>SUM(K5/K9)</f>
        <v>0.37791514470356841</v>
      </c>
      <c r="M5" s="2">
        <v>3</v>
      </c>
    </row>
    <row r="6" spans="1:13" s="2" customFormat="1" ht="16.5" customHeight="1" thickBot="1">
      <c r="A6" s="7" t="s">
        <v>456</v>
      </c>
      <c r="B6" s="15" t="s">
        <v>14</v>
      </c>
      <c r="C6" s="10">
        <v>425</v>
      </c>
      <c r="D6" s="10">
        <v>438</v>
      </c>
      <c r="E6" s="10">
        <v>439</v>
      </c>
      <c r="F6" s="9">
        <v>447</v>
      </c>
      <c r="G6" s="10"/>
      <c r="H6" s="10"/>
      <c r="I6" s="11" t="s">
        <v>7</v>
      </c>
      <c r="J6" s="61" t="s">
        <v>449</v>
      </c>
      <c r="K6" s="17">
        <f>(C8+C10+C12)</f>
        <v>955</v>
      </c>
      <c r="L6" s="14">
        <f>SUM(K6/K9)</f>
        <v>0.26833380162967124</v>
      </c>
      <c r="M6" s="2">
        <v>2</v>
      </c>
    </row>
    <row r="7" spans="1:13" s="2" customFormat="1" ht="16.5" customHeight="1" thickBot="1">
      <c r="A7" s="7" t="s">
        <v>471</v>
      </c>
      <c r="B7" s="12" t="s">
        <v>5</v>
      </c>
      <c r="C7" s="10">
        <v>414</v>
      </c>
      <c r="D7" s="10">
        <v>424</v>
      </c>
      <c r="E7" s="10">
        <v>430</v>
      </c>
      <c r="F7" s="10">
        <v>441</v>
      </c>
      <c r="G7" s="9">
        <v>466</v>
      </c>
      <c r="H7" s="10"/>
      <c r="I7" s="11" t="s">
        <v>15</v>
      </c>
      <c r="J7" s="21" t="s">
        <v>16</v>
      </c>
      <c r="K7" s="17">
        <f>(C9+C11)</f>
        <v>621</v>
      </c>
      <c r="L7" s="14">
        <f>SUM(K7/K9)</f>
        <v>0.1744872155099747</v>
      </c>
      <c r="M7" s="2">
        <v>1</v>
      </c>
    </row>
    <row r="8" spans="1:13" s="2" customFormat="1" ht="16.5" customHeight="1" thickBot="1">
      <c r="A8" s="7" t="s">
        <v>469</v>
      </c>
      <c r="B8" s="62" t="s">
        <v>449</v>
      </c>
      <c r="C8" s="10">
        <v>376</v>
      </c>
      <c r="D8" s="10">
        <v>377</v>
      </c>
      <c r="E8" s="10">
        <v>378</v>
      </c>
      <c r="F8" s="10">
        <v>419</v>
      </c>
      <c r="G8" s="9">
        <v>470</v>
      </c>
      <c r="H8" s="10"/>
      <c r="I8" s="11" t="s">
        <v>10</v>
      </c>
      <c r="J8" s="13" t="s">
        <v>17</v>
      </c>
      <c r="K8" s="17">
        <f>(C6+C13)</f>
        <v>638</v>
      </c>
      <c r="L8" s="14">
        <f>SUM(K8/K9)</f>
        <v>0.17926383815678562</v>
      </c>
      <c r="M8" s="2">
        <v>1</v>
      </c>
    </row>
    <row r="9" spans="1:13" s="2" customFormat="1" ht="16.5" customHeight="1" thickBot="1">
      <c r="A9" s="7" t="s">
        <v>442</v>
      </c>
      <c r="B9" s="41" t="s">
        <v>16</v>
      </c>
      <c r="C9" s="10">
        <v>350</v>
      </c>
      <c r="D9" s="10">
        <v>352</v>
      </c>
      <c r="E9" s="10">
        <v>352</v>
      </c>
      <c r="F9" s="10">
        <v>393</v>
      </c>
      <c r="G9" s="10">
        <v>414</v>
      </c>
      <c r="H9" s="9">
        <v>435</v>
      </c>
      <c r="I9" s="11" t="s">
        <v>81</v>
      </c>
      <c r="J9" s="13"/>
      <c r="K9" s="24">
        <v>3559</v>
      </c>
      <c r="L9" s="14"/>
    </row>
    <row r="10" spans="1:13" s="2" customFormat="1" ht="16.5" customHeight="1" thickBot="1">
      <c r="A10" s="7" t="s">
        <v>419</v>
      </c>
      <c r="B10" s="62" t="s">
        <v>449</v>
      </c>
      <c r="C10" s="10">
        <v>335</v>
      </c>
      <c r="D10" s="10">
        <v>337</v>
      </c>
      <c r="E10" s="10">
        <v>339</v>
      </c>
      <c r="F10" s="10">
        <v>361</v>
      </c>
      <c r="G10" s="9">
        <v>487</v>
      </c>
      <c r="H10" s="10"/>
      <c r="I10" s="11" t="s">
        <v>6</v>
      </c>
    </row>
    <row r="11" spans="1:13" s="2" customFormat="1" ht="16.5" customHeight="1" thickBot="1">
      <c r="A11" s="18" t="s">
        <v>396</v>
      </c>
      <c r="B11" s="22" t="s">
        <v>16</v>
      </c>
      <c r="C11" s="10">
        <v>271</v>
      </c>
      <c r="D11" s="10">
        <v>272</v>
      </c>
      <c r="E11" s="10">
        <v>272</v>
      </c>
      <c r="F11" s="10">
        <v>320</v>
      </c>
      <c r="G11" s="10">
        <v>356</v>
      </c>
      <c r="H11" s="10">
        <v>377</v>
      </c>
      <c r="I11" s="11"/>
    </row>
    <row r="12" spans="1:13" s="2" customFormat="1" ht="16.5" customHeight="1" thickBot="1">
      <c r="A12" s="18" t="s">
        <v>466</v>
      </c>
      <c r="B12" s="63" t="s">
        <v>449</v>
      </c>
      <c r="C12" s="10">
        <v>244</v>
      </c>
      <c r="D12" s="10">
        <v>246</v>
      </c>
      <c r="E12" s="10">
        <v>246</v>
      </c>
      <c r="F12" s="10">
        <v>272</v>
      </c>
      <c r="G12" s="10" t="s">
        <v>20</v>
      </c>
    </row>
    <row r="13" spans="1:13" s="2" customFormat="1" ht="16.5" customHeight="1" thickBot="1">
      <c r="A13" s="18" t="s">
        <v>470</v>
      </c>
      <c r="B13" s="23" t="s">
        <v>14</v>
      </c>
      <c r="C13" s="10">
        <v>213</v>
      </c>
      <c r="D13" s="10">
        <v>213</v>
      </c>
      <c r="E13" s="10">
        <v>213</v>
      </c>
      <c r="F13" s="10" t="s">
        <v>20</v>
      </c>
    </row>
    <row r="14" spans="1:13" s="2" customFormat="1" ht="10.5" customHeight="1">
      <c r="A14" s="1"/>
      <c r="C14" s="17"/>
      <c r="D14" s="17"/>
      <c r="E14" s="17"/>
      <c r="F14" s="17"/>
      <c r="G14" s="17"/>
    </row>
    <row r="15" spans="1:13" s="2" customFormat="1" ht="17.45" customHeight="1">
      <c r="A15" s="1" t="s">
        <v>444</v>
      </c>
    </row>
    <row r="16" spans="1:13" s="2" customFormat="1" ht="10.5" customHeight="1" thickBot="1">
      <c r="A16" s="1"/>
    </row>
    <row r="17" spans="1:12" s="2" customFormat="1" ht="16.5" customHeight="1" thickBot="1">
      <c r="A17" s="4" t="s">
        <v>0</v>
      </c>
      <c r="B17" s="5" t="s">
        <v>1</v>
      </c>
      <c r="C17" s="5" t="s">
        <v>2</v>
      </c>
      <c r="D17" s="6"/>
      <c r="E17" s="13" t="s">
        <v>9</v>
      </c>
      <c r="F17" s="14"/>
    </row>
    <row r="18" spans="1:12" s="2" customFormat="1" ht="16.5" customHeight="1" thickBot="1">
      <c r="A18" s="7" t="s">
        <v>446</v>
      </c>
      <c r="B18" s="41" t="s">
        <v>16</v>
      </c>
      <c r="C18" s="60" t="s">
        <v>443</v>
      </c>
      <c r="D18" s="11"/>
      <c r="F18" s="13" t="s">
        <v>11</v>
      </c>
      <c r="G18" s="13" t="s">
        <v>12</v>
      </c>
      <c r="H18" s="13" t="s">
        <v>13</v>
      </c>
    </row>
    <row r="19" spans="1:12" s="2" customFormat="1" ht="16.5" customHeight="1" thickBot="1">
      <c r="A19" s="7" t="s">
        <v>367</v>
      </c>
      <c r="B19" s="62" t="s">
        <v>449</v>
      </c>
      <c r="C19" s="60" t="s">
        <v>443</v>
      </c>
      <c r="D19" s="11"/>
      <c r="E19" s="16" t="s">
        <v>5</v>
      </c>
      <c r="F19" s="17">
        <v>0</v>
      </c>
      <c r="G19" s="14" t="e">
        <f>SUM(F19/F22)</f>
        <v>#DIV/0!</v>
      </c>
      <c r="H19" s="2">
        <v>1</v>
      </c>
    </row>
    <row r="20" spans="1:12" s="2" customFormat="1" ht="16.5" customHeight="1" thickBot="1">
      <c r="A20" s="7" t="s">
        <v>447</v>
      </c>
      <c r="B20" s="62" t="s">
        <v>449</v>
      </c>
      <c r="C20" s="60" t="s">
        <v>443</v>
      </c>
      <c r="D20" s="11"/>
      <c r="E20" s="61" t="s">
        <v>449</v>
      </c>
      <c r="F20" s="17">
        <v>0</v>
      </c>
      <c r="G20" s="14" t="e">
        <f>SUM(F20/F22)</f>
        <v>#DIV/0!</v>
      </c>
      <c r="H20" s="2">
        <v>3</v>
      </c>
    </row>
    <row r="21" spans="1:12" s="2" customFormat="1" ht="16.5" customHeight="1" thickBot="1">
      <c r="A21" s="7" t="s">
        <v>445</v>
      </c>
      <c r="B21" s="12" t="s">
        <v>5</v>
      </c>
      <c r="C21" s="60" t="s">
        <v>443</v>
      </c>
      <c r="D21" s="11"/>
      <c r="E21" s="21" t="s">
        <v>16</v>
      </c>
      <c r="F21" s="17">
        <v>0</v>
      </c>
      <c r="G21" s="14" t="e">
        <f>SUM(F21/F22)</f>
        <v>#DIV/0!</v>
      </c>
      <c r="H21" s="2">
        <v>1</v>
      </c>
    </row>
    <row r="22" spans="1:12" s="2" customFormat="1" ht="16.5" customHeight="1" thickBot="1">
      <c r="A22" s="7" t="s">
        <v>448</v>
      </c>
      <c r="B22" s="62" t="s">
        <v>449</v>
      </c>
      <c r="C22" s="60" t="s">
        <v>443</v>
      </c>
      <c r="D22" s="11"/>
      <c r="E22" s="13"/>
      <c r="F22" s="24">
        <v>0</v>
      </c>
      <c r="G22" s="14"/>
    </row>
    <row r="23" spans="1:12" s="2" customFormat="1" ht="11.25" customHeight="1">
      <c r="A23" s="27"/>
      <c r="B23" s="28"/>
      <c r="C23" s="43"/>
      <c r="D23" s="43"/>
      <c r="E23" s="43"/>
      <c r="F23" s="17"/>
      <c r="G23" s="17"/>
      <c r="H23" s="17"/>
      <c r="I23" s="17"/>
      <c r="J23" s="17"/>
      <c r="K23" s="17"/>
      <c r="L23" s="42"/>
    </row>
    <row r="24" spans="1:12" s="2" customFormat="1" ht="17.45" customHeight="1">
      <c r="A24" s="1" t="s">
        <v>452</v>
      </c>
    </row>
    <row r="25" spans="1:12" s="2" customFormat="1" ht="10.5" customHeight="1" thickBot="1">
      <c r="A25" s="1"/>
    </row>
    <row r="26" spans="1:12" s="2" customFormat="1" ht="16.5" customHeight="1" thickBot="1">
      <c r="A26" s="4" t="s">
        <v>0</v>
      </c>
      <c r="B26" s="5" t="s">
        <v>1</v>
      </c>
      <c r="C26" s="5" t="s">
        <v>2</v>
      </c>
      <c r="D26" s="5">
        <v>2</v>
      </c>
      <c r="E26" s="5">
        <v>3</v>
      </c>
      <c r="F26" s="6"/>
      <c r="G26" s="13" t="s">
        <v>9</v>
      </c>
      <c r="H26" s="14"/>
    </row>
    <row r="27" spans="1:12" s="2" customFormat="1" ht="16.5" customHeight="1" thickBot="1">
      <c r="A27" s="7" t="s">
        <v>468</v>
      </c>
      <c r="B27" s="62" t="s">
        <v>449</v>
      </c>
      <c r="C27" s="9">
        <v>800</v>
      </c>
      <c r="D27" s="10"/>
      <c r="E27" s="10"/>
      <c r="F27" s="11" t="s">
        <v>4</v>
      </c>
      <c r="H27" s="13" t="s">
        <v>11</v>
      </c>
      <c r="I27" s="13" t="s">
        <v>12</v>
      </c>
      <c r="J27" s="13" t="s">
        <v>13</v>
      </c>
    </row>
    <row r="28" spans="1:12" s="2" customFormat="1" ht="16.5" customHeight="1" thickBot="1">
      <c r="A28" s="7" t="s">
        <v>451</v>
      </c>
      <c r="B28" s="62" t="s">
        <v>449</v>
      </c>
      <c r="C28" s="10">
        <v>430</v>
      </c>
      <c r="D28" s="9">
        <v>565</v>
      </c>
      <c r="E28" s="10"/>
      <c r="F28" s="11" t="s">
        <v>8</v>
      </c>
      <c r="G28" s="16" t="s">
        <v>5</v>
      </c>
      <c r="H28" s="17">
        <f>(C29+C30)</f>
        <v>688</v>
      </c>
      <c r="I28" s="14">
        <f>SUM(H28/H31)</f>
        <v>0.314586191129401</v>
      </c>
      <c r="J28" s="2">
        <v>2</v>
      </c>
    </row>
    <row r="29" spans="1:12" s="2" customFormat="1" ht="16.5" customHeight="1" thickBot="1">
      <c r="A29" s="7" t="s">
        <v>450</v>
      </c>
      <c r="B29" s="12" t="s">
        <v>5</v>
      </c>
      <c r="C29" s="10">
        <v>412</v>
      </c>
      <c r="D29" s="9">
        <v>483</v>
      </c>
      <c r="E29" s="10"/>
      <c r="F29" s="11" t="s">
        <v>7</v>
      </c>
      <c r="G29" s="61" t="s">
        <v>449</v>
      </c>
      <c r="H29" s="17">
        <f>(C27+C28)</f>
        <v>1230</v>
      </c>
      <c r="I29" s="14">
        <f>SUM(H29/H31)</f>
        <v>0.56241426611796985</v>
      </c>
      <c r="J29" s="2">
        <v>2</v>
      </c>
    </row>
    <row r="30" spans="1:12" s="2" customFormat="1" ht="16.5" customHeight="1" thickBot="1">
      <c r="A30" s="7" t="s">
        <v>472</v>
      </c>
      <c r="B30" s="12" t="s">
        <v>5</v>
      </c>
      <c r="C30" s="10">
        <v>276</v>
      </c>
      <c r="D30" s="10">
        <v>374</v>
      </c>
      <c r="E30" s="9">
        <v>406</v>
      </c>
      <c r="F30" s="11" t="s">
        <v>6</v>
      </c>
      <c r="G30" s="21" t="s">
        <v>16</v>
      </c>
      <c r="H30" s="17">
        <v>269</v>
      </c>
      <c r="I30" s="14">
        <f>SUM(H30/H31)</f>
        <v>0.12299954275262917</v>
      </c>
    </row>
    <row r="31" spans="1:12" s="2" customFormat="1" ht="16.5" customHeight="1" thickBot="1">
      <c r="A31" s="18" t="s">
        <v>453</v>
      </c>
      <c r="B31" s="22" t="s">
        <v>16</v>
      </c>
      <c r="C31" s="10">
        <v>269</v>
      </c>
      <c r="D31" s="10">
        <v>327</v>
      </c>
      <c r="E31" s="10">
        <v>358</v>
      </c>
      <c r="F31" s="11"/>
      <c r="G31" s="50"/>
      <c r="H31" s="24">
        <v>2187</v>
      </c>
      <c r="I31" s="14"/>
    </row>
    <row r="32" spans="1:12" s="2" customFormat="1" ht="11.25" customHeight="1">
      <c r="A32" s="27"/>
      <c r="B32" s="28"/>
      <c r="C32" s="43"/>
      <c r="D32" s="43"/>
      <c r="E32" s="43"/>
      <c r="F32" s="17"/>
      <c r="G32" s="17"/>
      <c r="H32" s="17"/>
      <c r="I32" s="17"/>
      <c r="J32" s="17"/>
      <c r="K32" s="17"/>
      <c r="L32" s="42"/>
    </row>
    <row r="33" spans="1:15" s="2" customFormat="1" ht="17.45" customHeight="1">
      <c r="A33" s="1" t="s">
        <v>457</v>
      </c>
    </row>
    <row r="34" spans="1:15" s="2" customFormat="1" ht="8.25" customHeight="1" thickBot="1">
      <c r="A34" s="1"/>
    </row>
    <row r="35" spans="1:15" s="2" customFormat="1" ht="17.4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/>
      <c r="L35" s="13" t="s">
        <v>9</v>
      </c>
      <c r="M35" s="14"/>
    </row>
    <row r="36" spans="1:15" s="2" customFormat="1" ht="17.45" customHeight="1" thickBot="1">
      <c r="A36" s="7" t="s">
        <v>292</v>
      </c>
      <c r="B36" s="62" t="s">
        <v>449</v>
      </c>
      <c r="C36" s="9">
        <v>489</v>
      </c>
      <c r="D36" s="10"/>
      <c r="E36" s="10"/>
      <c r="F36" s="10"/>
      <c r="G36" s="10"/>
      <c r="H36" s="10"/>
      <c r="I36" s="10"/>
      <c r="J36" s="10"/>
      <c r="K36" s="11" t="s">
        <v>4</v>
      </c>
      <c r="M36" s="13" t="s">
        <v>11</v>
      </c>
      <c r="N36" s="13" t="s">
        <v>12</v>
      </c>
      <c r="O36" s="13" t="s">
        <v>13</v>
      </c>
    </row>
    <row r="37" spans="1:15" s="2" customFormat="1" ht="17.45" customHeight="1" thickBot="1">
      <c r="A37" s="7" t="s">
        <v>460</v>
      </c>
      <c r="B37" s="15" t="s">
        <v>14</v>
      </c>
      <c r="C37" s="9">
        <v>482</v>
      </c>
      <c r="D37" s="10"/>
      <c r="E37" s="10"/>
      <c r="F37" s="10"/>
      <c r="G37" s="10"/>
      <c r="H37" s="10"/>
      <c r="I37" s="10"/>
      <c r="J37" s="10"/>
      <c r="K37" s="11" t="s">
        <v>8</v>
      </c>
      <c r="L37" s="16" t="s">
        <v>5</v>
      </c>
      <c r="M37" s="17">
        <f>(C38+C39+C44)</f>
        <v>803</v>
      </c>
      <c r="N37" s="14">
        <f>SUM(M37/M41)</f>
        <v>0.27211114876313114</v>
      </c>
      <c r="O37" s="2">
        <v>2</v>
      </c>
    </row>
    <row r="38" spans="1:15" s="2" customFormat="1" ht="17.45" customHeight="1" thickBot="1">
      <c r="A38" s="7" t="s">
        <v>458</v>
      </c>
      <c r="B38" s="12" t="s">
        <v>5</v>
      </c>
      <c r="C38" s="10">
        <v>346</v>
      </c>
      <c r="D38" s="10">
        <v>364</v>
      </c>
      <c r="E38" s="10">
        <v>374</v>
      </c>
      <c r="F38" s="10">
        <v>377</v>
      </c>
      <c r="G38" s="10">
        <v>382</v>
      </c>
      <c r="H38" s="9">
        <v>485</v>
      </c>
      <c r="I38" s="10"/>
      <c r="J38" s="10"/>
      <c r="K38" s="11" t="s">
        <v>6</v>
      </c>
      <c r="L38" s="61" t="s">
        <v>449</v>
      </c>
      <c r="M38" s="17">
        <f>(C36+C41+C43)</f>
        <v>1027</v>
      </c>
      <c r="N38" s="14">
        <f>SUM(M38/M41)</f>
        <v>0.34801762114537443</v>
      </c>
      <c r="O38" s="2">
        <v>2</v>
      </c>
    </row>
    <row r="39" spans="1:15" s="2" customFormat="1" ht="17.45" customHeight="1" thickBot="1">
      <c r="A39" s="7" t="s">
        <v>473</v>
      </c>
      <c r="B39" s="12" t="s">
        <v>5</v>
      </c>
      <c r="C39" s="10">
        <v>319</v>
      </c>
      <c r="D39" s="10">
        <v>332</v>
      </c>
      <c r="E39" s="10">
        <v>344</v>
      </c>
      <c r="F39" s="10">
        <v>364</v>
      </c>
      <c r="G39" s="9">
        <v>442</v>
      </c>
      <c r="H39" s="10"/>
      <c r="I39" s="10"/>
      <c r="J39" s="10"/>
      <c r="K39" s="11" t="s">
        <v>7</v>
      </c>
      <c r="L39" s="21" t="s">
        <v>16</v>
      </c>
      <c r="M39" s="17">
        <v>274</v>
      </c>
      <c r="N39" s="14">
        <f>SUM(M39/M41)</f>
        <v>9.2849881396136896E-2</v>
      </c>
      <c r="O39" s="2">
        <v>1</v>
      </c>
    </row>
    <row r="40" spans="1:15" s="2" customFormat="1" ht="17.45" customHeight="1" thickBot="1">
      <c r="A40" s="18" t="s">
        <v>474</v>
      </c>
      <c r="B40" s="23" t="s">
        <v>14</v>
      </c>
      <c r="C40" s="10">
        <v>305</v>
      </c>
      <c r="D40" s="10">
        <v>306</v>
      </c>
      <c r="E40" s="10">
        <v>311</v>
      </c>
      <c r="F40" s="10">
        <v>320</v>
      </c>
      <c r="G40" s="10">
        <v>353</v>
      </c>
      <c r="H40" s="10">
        <v>356</v>
      </c>
      <c r="I40" s="10">
        <v>371</v>
      </c>
      <c r="J40" s="10">
        <v>374</v>
      </c>
      <c r="K40" s="9"/>
      <c r="L40" s="13" t="s">
        <v>17</v>
      </c>
      <c r="M40" s="17">
        <f>(C37+C40+C45)</f>
        <v>847</v>
      </c>
      <c r="N40" s="14">
        <f>SUM(M40/M41)</f>
        <v>0.2870213486953575</v>
      </c>
      <c r="O40" s="2">
        <v>1</v>
      </c>
    </row>
    <row r="41" spans="1:15" s="2" customFormat="1" ht="17.45" customHeight="1" thickBot="1">
      <c r="A41" s="7" t="s">
        <v>475</v>
      </c>
      <c r="B41" s="62" t="s">
        <v>449</v>
      </c>
      <c r="C41" s="10">
        <v>286</v>
      </c>
      <c r="D41" s="10">
        <v>298</v>
      </c>
      <c r="E41" s="10">
        <v>302</v>
      </c>
      <c r="F41" s="10">
        <v>309</v>
      </c>
      <c r="G41" s="10">
        <v>311</v>
      </c>
      <c r="H41" s="10">
        <v>376</v>
      </c>
      <c r="I41" s="10">
        <v>378</v>
      </c>
      <c r="J41" s="9">
        <v>401</v>
      </c>
      <c r="K41" s="9" t="s">
        <v>10</v>
      </c>
      <c r="L41" s="13"/>
      <c r="M41" s="24">
        <v>2951</v>
      </c>
      <c r="N41" s="14"/>
    </row>
    <row r="42" spans="1:15" s="2" customFormat="1" ht="17.45" customHeight="1" thickBot="1">
      <c r="A42" s="7" t="s">
        <v>384</v>
      </c>
      <c r="B42" s="41" t="s">
        <v>16</v>
      </c>
      <c r="C42" s="10">
        <v>274</v>
      </c>
      <c r="D42" s="10">
        <v>279</v>
      </c>
      <c r="E42" s="10">
        <v>291</v>
      </c>
      <c r="F42" s="10">
        <v>304</v>
      </c>
      <c r="G42" s="10">
        <v>322</v>
      </c>
      <c r="H42" s="10">
        <v>366</v>
      </c>
      <c r="I42" s="10">
        <v>369</v>
      </c>
      <c r="J42" s="9">
        <v>393</v>
      </c>
      <c r="K42" s="9" t="s">
        <v>15</v>
      </c>
    </row>
    <row r="43" spans="1:15" s="2" customFormat="1" ht="17.45" customHeight="1" thickBot="1">
      <c r="A43" s="18" t="s">
        <v>476</v>
      </c>
      <c r="B43" s="63" t="s">
        <v>449</v>
      </c>
      <c r="C43" s="10">
        <v>252</v>
      </c>
      <c r="D43" s="10">
        <v>269</v>
      </c>
      <c r="E43" s="10">
        <v>282</v>
      </c>
      <c r="F43" s="10">
        <v>286</v>
      </c>
      <c r="G43" s="10">
        <v>289</v>
      </c>
      <c r="H43" s="10" t="s">
        <v>20</v>
      </c>
    </row>
    <row r="44" spans="1:15" s="2" customFormat="1" ht="17.45" customHeight="1" thickBot="1">
      <c r="A44" s="18" t="s">
        <v>459</v>
      </c>
      <c r="B44" s="19" t="s">
        <v>5</v>
      </c>
      <c r="C44" s="10">
        <v>138</v>
      </c>
      <c r="D44" s="10">
        <v>139</v>
      </c>
      <c r="E44" s="10">
        <v>141</v>
      </c>
      <c r="F44" s="10">
        <v>144</v>
      </c>
      <c r="G44" s="10" t="s">
        <v>20</v>
      </c>
      <c r="J44" s="14"/>
    </row>
    <row r="45" spans="1:15" s="2" customFormat="1" ht="17.45" customHeight="1" thickBot="1">
      <c r="A45" s="18" t="s">
        <v>346</v>
      </c>
      <c r="B45" s="23" t="s">
        <v>14</v>
      </c>
      <c r="C45" s="10">
        <v>60</v>
      </c>
      <c r="D45" s="10">
        <v>60</v>
      </c>
      <c r="E45" s="10">
        <v>62</v>
      </c>
      <c r="F45" s="10" t="s">
        <v>20</v>
      </c>
      <c r="J45" s="14"/>
    </row>
    <row r="46" spans="1:15">
      <c r="C46" s="44"/>
      <c r="D46" s="44"/>
      <c r="E46" s="44"/>
    </row>
    <row r="47" spans="1:15" s="2" customFormat="1" ht="17.45" customHeight="1">
      <c r="A47" s="1" t="s">
        <v>462</v>
      </c>
    </row>
    <row r="48" spans="1:15" s="2" customFormat="1" ht="10.5" customHeight="1" thickBot="1">
      <c r="A48" s="1"/>
    </row>
    <row r="49" spans="1:22" s="2" customFormat="1" ht="16.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6"/>
      <c r="J49" s="13" t="s">
        <v>9</v>
      </c>
      <c r="K49" s="14"/>
    </row>
    <row r="50" spans="1:22" s="2" customFormat="1" ht="16.5" customHeight="1" thickBot="1">
      <c r="A50" s="7" t="s">
        <v>375</v>
      </c>
      <c r="B50" s="62" t="s">
        <v>449</v>
      </c>
      <c r="C50" s="9">
        <v>566</v>
      </c>
      <c r="D50" s="10"/>
      <c r="E50" s="10"/>
      <c r="F50" s="10"/>
      <c r="G50" s="10"/>
      <c r="H50" s="10"/>
      <c r="I50" s="11" t="s">
        <v>4</v>
      </c>
      <c r="K50" s="13" t="s">
        <v>11</v>
      </c>
      <c r="L50" s="13" t="s">
        <v>12</v>
      </c>
      <c r="M50" s="13" t="s">
        <v>13</v>
      </c>
    </row>
    <row r="51" spans="1:22" s="2" customFormat="1" ht="16.5" customHeight="1" thickBot="1">
      <c r="A51" s="7" t="s">
        <v>440</v>
      </c>
      <c r="B51" s="62" t="s">
        <v>449</v>
      </c>
      <c r="C51" s="9">
        <v>557</v>
      </c>
      <c r="D51" s="10"/>
      <c r="E51" s="10"/>
      <c r="F51" s="10"/>
      <c r="G51" s="10"/>
      <c r="H51" s="10"/>
      <c r="I51" s="11" t="s">
        <v>8</v>
      </c>
      <c r="J51" s="16" t="s">
        <v>5</v>
      </c>
      <c r="K51" s="17">
        <f>(C52+C54+C55)</f>
        <v>1044</v>
      </c>
      <c r="L51" s="14">
        <f>SUM(K51/K54)</f>
        <v>0.37567470313062251</v>
      </c>
      <c r="M51" s="2">
        <v>3</v>
      </c>
    </row>
    <row r="52" spans="1:22" s="2" customFormat="1" ht="16.5" customHeight="1" thickBot="1">
      <c r="A52" s="7" t="s">
        <v>465</v>
      </c>
      <c r="B52" s="12" t="s">
        <v>5</v>
      </c>
      <c r="C52" s="9">
        <v>478</v>
      </c>
      <c r="D52" s="10"/>
      <c r="E52" s="10"/>
      <c r="F52" s="10"/>
      <c r="G52" s="10"/>
      <c r="H52" s="10"/>
      <c r="I52" s="11" t="s">
        <v>7</v>
      </c>
      <c r="J52" s="61" t="s">
        <v>449</v>
      </c>
      <c r="K52" s="17">
        <f>(C50+C51+C53)</f>
        <v>1520</v>
      </c>
      <c r="L52" s="14">
        <f>SUM(K52/K54)</f>
        <v>0.54695933789132778</v>
      </c>
      <c r="M52" s="2">
        <v>3</v>
      </c>
    </row>
    <row r="53" spans="1:22" s="2" customFormat="1" ht="16.5" customHeight="1" thickBot="1">
      <c r="A53" s="7" t="s">
        <v>467</v>
      </c>
      <c r="B53" s="62" t="s">
        <v>449</v>
      </c>
      <c r="C53" s="10">
        <v>397</v>
      </c>
      <c r="D53" s="9">
        <v>452</v>
      </c>
      <c r="E53" s="10"/>
      <c r="F53" s="10"/>
      <c r="G53" s="10"/>
      <c r="H53" s="10"/>
      <c r="I53" s="11" t="s">
        <v>6</v>
      </c>
      <c r="J53" s="13" t="s">
        <v>17</v>
      </c>
      <c r="K53" s="17">
        <f>(C56+C57)</f>
        <v>215</v>
      </c>
      <c r="L53" s="14">
        <f>SUM(K53/K54)</f>
        <v>7.7365958978049654E-2</v>
      </c>
    </row>
    <row r="54" spans="1:22" s="2" customFormat="1" ht="16.5" customHeight="1" thickBot="1">
      <c r="A54" s="7" t="s">
        <v>463</v>
      </c>
      <c r="B54" s="12" t="s">
        <v>5</v>
      </c>
      <c r="C54" s="10">
        <v>287</v>
      </c>
      <c r="D54" s="10">
        <v>355</v>
      </c>
      <c r="E54" s="9">
        <v>442</v>
      </c>
      <c r="F54" s="10"/>
      <c r="G54" s="10"/>
      <c r="H54" s="10"/>
      <c r="I54" s="11" t="s">
        <v>10</v>
      </c>
      <c r="J54" s="13"/>
      <c r="K54" s="24">
        <v>2779</v>
      </c>
      <c r="L54" s="14"/>
    </row>
    <row r="55" spans="1:22" s="2" customFormat="1" ht="16.5" customHeight="1" thickBot="1">
      <c r="A55" s="7" t="s">
        <v>461</v>
      </c>
      <c r="B55" s="12" t="s">
        <v>5</v>
      </c>
      <c r="C55" s="10">
        <v>279</v>
      </c>
      <c r="D55" s="10">
        <v>297</v>
      </c>
      <c r="E55" s="10">
        <v>335</v>
      </c>
      <c r="F55" s="10">
        <v>367</v>
      </c>
      <c r="G55" s="10">
        <v>372</v>
      </c>
      <c r="H55" s="9">
        <v>389</v>
      </c>
      <c r="I55" s="11" t="s">
        <v>15</v>
      </c>
    </row>
    <row r="56" spans="1:22" s="2" customFormat="1" ht="16.5" customHeight="1" thickBot="1">
      <c r="A56" s="18" t="s">
        <v>464</v>
      </c>
      <c r="B56" s="23" t="s">
        <v>14</v>
      </c>
      <c r="C56" s="10">
        <v>109</v>
      </c>
      <c r="D56" s="10">
        <v>115</v>
      </c>
      <c r="E56" s="10">
        <v>126</v>
      </c>
      <c r="F56" s="10">
        <v>168</v>
      </c>
      <c r="G56" s="10">
        <v>172</v>
      </c>
      <c r="H56" s="10">
        <v>180</v>
      </c>
      <c r="I56" s="11"/>
    </row>
    <row r="57" spans="1:22" s="2" customFormat="1" ht="16.5" customHeight="1" thickBot="1">
      <c r="A57" s="18" t="s">
        <v>479</v>
      </c>
      <c r="B57" s="23" t="s">
        <v>14</v>
      </c>
      <c r="C57" s="10">
        <v>106</v>
      </c>
      <c r="D57" s="10">
        <v>127</v>
      </c>
      <c r="E57" s="10">
        <v>150</v>
      </c>
      <c r="F57" s="10">
        <v>156</v>
      </c>
      <c r="G57" s="10">
        <v>157</v>
      </c>
      <c r="H57" s="10">
        <v>159</v>
      </c>
      <c r="I57" s="11"/>
    </row>
    <row r="58" spans="1:22">
      <c r="C58" s="44"/>
      <c r="D58" s="44"/>
    </row>
    <row r="59" spans="1:22" s="30" customFormat="1" ht="15" customHeight="1">
      <c r="B59" s="34" t="s">
        <v>19</v>
      </c>
      <c r="C59" s="36" t="s">
        <v>5</v>
      </c>
      <c r="D59" s="45" t="s">
        <v>449</v>
      </c>
      <c r="E59" s="38" t="s">
        <v>16</v>
      </c>
      <c r="F59" s="34" t="s">
        <v>17</v>
      </c>
      <c r="J59" s="39"/>
      <c r="R59" s="31"/>
      <c r="S59" s="32"/>
      <c r="T59" s="33"/>
    </row>
    <row r="60" spans="1:22" s="30" customFormat="1" ht="15" customHeight="1">
      <c r="A60" s="30" t="s">
        <v>11</v>
      </c>
      <c r="B60" s="35">
        <f>SUM(K9+M41+K54+F22+H31)</f>
        <v>11476</v>
      </c>
      <c r="C60" s="32">
        <f>SUM(K51+M37+F19+K5+H28)</f>
        <v>3880</v>
      </c>
      <c r="D60" s="32">
        <f>SUM(K52+M38+F20+K6+H29)</f>
        <v>4732</v>
      </c>
      <c r="E60" s="32">
        <f>SUM(M39+K7+F21+H30)</f>
        <v>1164</v>
      </c>
      <c r="F60" s="32">
        <f>(K53+M40+K8)</f>
        <v>1700</v>
      </c>
      <c r="J60" s="32"/>
      <c r="T60" s="34"/>
      <c r="U60" s="35"/>
      <c r="V60" s="33"/>
    </row>
    <row r="61" spans="1:22" s="30" customFormat="1" ht="15" customHeight="1">
      <c r="A61" s="30" t="s">
        <v>12</v>
      </c>
      <c r="B61" s="40">
        <v>1</v>
      </c>
      <c r="C61" s="33">
        <f>SUM(C60/$B$60)</f>
        <v>0.33809689787382363</v>
      </c>
      <c r="D61" s="33">
        <f>SUM(D60/$B$60)</f>
        <v>0.41233879400487977</v>
      </c>
      <c r="E61" s="33">
        <f>SUM(E60/$B$60)</f>
        <v>0.10142906936214709</v>
      </c>
      <c r="F61" s="33">
        <f>SUM(F60/$B$60)</f>
        <v>0.14813523875914952</v>
      </c>
      <c r="J61" s="33"/>
    </row>
    <row r="62" spans="1:22" s="30" customFormat="1" ht="15" customHeight="1">
      <c r="A62" s="30" t="s">
        <v>13</v>
      </c>
      <c r="B62" s="34">
        <v>28</v>
      </c>
      <c r="C62" s="30">
        <v>11</v>
      </c>
      <c r="D62" s="30">
        <v>12</v>
      </c>
      <c r="E62" s="30">
        <v>3</v>
      </c>
      <c r="F62" s="30">
        <v>2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V80"/>
  <sheetViews>
    <sheetView workbookViewId="0">
      <selection activeCell="O1" sqref="O1"/>
    </sheetView>
  </sheetViews>
  <sheetFormatPr defaultRowHeight="12.75"/>
  <cols>
    <col min="1" max="1" width="25.7109375" customWidth="1"/>
    <col min="2" max="2" width="8.42578125" customWidth="1"/>
    <col min="3" max="3" width="9.7109375" customWidth="1"/>
    <col min="4" max="18" width="8.5703125" customWidth="1"/>
  </cols>
  <sheetData>
    <row r="1" spans="1:17" s="2" customFormat="1" ht="16.5" customHeight="1">
      <c r="A1" s="1" t="s">
        <v>404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(4486/5108)</f>
        <v>0.87823022709475329</v>
      </c>
    </row>
    <row r="4" spans="1:17" s="2" customFormat="1" ht="16.5" customHeight="1" thickBot="1">
      <c r="A4" s="7" t="s">
        <v>401</v>
      </c>
      <c r="B4" s="12" t="s">
        <v>5</v>
      </c>
      <c r="C4" s="9">
        <v>814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331</v>
      </c>
      <c r="B5" s="12" t="s">
        <v>5</v>
      </c>
      <c r="C5" s="9">
        <v>756</v>
      </c>
      <c r="D5" s="10"/>
      <c r="E5" s="10"/>
      <c r="F5" s="10"/>
      <c r="G5" s="10"/>
      <c r="H5" s="10"/>
      <c r="I5" s="10"/>
      <c r="J5" s="10"/>
      <c r="K5" s="10"/>
      <c r="L5" s="10"/>
      <c r="M5" s="11" t="s">
        <v>8</v>
      </c>
      <c r="N5" s="16" t="s">
        <v>5</v>
      </c>
      <c r="O5" s="17">
        <f>(C4+C5+C9+C10+C15)</f>
        <v>2364</v>
      </c>
      <c r="P5" s="14">
        <f>SUM(O5/O9)</f>
        <v>0.53520489019696627</v>
      </c>
      <c r="Q5" s="2">
        <v>4</v>
      </c>
    </row>
    <row r="6" spans="1:17" s="2" customFormat="1" ht="16.5" customHeight="1" thickBot="1">
      <c r="A6" s="7" t="s">
        <v>456</v>
      </c>
      <c r="B6" s="15" t="s">
        <v>14</v>
      </c>
      <c r="C6" s="10">
        <v>364</v>
      </c>
      <c r="D6" s="10">
        <v>413</v>
      </c>
      <c r="E6" s="10">
        <v>427</v>
      </c>
      <c r="F6" s="10">
        <v>440</v>
      </c>
      <c r="G6" s="10">
        <v>464</v>
      </c>
      <c r="H6" s="10">
        <v>479</v>
      </c>
      <c r="I6" s="10">
        <v>490</v>
      </c>
      <c r="J6" s="10">
        <v>506</v>
      </c>
      <c r="K6" s="10">
        <v>508</v>
      </c>
      <c r="L6" s="9">
        <v>558</v>
      </c>
      <c r="M6" s="11" t="s">
        <v>15</v>
      </c>
      <c r="N6" s="20" t="s">
        <v>3</v>
      </c>
      <c r="O6" s="17">
        <f>(C7+C8+C11+C12+C13+C16)</f>
        <v>1519</v>
      </c>
      <c r="P6" s="14">
        <f>SUM(O6/O9)</f>
        <v>0.3438985736925515</v>
      </c>
      <c r="Q6" s="2">
        <v>2</v>
      </c>
    </row>
    <row r="7" spans="1:17" s="2" customFormat="1" ht="16.5" customHeight="1" thickBot="1">
      <c r="A7" s="7" t="s">
        <v>470</v>
      </c>
      <c r="B7" s="8" t="s">
        <v>3</v>
      </c>
      <c r="C7" s="10">
        <v>340</v>
      </c>
      <c r="D7" s="10">
        <v>342</v>
      </c>
      <c r="E7" s="10">
        <v>343</v>
      </c>
      <c r="F7" s="10">
        <v>357</v>
      </c>
      <c r="G7" s="10">
        <v>367</v>
      </c>
      <c r="H7" s="10">
        <v>371</v>
      </c>
      <c r="I7" s="10">
        <v>371</v>
      </c>
      <c r="J7" s="10">
        <v>400</v>
      </c>
      <c r="K7" s="10">
        <v>400</v>
      </c>
      <c r="L7" s="9">
        <v>502</v>
      </c>
      <c r="M7" s="11" t="s">
        <v>81</v>
      </c>
      <c r="N7" s="21" t="s">
        <v>16</v>
      </c>
      <c r="O7" s="17">
        <v>170</v>
      </c>
      <c r="P7" s="14">
        <f>SUM(O7/O9)</f>
        <v>3.8487661308580487E-2</v>
      </c>
    </row>
    <row r="8" spans="1:17" s="2" customFormat="1" ht="16.5" customHeight="1" thickBot="1">
      <c r="A8" s="18" t="s">
        <v>409</v>
      </c>
      <c r="B8" s="26" t="s">
        <v>3</v>
      </c>
      <c r="C8" s="10">
        <v>315</v>
      </c>
      <c r="D8" s="10">
        <v>323</v>
      </c>
      <c r="E8" s="10">
        <v>324</v>
      </c>
      <c r="F8" s="10">
        <v>339</v>
      </c>
      <c r="G8" s="10">
        <v>343</v>
      </c>
      <c r="H8" s="10">
        <v>344</v>
      </c>
      <c r="I8" s="10">
        <v>345</v>
      </c>
      <c r="J8" s="10">
        <v>368</v>
      </c>
      <c r="K8" s="10">
        <v>368</v>
      </c>
      <c r="L8" s="10" t="s">
        <v>20</v>
      </c>
      <c r="N8" s="13" t="s">
        <v>17</v>
      </c>
      <c r="O8" s="17">
        <v>364</v>
      </c>
      <c r="P8" s="14">
        <f>SUM(O8/O9)</f>
        <v>8.2408874801901746E-2</v>
      </c>
      <c r="Q8" s="2">
        <v>1</v>
      </c>
    </row>
    <row r="9" spans="1:17" s="2" customFormat="1" ht="16.5" customHeight="1" thickBot="1">
      <c r="A9" s="7" t="s">
        <v>419</v>
      </c>
      <c r="B9" s="12" t="s">
        <v>5</v>
      </c>
      <c r="C9" s="10">
        <v>314</v>
      </c>
      <c r="D9" s="10">
        <v>401</v>
      </c>
      <c r="E9" s="10">
        <v>472</v>
      </c>
      <c r="F9" s="10">
        <v>478</v>
      </c>
      <c r="G9" s="10">
        <v>530</v>
      </c>
      <c r="H9" s="9">
        <v>632</v>
      </c>
      <c r="I9" s="10"/>
      <c r="J9" s="10"/>
      <c r="K9" s="10"/>
      <c r="L9" s="10"/>
      <c r="M9" s="11" t="s">
        <v>7</v>
      </c>
      <c r="N9" s="13"/>
      <c r="O9" s="24">
        <v>4417</v>
      </c>
      <c r="P9" s="14"/>
    </row>
    <row r="10" spans="1:17" s="2" customFormat="1" ht="16.5" customHeight="1" thickBot="1">
      <c r="A10" s="7" t="s">
        <v>402</v>
      </c>
      <c r="B10" s="12" t="s">
        <v>5</v>
      </c>
      <c r="C10" s="10">
        <v>310</v>
      </c>
      <c r="D10" s="10">
        <v>361</v>
      </c>
      <c r="E10" s="10">
        <v>407</v>
      </c>
      <c r="F10" s="10">
        <v>409</v>
      </c>
      <c r="G10" s="10">
        <v>440</v>
      </c>
      <c r="H10" s="10">
        <v>491</v>
      </c>
      <c r="I10" s="10">
        <v>552</v>
      </c>
      <c r="J10" s="9">
        <v>564</v>
      </c>
      <c r="K10" s="10"/>
      <c r="L10" s="10"/>
      <c r="M10" s="11" t="s">
        <v>6</v>
      </c>
    </row>
    <row r="11" spans="1:17" s="2" customFormat="1" ht="16.5" customHeight="1" thickBot="1">
      <c r="A11" s="18" t="s">
        <v>407</v>
      </c>
      <c r="B11" s="26" t="s">
        <v>3</v>
      </c>
      <c r="C11" s="10">
        <v>282</v>
      </c>
      <c r="D11" s="10">
        <v>289</v>
      </c>
      <c r="E11" s="10">
        <v>298</v>
      </c>
      <c r="F11" s="10">
        <v>299</v>
      </c>
      <c r="G11" s="10">
        <v>300</v>
      </c>
      <c r="H11" s="10">
        <v>304</v>
      </c>
      <c r="I11" s="10">
        <v>305</v>
      </c>
      <c r="J11" s="10">
        <v>370</v>
      </c>
      <c r="K11" s="10">
        <v>370</v>
      </c>
      <c r="L11" s="10">
        <v>446</v>
      </c>
      <c r="M11" s="11"/>
    </row>
    <row r="12" spans="1:17" s="2" customFormat="1" ht="16.5" customHeight="1" thickBot="1">
      <c r="A12" s="18" t="s">
        <v>410</v>
      </c>
      <c r="B12" s="26" t="s">
        <v>3</v>
      </c>
      <c r="C12" s="10">
        <v>261</v>
      </c>
      <c r="D12" s="10">
        <v>263</v>
      </c>
      <c r="E12" s="10">
        <v>268</v>
      </c>
      <c r="F12" s="10">
        <v>272</v>
      </c>
      <c r="G12" s="10">
        <v>277</v>
      </c>
      <c r="H12" s="10">
        <v>298</v>
      </c>
      <c r="I12" s="10">
        <v>299</v>
      </c>
      <c r="J12" s="10" t="s">
        <v>20</v>
      </c>
    </row>
    <row r="13" spans="1:17" s="2" customFormat="1" ht="16.5" customHeight="1" thickBot="1">
      <c r="A13" s="7" t="s">
        <v>405</v>
      </c>
      <c r="B13" s="8" t="s">
        <v>3</v>
      </c>
      <c r="C13" s="10">
        <v>244</v>
      </c>
      <c r="D13" s="10">
        <v>258</v>
      </c>
      <c r="E13" s="10">
        <v>270</v>
      </c>
      <c r="F13" s="10">
        <v>281</v>
      </c>
      <c r="G13" s="10">
        <v>306</v>
      </c>
      <c r="H13" s="10">
        <v>326</v>
      </c>
      <c r="I13" s="10">
        <v>330</v>
      </c>
      <c r="J13" s="10">
        <v>462</v>
      </c>
      <c r="K13" s="10">
        <v>462</v>
      </c>
      <c r="L13" s="9">
        <v>577</v>
      </c>
      <c r="M13" s="11" t="s">
        <v>10</v>
      </c>
    </row>
    <row r="14" spans="1:17" s="2" customFormat="1" ht="16.5" customHeight="1" thickBot="1">
      <c r="A14" s="18" t="s">
        <v>406</v>
      </c>
      <c r="B14" s="22" t="s">
        <v>16</v>
      </c>
      <c r="C14" s="10">
        <v>170</v>
      </c>
      <c r="D14" s="10">
        <v>181</v>
      </c>
      <c r="E14" s="10">
        <v>199</v>
      </c>
      <c r="F14" s="10">
        <v>205</v>
      </c>
      <c r="G14" s="10" t="s">
        <v>20</v>
      </c>
    </row>
    <row r="15" spans="1:17" s="2" customFormat="1" ht="16.5" customHeight="1" thickBot="1">
      <c r="A15" s="18" t="s">
        <v>408</v>
      </c>
      <c r="B15" s="19" t="s">
        <v>5</v>
      </c>
      <c r="C15" s="10">
        <v>170</v>
      </c>
      <c r="D15" s="10">
        <v>197</v>
      </c>
      <c r="E15" s="10">
        <v>220</v>
      </c>
      <c r="F15" s="10">
        <v>224</v>
      </c>
      <c r="G15" s="10">
        <v>241</v>
      </c>
      <c r="H15" s="10" t="s">
        <v>20</v>
      </c>
    </row>
    <row r="16" spans="1:17" s="2" customFormat="1" ht="16.5" customHeight="1" thickBot="1">
      <c r="A16" s="18" t="s">
        <v>442</v>
      </c>
      <c r="B16" s="26" t="s">
        <v>3</v>
      </c>
      <c r="C16" s="10">
        <v>77</v>
      </c>
      <c r="D16" s="10">
        <v>80</v>
      </c>
      <c r="E16" s="10">
        <v>83</v>
      </c>
      <c r="F16" s="10" t="s">
        <v>20</v>
      </c>
    </row>
    <row r="17" spans="1:16" s="2" customFormat="1" ht="10.5" customHeight="1">
      <c r="A17" s="1"/>
      <c r="C17" s="17"/>
      <c r="D17" s="17"/>
      <c r="E17" s="17"/>
      <c r="F17" s="17"/>
      <c r="G17" s="17"/>
    </row>
    <row r="18" spans="1:16" s="2" customFormat="1" ht="17.45" customHeight="1">
      <c r="A18" s="1" t="s">
        <v>411</v>
      </c>
    </row>
    <row r="19" spans="1:16" s="2" customFormat="1" ht="10.5" customHeight="1" thickBot="1">
      <c r="A19" s="1"/>
    </row>
    <row r="20" spans="1:16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6"/>
      <c r="M20" s="13" t="s">
        <v>9</v>
      </c>
      <c r="N20" s="14">
        <f>(3225/3800)</f>
        <v>0.84868421052631582</v>
      </c>
    </row>
    <row r="21" spans="1:16" s="2" customFormat="1" ht="16.5" customHeight="1" thickBot="1">
      <c r="A21" s="7" t="s">
        <v>413</v>
      </c>
      <c r="B21" s="12" t="s">
        <v>5</v>
      </c>
      <c r="C21" s="10">
        <v>466</v>
      </c>
      <c r="D21" s="10">
        <v>469</v>
      </c>
      <c r="E21" s="10">
        <v>473</v>
      </c>
      <c r="F21" s="10">
        <v>518</v>
      </c>
      <c r="G21" s="10">
        <v>522</v>
      </c>
      <c r="H21" s="9">
        <v>560</v>
      </c>
      <c r="I21" s="10"/>
      <c r="J21" s="10"/>
      <c r="K21" s="10"/>
      <c r="L21" s="11" t="s">
        <v>4</v>
      </c>
      <c r="N21" s="13" t="s">
        <v>11</v>
      </c>
      <c r="O21" s="13" t="s">
        <v>12</v>
      </c>
      <c r="P21" s="13" t="s">
        <v>13</v>
      </c>
    </row>
    <row r="22" spans="1:16" s="2" customFormat="1" ht="16.5" customHeight="1" thickBot="1">
      <c r="A22" s="7" t="s">
        <v>367</v>
      </c>
      <c r="B22" s="15" t="s">
        <v>14</v>
      </c>
      <c r="C22" s="10">
        <v>417</v>
      </c>
      <c r="D22" s="10">
        <v>432</v>
      </c>
      <c r="E22" s="10">
        <v>438</v>
      </c>
      <c r="F22" s="10">
        <v>444</v>
      </c>
      <c r="G22" s="10">
        <v>485</v>
      </c>
      <c r="H22" s="9">
        <v>537</v>
      </c>
      <c r="I22" s="10"/>
      <c r="J22" s="10"/>
      <c r="K22" s="10"/>
      <c r="L22" s="11" t="s">
        <v>8</v>
      </c>
      <c r="M22" s="16" t="s">
        <v>5</v>
      </c>
      <c r="N22" s="17">
        <f>(C21+C25+C26+C28)</f>
        <v>1312</v>
      </c>
      <c r="O22" s="14">
        <f>SUM(N22/N26)</f>
        <v>0.41102756892230574</v>
      </c>
      <c r="P22" s="2">
        <v>2</v>
      </c>
    </row>
    <row r="23" spans="1:16" s="2" customFormat="1" ht="16.5" customHeight="1" thickBot="1">
      <c r="A23" s="7" t="s">
        <v>412</v>
      </c>
      <c r="B23" s="8" t="s">
        <v>3</v>
      </c>
      <c r="C23" s="10">
        <v>370</v>
      </c>
      <c r="D23" s="10">
        <v>384</v>
      </c>
      <c r="E23" s="10">
        <v>386</v>
      </c>
      <c r="F23" s="10">
        <v>388</v>
      </c>
      <c r="G23" s="10">
        <v>485</v>
      </c>
      <c r="H23" s="10">
        <v>494</v>
      </c>
      <c r="I23" s="10">
        <v>496</v>
      </c>
      <c r="J23" s="9">
        <v>594</v>
      </c>
      <c r="K23" s="9"/>
      <c r="L23" s="11" t="s">
        <v>6</v>
      </c>
      <c r="M23" s="20" t="s">
        <v>3</v>
      </c>
      <c r="N23" s="17">
        <f>(C24+C23+C27+C29+C31)</f>
        <v>1283</v>
      </c>
      <c r="O23" s="14">
        <f>SUM(N23/N26)</f>
        <v>0.40194235588972432</v>
      </c>
      <c r="P23" s="2">
        <v>2</v>
      </c>
    </row>
    <row r="24" spans="1:16" s="2" customFormat="1" ht="16.5" customHeight="1" thickBot="1">
      <c r="A24" s="7" t="s">
        <v>285</v>
      </c>
      <c r="B24" s="8" t="s">
        <v>3</v>
      </c>
      <c r="C24" s="10">
        <v>364</v>
      </c>
      <c r="D24" s="10">
        <v>365</v>
      </c>
      <c r="E24" s="10">
        <v>400</v>
      </c>
      <c r="F24" s="10">
        <v>401</v>
      </c>
      <c r="G24" s="10">
        <v>406</v>
      </c>
      <c r="H24" s="10">
        <v>407</v>
      </c>
      <c r="I24" s="10">
        <v>407</v>
      </c>
      <c r="J24" s="9">
        <v>597</v>
      </c>
      <c r="K24" s="9"/>
      <c r="L24" s="11" t="s">
        <v>7</v>
      </c>
      <c r="M24" s="21" t="s">
        <v>16</v>
      </c>
      <c r="N24" s="17">
        <v>122</v>
      </c>
      <c r="O24" s="14">
        <f>SUM(N24/N26)</f>
        <v>3.8220551378446113E-2</v>
      </c>
    </row>
    <row r="25" spans="1:16" s="2" customFormat="1" ht="16.5" customHeight="1" thickBot="1">
      <c r="A25" s="7" t="s">
        <v>414</v>
      </c>
      <c r="B25" s="12" t="s">
        <v>5</v>
      </c>
      <c r="C25" s="10">
        <v>317</v>
      </c>
      <c r="D25" s="10">
        <v>323</v>
      </c>
      <c r="E25" s="10">
        <v>327</v>
      </c>
      <c r="F25" s="10">
        <v>364</v>
      </c>
      <c r="G25" s="10">
        <v>365</v>
      </c>
      <c r="H25" s="10">
        <v>447</v>
      </c>
      <c r="I25" s="10">
        <v>460</v>
      </c>
      <c r="J25" s="10">
        <v>483</v>
      </c>
      <c r="K25" s="9">
        <v>488</v>
      </c>
      <c r="L25" s="11" t="s">
        <v>10</v>
      </c>
      <c r="M25" s="13" t="s">
        <v>17</v>
      </c>
      <c r="N25" s="17">
        <f>(C22+C32)</f>
        <v>475</v>
      </c>
      <c r="O25" s="14">
        <f>SUM(N25/N26)</f>
        <v>0.14880952380952381</v>
      </c>
      <c r="P25" s="2">
        <v>1</v>
      </c>
    </row>
    <row r="26" spans="1:16" s="2" customFormat="1" ht="16.5" customHeight="1" thickBot="1">
      <c r="A26" s="18" t="s">
        <v>398</v>
      </c>
      <c r="B26" s="19" t="s">
        <v>5</v>
      </c>
      <c r="C26" s="10">
        <v>272</v>
      </c>
      <c r="D26" s="10">
        <v>272</v>
      </c>
      <c r="E26" s="10">
        <v>276</v>
      </c>
      <c r="F26" s="10">
        <v>279</v>
      </c>
      <c r="G26" s="10">
        <v>281</v>
      </c>
      <c r="H26" s="10">
        <v>363</v>
      </c>
      <c r="I26" s="10">
        <v>374</v>
      </c>
      <c r="J26" s="10">
        <v>382</v>
      </c>
      <c r="K26" s="10">
        <v>384</v>
      </c>
      <c r="L26" s="11"/>
      <c r="M26" s="50"/>
      <c r="N26" s="24">
        <v>3192</v>
      </c>
      <c r="O26" s="14"/>
    </row>
    <row r="27" spans="1:16" s="2" customFormat="1" ht="16.5" customHeight="1" thickBot="1">
      <c r="A27" s="18" t="s">
        <v>143</v>
      </c>
      <c r="B27" s="26" t="s">
        <v>3</v>
      </c>
      <c r="C27" s="10">
        <v>265</v>
      </c>
      <c r="D27" s="10">
        <v>279</v>
      </c>
      <c r="E27" s="10">
        <v>311</v>
      </c>
      <c r="F27" s="10">
        <v>327</v>
      </c>
      <c r="G27" s="10">
        <v>356</v>
      </c>
      <c r="H27" s="10">
        <v>360</v>
      </c>
      <c r="I27" s="10">
        <v>361</v>
      </c>
      <c r="J27" s="10" t="s">
        <v>20</v>
      </c>
    </row>
    <row r="28" spans="1:16" s="2" customFormat="1" ht="16.5" customHeight="1" thickBot="1">
      <c r="A28" s="18" t="s">
        <v>415</v>
      </c>
      <c r="B28" s="19" t="s">
        <v>5</v>
      </c>
      <c r="C28" s="10">
        <v>257</v>
      </c>
      <c r="D28" s="10">
        <v>257</v>
      </c>
      <c r="E28" s="10">
        <v>262</v>
      </c>
      <c r="F28" s="10">
        <v>268</v>
      </c>
      <c r="G28" s="10">
        <v>278</v>
      </c>
      <c r="H28" s="10" t="s">
        <v>20</v>
      </c>
      <c r="I28" s="50"/>
      <c r="J28" s="24"/>
      <c r="K28" s="14"/>
    </row>
    <row r="29" spans="1:16" s="2" customFormat="1" ht="16.5" customHeight="1" thickBot="1">
      <c r="A29" s="18" t="s">
        <v>416</v>
      </c>
      <c r="B29" s="26" t="s">
        <v>3</v>
      </c>
      <c r="C29" s="10">
        <v>187</v>
      </c>
      <c r="D29" s="10">
        <v>187</v>
      </c>
      <c r="E29" s="10">
        <v>191</v>
      </c>
      <c r="F29" s="10">
        <v>192</v>
      </c>
      <c r="G29" s="10" t="s">
        <v>20</v>
      </c>
      <c r="H29" s="50"/>
      <c r="I29" s="24"/>
      <c r="J29" s="14"/>
    </row>
    <row r="30" spans="1:16" s="2" customFormat="1" ht="16.5" customHeight="1" thickBot="1">
      <c r="A30" s="18" t="s">
        <v>71</v>
      </c>
      <c r="B30" s="22" t="s">
        <v>16</v>
      </c>
      <c r="C30" s="10">
        <v>122</v>
      </c>
      <c r="D30" s="10">
        <v>124</v>
      </c>
      <c r="E30" s="10">
        <v>124</v>
      </c>
      <c r="F30" s="10" t="s">
        <v>20</v>
      </c>
      <c r="G30" s="17"/>
      <c r="H30" s="59"/>
      <c r="I30" s="24"/>
      <c r="J30" s="14"/>
    </row>
    <row r="31" spans="1:16" s="2" customFormat="1" ht="16.5" customHeight="1" thickBot="1">
      <c r="A31" s="18" t="s">
        <v>417</v>
      </c>
      <c r="B31" s="26" t="s">
        <v>3</v>
      </c>
      <c r="C31" s="10">
        <v>97</v>
      </c>
      <c r="D31" s="10">
        <v>97</v>
      </c>
      <c r="E31" s="10" t="s">
        <v>20</v>
      </c>
      <c r="F31" s="17"/>
      <c r="G31" s="17"/>
      <c r="H31" s="50"/>
      <c r="I31" s="50"/>
      <c r="J31" s="24"/>
      <c r="K31" s="14"/>
    </row>
    <row r="32" spans="1:16" s="2" customFormat="1" ht="16.5" customHeight="1" thickBot="1">
      <c r="A32" s="18" t="s">
        <v>418</v>
      </c>
      <c r="B32" s="23" t="s">
        <v>295</v>
      </c>
      <c r="C32" s="10">
        <v>58</v>
      </c>
      <c r="D32" s="10" t="s">
        <v>20</v>
      </c>
      <c r="H32" s="50"/>
      <c r="I32" s="24"/>
      <c r="J32" s="14"/>
    </row>
    <row r="33" spans="1:14" s="2" customFormat="1" ht="11.25" customHeight="1">
      <c r="A33" s="27"/>
      <c r="B33" s="28"/>
      <c r="C33" s="43"/>
      <c r="D33" s="43"/>
      <c r="E33" s="43"/>
      <c r="F33" s="17"/>
      <c r="G33" s="17"/>
      <c r="H33" s="17"/>
      <c r="I33" s="17"/>
      <c r="J33" s="17"/>
      <c r="K33" s="17"/>
      <c r="L33" s="42"/>
    </row>
    <row r="34" spans="1:14" s="2" customFormat="1" ht="17.45" customHeight="1">
      <c r="A34" s="1" t="s">
        <v>420</v>
      </c>
    </row>
    <row r="35" spans="1:14" s="2" customFormat="1" ht="10.5" customHeight="1" thickBot="1">
      <c r="A35" s="1"/>
    </row>
    <row r="36" spans="1:14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6"/>
      <c r="K36" s="13" t="s">
        <v>9</v>
      </c>
      <c r="L36" s="14">
        <f>(2524/2884)</f>
        <v>0.87517337031900144</v>
      </c>
    </row>
    <row r="37" spans="1:14" s="2" customFormat="1" ht="16.5" customHeight="1" thickBot="1">
      <c r="A37" s="7" t="s">
        <v>425</v>
      </c>
      <c r="B37" s="12" t="s">
        <v>5</v>
      </c>
      <c r="C37" s="10">
        <v>434</v>
      </c>
      <c r="D37" s="10">
        <v>472</v>
      </c>
      <c r="E37" s="9">
        <v>512</v>
      </c>
      <c r="F37" s="10"/>
      <c r="G37" s="10"/>
      <c r="H37" s="10"/>
      <c r="I37" s="10"/>
      <c r="J37" s="11" t="s">
        <v>4</v>
      </c>
      <c r="L37" s="13" t="s">
        <v>11</v>
      </c>
      <c r="M37" s="13" t="s">
        <v>12</v>
      </c>
      <c r="N37" s="13" t="s">
        <v>13</v>
      </c>
    </row>
    <row r="38" spans="1:14" s="2" customFormat="1" ht="16.5" customHeight="1" thickBot="1">
      <c r="A38" s="7" t="s">
        <v>421</v>
      </c>
      <c r="B38" s="8" t="s">
        <v>3</v>
      </c>
      <c r="C38" s="10">
        <v>418</v>
      </c>
      <c r="D38" s="10">
        <v>425</v>
      </c>
      <c r="E38" s="10">
        <v>426</v>
      </c>
      <c r="F38" s="10">
        <v>445</v>
      </c>
      <c r="G38" s="10">
        <v>467</v>
      </c>
      <c r="H38" s="10">
        <v>469</v>
      </c>
      <c r="I38" s="9">
        <v>474</v>
      </c>
      <c r="J38" s="11" t="s">
        <v>7</v>
      </c>
      <c r="K38" s="16" t="s">
        <v>5</v>
      </c>
      <c r="L38" s="17">
        <f>(C37+C41+C43+C44)</f>
        <v>1060</v>
      </c>
      <c r="M38" s="14">
        <f>SUM(L38/L41)</f>
        <v>0.42383046781287487</v>
      </c>
      <c r="N38" s="2">
        <v>2</v>
      </c>
    </row>
    <row r="39" spans="1:14" s="2" customFormat="1" ht="16.5" customHeight="1" thickBot="1">
      <c r="A39" s="7" t="s">
        <v>422</v>
      </c>
      <c r="B39" s="8" t="s">
        <v>3</v>
      </c>
      <c r="C39" s="10">
        <v>338</v>
      </c>
      <c r="D39" s="10">
        <v>359</v>
      </c>
      <c r="E39" s="10">
        <v>371</v>
      </c>
      <c r="F39" s="10">
        <v>434</v>
      </c>
      <c r="G39" s="10">
        <v>459</v>
      </c>
      <c r="H39" s="10">
        <v>462</v>
      </c>
      <c r="I39" s="9">
        <v>473</v>
      </c>
      <c r="J39" s="11" t="s">
        <v>6</v>
      </c>
      <c r="K39" s="20" t="s">
        <v>3</v>
      </c>
      <c r="L39" s="17">
        <f>(C38+C39+C40+C42)</f>
        <v>1312</v>
      </c>
      <c r="M39" s="14">
        <f>SUM(L39/L41)</f>
        <v>0.52459016393442626</v>
      </c>
      <c r="N39" s="2">
        <v>2</v>
      </c>
    </row>
    <row r="40" spans="1:14" s="2" customFormat="1" ht="16.5" customHeight="1" thickBot="1">
      <c r="A40" s="18" t="s">
        <v>451</v>
      </c>
      <c r="B40" s="26" t="s">
        <v>3</v>
      </c>
      <c r="C40" s="10">
        <v>295</v>
      </c>
      <c r="D40" s="10">
        <v>309</v>
      </c>
      <c r="E40" s="10">
        <v>312</v>
      </c>
      <c r="F40" s="10">
        <v>437</v>
      </c>
      <c r="G40" s="10">
        <v>451</v>
      </c>
      <c r="H40" s="10">
        <v>456</v>
      </c>
      <c r="I40" s="10">
        <v>456</v>
      </c>
      <c r="J40" s="11"/>
      <c r="K40" s="13" t="s">
        <v>17</v>
      </c>
      <c r="L40" s="17">
        <v>129</v>
      </c>
      <c r="M40" s="14">
        <f>SUM(L40/L41)</f>
        <v>5.1579368252698918E-2</v>
      </c>
    </row>
    <row r="41" spans="1:14" s="2" customFormat="1" ht="16.5" customHeight="1" thickBot="1">
      <c r="A41" s="7" t="s">
        <v>426</v>
      </c>
      <c r="B41" s="12" t="s">
        <v>5</v>
      </c>
      <c r="C41" s="10">
        <v>263</v>
      </c>
      <c r="D41" s="10">
        <v>274</v>
      </c>
      <c r="E41" s="10">
        <v>319</v>
      </c>
      <c r="F41" s="10">
        <v>333</v>
      </c>
      <c r="G41" s="9">
        <v>521</v>
      </c>
      <c r="H41" s="10"/>
      <c r="I41" s="10"/>
      <c r="J41" s="11" t="s">
        <v>8</v>
      </c>
      <c r="K41" s="50"/>
      <c r="L41" s="24">
        <v>2501</v>
      </c>
      <c r="M41" s="14"/>
    </row>
    <row r="42" spans="1:14" s="2" customFormat="1" ht="16.5" customHeight="1" thickBot="1">
      <c r="A42" s="18" t="s">
        <v>424</v>
      </c>
      <c r="B42" s="26" t="s">
        <v>3</v>
      </c>
      <c r="C42" s="10">
        <v>261</v>
      </c>
      <c r="D42" s="10">
        <v>265</v>
      </c>
      <c r="E42" s="10">
        <v>267</v>
      </c>
      <c r="F42" s="10" t="s">
        <v>20</v>
      </c>
      <c r="J42" s="50"/>
    </row>
    <row r="43" spans="1:14" s="2" customFormat="1" ht="16.5" customHeight="1" thickBot="1">
      <c r="A43" s="18" t="s">
        <v>423</v>
      </c>
      <c r="B43" s="19" t="s">
        <v>5</v>
      </c>
      <c r="C43" s="10">
        <v>232</v>
      </c>
      <c r="D43" s="10">
        <v>242</v>
      </c>
      <c r="E43" s="10">
        <v>286</v>
      </c>
      <c r="F43" s="10">
        <v>309</v>
      </c>
      <c r="G43" s="10" t="s">
        <v>20</v>
      </c>
      <c r="J43" s="14"/>
    </row>
    <row r="44" spans="1:14" s="2" customFormat="1" ht="16.5" customHeight="1" thickBot="1">
      <c r="A44" s="18" t="s">
        <v>397</v>
      </c>
      <c r="B44" s="19" t="s">
        <v>5</v>
      </c>
      <c r="C44" s="10">
        <v>131</v>
      </c>
      <c r="D44" s="10">
        <v>151</v>
      </c>
      <c r="E44" s="10" t="s">
        <v>20</v>
      </c>
      <c r="H44" s="50"/>
      <c r="I44" s="50"/>
      <c r="J44" s="24"/>
      <c r="K44" s="14"/>
    </row>
    <row r="45" spans="1:14" s="2" customFormat="1" ht="16.5" customHeight="1" thickBot="1">
      <c r="A45" s="18" t="s">
        <v>478</v>
      </c>
      <c r="B45" s="23" t="s">
        <v>295</v>
      </c>
      <c r="C45" s="10">
        <v>129</v>
      </c>
      <c r="D45" s="10" t="s">
        <v>20</v>
      </c>
      <c r="H45" s="50"/>
      <c r="I45" s="24"/>
      <c r="J45" s="14"/>
    </row>
    <row r="46" spans="1:14" s="2" customFormat="1" ht="11.25" customHeight="1">
      <c r="A46" s="27"/>
      <c r="B46" s="28"/>
      <c r="C46" s="43"/>
      <c r="D46" s="43"/>
      <c r="E46" s="43"/>
      <c r="F46" s="17"/>
      <c r="G46" s="17"/>
      <c r="H46" s="17"/>
      <c r="I46" s="17"/>
      <c r="J46" s="17"/>
      <c r="K46" s="17"/>
      <c r="L46" s="42"/>
    </row>
    <row r="47" spans="1:14" s="2" customFormat="1" ht="17.45" customHeight="1">
      <c r="A47" s="1" t="s">
        <v>427</v>
      </c>
    </row>
    <row r="48" spans="1:14" s="2" customFormat="1" ht="8.25" customHeight="1" thickBot="1">
      <c r="A48" s="1"/>
    </row>
    <row r="49" spans="1:14" s="2" customFormat="1" ht="17.45" customHeight="1" thickBot="1">
      <c r="A49" s="4" t="s">
        <v>0</v>
      </c>
      <c r="B49" s="5" t="s">
        <v>1</v>
      </c>
      <c r="C49" s="5" t="s">
        <v>2</v>
      </c>
      <c r="D49" s="5">
        <v>2</v>
      </c>
      <c r="E49" s="5">
        <v>3</v>
      </c>
      <c r="F49" s="5">
        <v>4</v>
      </c>
      <c r="G49" s="5">
        <v>5</v>
      </c>
      <c r="H49" s="5">
        <v>6</v>
      </c>
      <c r="I49" s="5">
        <v>7</v>
      </c>
      <c r="J49" s="5"/>
      <c r="K49" s="13" t="s">
        <v>9</v>
      </c>
      <c r="L49" s="14">
        <f>(3928/4466)</f>
        <v>0.87953425884460368</v>
      </c>
    </row>
    <row r="50" spans="1:14" s="2" customFormat="1" ht="17.45" customHeight="1" thickBot="1">
      <c r="A50" s="7" t="s">
        <v>432</v>
      </c>
      <c r="B50" s="8" t="s">
        <v>3</v>
      </c>
      <c r="C50" s="10">
        <v>530</v>
      </c>
      <c r="D50" s="10">
        <v>535</v>
      </c>
      <c r="E50" s="10">
        <v>549</v>
      </c>
      <c r="F50" s="9">
        <v>555</v>
      </c>
      <c r="G50" s="10"/>
      <c r="H50" s="10"/>
      <c r="I50" s="10"/>
      <c r="J50" s="11" t="s">
        <v>7</v>
      </c>
      <c r="L50" s="13" t="s">
        <v>11</v>
      </c>
      <c r="M50" s="13" t="s">
        <v>12</v>
      </c>
      <c r="N50" s="13" t="s">
        <v>13</v>
      </c>
    </row>
    <row r="51" spans="1:14" s="2" customFormat="1" ht="17.45" customHeight="1" thickBot="1">
      <c r="A51" s="7" t="s">
        <v>428</v>
      </c>
      <c r="B51" s="8" t="s">
        <v>3</v>
      </c>
      <c r="C51" s="10">
        <v>427</v>
      </c>
      <c r="D51" s="10">
        <v>431</v>
      </c>
      <c r="E51" s="10">
        <v>431</v>
      </c>
      <c r="F51" s="9">
        <v>569</v>
      </c>
      <c r="G51" s="10"/>
      <c r="H51" s="10"/>
      <c r="I51" s="10"/>
      <c r="J51" s="11" t="s">
        <v>4</v>
      </c>
      <c r="K51" s="16" t="s">
        <v>5</v>
      </c>
      <c r="L51" s="17">
        <f>(C52+C53+C55+C60+C61)</f>
        <v>1543</v>
      </c>
      <c r="M51" s="14">
        <f>SUM(L51/L54)</f>
        <v>0.397680412371134</v>
      </c>
      <c r="N51" s="2">
        <v>3</v>
      </c>
    </row>
    <row r="52" spans="1:14" s="2" customFormat="1" ht="17.45" customHeight="1" thickBot="1">
      <c r="A52" s="7" t="s">
        <v>394</v>
      </c>
      <c r="B52" s="12" t="s">
        <v>5</v>
      </c>
      <c r="C52" s="10">
        <v>418</v>
      </c>
      <c r="D52" s="10">
        <v>522</v>
      </c>
      <c r="E52" s="10">
        <v>549</v>
      </c>
      <c r="F52" s="9">
        <v>563</v>
      </c>
      <c r="G52" s="10"/>
      <c r="H52" s="10"/>
      <c r="I52" s="10"/>
      <c r="J52" s="11" t="s">
        <v>8</v>
      </c>
      <c r="K52" s="20" t="s">
        <v>3</v>
      </c>
      <c r="L52" s="17">
        <f>(C50+C51+C54+C57+C58)</f>
        <v>1821</v>
      </c>
      <c r="M52" s="14">
        <f>SUM(L52/L54)</f>
        <v>0.46932989690721649</v>
      </c>
      <c r="N52" s="2">
        <v>3</v>
      </c>
    </row>
    <row r="53" spans="1:14" s="2" customFormat="1" ht="17.45" customHeight="1" thickBot="1">
      <c r="A53" s="7" t="s">
        <v>372</v>
      </c>
      <c r="B53" s="12" t="s">
        <v>5</v>
      </c>
      <c r="C53" s="10">
        <v>367</v>
      </c>
      <c r="D53" s="10">
        <v>391</v>
      </c>
      <c r="E53" s="10">
        <v>454</v>
      </c>
      <c r="F53" s="10">
        <v>456</v>
      </c>
      <c r="G53" s="10">
        <v>456</v>
      </c>
      <c r="H53" s="10">
        <v>485</v>
      </c>
      <c r="I53" s="9">
        <v>501</v>
      </c>
      <c r="J53" s="11" t="s">
        <v>15</v>
      </c>
      <c r="K53" s="21" t="s">
        <v>16</v>
      </c>
      <c r="L53" s="17">
        <f>(C56+C59)</f>
        <v>516</v>
      </c>
      <c r="M53" s="14">
        <f>SUM(L53/L54)</f>
        <v>0.13298969072164948</v>
      </c>
    </row>
    <row r="54" spans="1:14" s="2" customFormat="1" ht="17.45" customHeight="1" thickBot="1">
      <c r="A54" s="7" t="s">
        <v>383</v>
      </c>
      <c r="B54" s="8" t="s">
        <v>3</v>
      </c>
      <c r="C54" s="10">
        <v>342</v>
      </c>
      <c r="D54" s="10">
        <v>345</v>
      </c>
      <c r="E54" s="10">
        <v>345</v>
      </c>
      <c r="F54" s="10">
        <v>403</v>
      </c>
      <c r="G54" s="10">
        <v>411</v>
      </c>
      <c r="H54" s="10">
        <v>419</v>
      </c>
      <c r="I54" s="9">
        <v>647</v>
      </c>
      <c r="J54" s="9" t="s">
        <v>6</v>
      </c>
      <c r="K54" s="13"/>
      <c r="L54" s="24">
        <v>3880</v>
      </c>
      <c r="M54" s="14"/>
    </row>
    <row r="55" spans="1:14" s="2" customFormat="1" ht="17.45" customHeight="1" thickBot="1">
      <c r="A55" s="7" t="s">
        <v>429</v>
      </c>
      <c r="B55" s="12" t="s">
        <v>5</v>
      </c>
      <c r="C55" s="10">
        <v>275</v>
      </c>
      <c r="D55" s="10">
        <v>324</v>
      </c>
      <c r="E55" s="10">
        <v>338</v>
      </c>
      <c r="F55" s="10">
        <v>341</v>
      </c>
      <c r="G55" s="10">
        <v>341</v>
      </c>
      <c r="H55" s="10">
        <v>508</v>
      </c>
      <c r="I55" s="9">
        <v>546</v>
      </c>
      <c r="J55" s="9" t="s">
        <v>10</v>
      </c>
      <c r="K55" s="13"/>
      <c r="M55" s="14"/>
    </row>
    <row r="56" spans="1:14" s="2" customFormat="1" ht="17.45" customHeight="1" thickBot="1">
      <c r="A56" s="18" t="s">
        <v>477</v>
      </c>
      <c r="B56" s="22" t="s">
        <v>16</v>
      </c>
      <c r="C56" s="10">
        <v>267</v>
      </c>
      <c r="D56" s="10">
        <v>267</v>
      </c>
      <c r="E56" s="10">
        <v>382</v>
      </c>
      <c r="F56" s="10">
        <v>384</v>
      </c>
      <c r="G56" s="10">
        <v>384</v>
      </c>
      <c r="H56" s="10">
        <v>403</v>
      </c>
      <c r="I56" s="10">
        <v>406</v>
      </c>
      <c r="J56" s="9"/>
    </row>
    <row r="57" spans="1:14" s="2" customFormat="1" ht="17.45" customHeight="1" thickBot="1">
      <c r="A57" s="18" t="s">
        <v>292</v>
      </c>
      <c r="B57" s="26" t="s">
        <v>3</v>
      </c>
      <c r="C57" s="10">
        <v>261</v>
      </c>
      <c r="D57" s="10">
        <v>268</v>
      </c>
      <c r="E57" s="10">
        <v>269</v>
      </c>
      <c r="F57" s="10" t="s">
        <v>20</v>
      </c>
      <c r="I57" s="58"/>
    </row>
    <row r="58" spans="1:14" s="2" customFormat="1" ht="17.45" customHeight="1" thickBot="1">
      <c r="A58" s="18" t="s">
        <v>431</v>
      </c>
      <c r="B58" s="26" t="s">
        <v>3</v>
      </c>
      <c r="C58" s="10">
        <v>261</v>
      </c>
      <c r="D58" s="10">
        <v>264</v>
      </c>
      <c r="E58" s="10">
        <v>270</v>
      </c>
      <c r="F58" s="10">
        <v>308</v>
      </c>
      <c r="G58" s="10">
        <v>308</v>
      </c>
      <c r="H58" s="10">
        <v>339</v>
      </c>
      <c r="I58" s="10" t="s">
        <v>20</v>
      </c>
      <c r="J58" s="14"/>
    </row>
    <row r="59" spans="1:14" s="2" customFormat="1" ht="17.45" customHeight="1" thickBot="1">
      <c r="A59" s="18" t="s">
        <v>373</v>
      </c>
      <c r="B59" s="22" t="s">
        <v>16</v>
      </c>
      <c r="C59" s="10">
        <v>249</v>
      </c>
      <c r="D59" s="10">
        <v>261</v>
      </c>
      <c r="E59" s="10" t="s">
        <v>20</v>
      </c>
      <c r="J59" s="14"/>
    </row>
    <row r="60" spans="1:14" s="2" customFormat="1" ht="17.45" customHeight="1" thickBot="1">
      <c r="A60" s="18" t="s">
        <v>430</v>
      </c>
      <c r="B60" s="19" t="s">
        <v>5</v>
      </c>
      <c r="C60" s="10">
        <v>243</v>
      </c>
      <c r="D60" s="10">
        <v>269</v>
      </c>
      <c r="E60" s="10">
        <v>279</v>
      </c>
      <c r="F60" s="10">
        <v>286</v>
      </c>
      <c r="G60" s="10">
        <v>287</v>
      </c>
      <c r="H60" s="10" t="s">
        <v>20</v>
      </c>
    </row>
    <row r="61" spans="1:14" s="2" customFormat="1" ht="17.45" customHeight="1" thickBot="1">
      <c r="A61" s="18" t="s">
        <v>345</v>
      </c>
      <c r="B61" s="19" t="s">
        <v>5</v>
      </c>
      <c r="C61" s="10">
        <v>240</v>
      </c>
      <c r="D61" s="10" t="s">
        <v>20</v>
      </c>
      <c r="J61" s="17"/>
      <c r="K61" s="14"/>
    </row>
    <row r="62" spans="1:14">
      <c r="C62" s="44"/>
      <c r="D62" s="44"/>
      <c r="E62" s="44"/>
    </row>
    <row r="63" spans="1:14" s="2" customFormat="1" ht="17.45" customHeight="1">
      <c r="A63" s="1" t="s">
        <v>435</v>
      </c>
    </row>
    <row r="64" spans="1:14" s="2" customFormat="1" ht="10.5" customHeight="1" thickBot="1">
      <c r="A64" s="1"/>
    </row>
    <row r="65" spans="1:22" s="2" customFormat="1" ht="16.5" customHeight="1" thickBot="1">
      <c r="A65" s="4" t="s">
        <v>0</v>
      </c>
      <c r="B65" s="5" t="s">
        <v>1</v>
      </c>
      <c r="C65" s="5" t="s">
        <v>2</v>
      </c>
      <c r="D65" s="5">
        <v>2</v>
      </c>
      <c r="E65" s="5">
        <v>3</v>
      </c>
      <c r="F65" s="5">
        <v>4</v>
      </c>
      <c r="G65" s="5">
        <v>5</v>
      </c>
      <c r="H65" s="5">
        <v>6</v>
      </c>
      <c r="I65" s="5">
        <v>7</v>
      </c>
      <c r="J65" s="5">
        <v>8</v>
      </c>
      <c r="K65" s="5">
        <v>9</v>
      </c>
      <c r="L65" s="6"/>
      <c r="M65" s="13" t="s">
        <v>9</v>
      </c>
      <c r="N65" s="14">
        <f>(3704/4427)</f>
        <v>0.83668398463971083</v>
      </c>
    </row>
    <row r="66" spans="1:22" s="2" customFormat="1" ht="16.5" customHeight="1" thickBot="1">
      <c r="A66" s="7" t="s">
        <v>434</v>
      </c>
      <c r="B66" s="12" t="s">
        <v>5</v>
      </c>
      <c r="C66" s="9">
        <v>563</v>
      </c>
      <c r="D66" s="10"/>
      <c r="E66" s="10"/>
      <c r="F66" s="10"/>
      <c r="G66" s="10"/>
      <c r="H66" s="10"/>
      <c r="I66" s="10"/>
      <c r="J66" s="10"/>
      <c r="K66" s="10"/>
      <c r="L66" s="11" t="s">
        <v>4</v>
      </c>
      <c r="N66" s="13" t="s">
        <v>11</v>
      </c>
      <c r="O66" s="13" t="s">
        <v>12</v>
      </c>
      <c r="P66" s="13" t="s">
        <v>13</v>
      </c>
    </row>
    <row r="67" spans="1:22" s="2" customFormat="1" ht="16.5" customHeight="1" thickBot="1">
      <c r="A67" s="7" t="s">
        <v>433</v>
      </c>
      <c r="B67" s="12" t="s">
        <v>5</v>
      </c>
      <c r="C67" s="10">
        <v>465</v>
      </c>
      <c r="D67" s="10">
        <v>472</v>
      </c>
      <c r="E67" s="10">
        <v>494</v>
      </c>
      <c r="F67" s="10">
        <v>510</v>
      </c>
      <c r="G67" s="10">
        <v>512</v>
      </c>
      <c r="H67" s="9">
        <v>527</v>
      </c>
      <c r="I67" s="10"/>
      <c r="J67" s="10"/>
      <c r="K67" s="10"/>
      <c r="L67" s="11" t="s">
        <v>6</v>
      </c>
      <c r="M67" s="16" t="s">
        <v>5</v>
      </c>
      <c r="N67" s="17">
        <f>(C66+C67+C70)</f>
        <v>1426</v>
      </c>
      <c r="O67" s="14">
        <f>SUM(N67/N71)</f>
        <v>0.39175824175824175</v>
      </c>
      <c r="P67" s="2">
        <v>3</v>
      </c>
    </row>
    <row r="68" spans="1:22" s="2" customFormat="1" ht="16.5" customHeight="1" thickBot="1">
      <c r="A68" s="18" t="s">
        <v>144</v>
      </c>
      <c r="B68" s="22" t="s">
        <v>16</v>
      </c>
      <c r="C68" s="10">
        <v>415</v>
      </c>
      <c r="D68" s="10">
        <v>416</v>
      </c>
      <c r="E68" s="10">
        <v>424</v>
      </c>
      <c r="F68" s="10">
        <v>428</v>
      </c>
      <c r="G68" s="10">
        <v>429</v>
      </c>
      <c r="H68" s="10">
        <v>439</v>
      </c>
      <c r="I68" s="10">
        <v>448</v>
      </c>
      <c r="J68" s="10">
        <v>450</v>
      </c>
      <c r="K68" s="10">
        <v>453</v>
      </c>
      <c r="L68" s="11"/>
      <c r="M68" s="20" t="s">
        <v>3</v>
      </c>
      <c r="N68" s="17">
        <f>(C69+C72+C73+C74+C75)</f>
        <v>1412</v>
      </c>
      <c r="O68" s="14">
        <f>SUM(N68/N71)</f>
        <v>0.38791208791208792</v>
      </c>
      <c r="P68" s="2">
        <v>2</v>
      </c>
    </row>
    <row r="69" spans="1:22" s="2" customFormat="1" ht="16.5" customHeight="1" thickBot="1">
      <c r="A69" s="7" t="s">
        <v>436</v>
      </c>
      <c r="B69" s="8" t="s">
        <v>3</v>
      </c>
      <c r="C69" s="10">
        <v>406</v>
      </c>
      <c r="D69" s="10">
        <v>453</v>
      </c>
      <c r="E69" s="9">
        <v>586</v>
      </c>
      <c r="F69" s="10"/>
      <c r="G69" s="10"/>
      <c r="H69" s="10"/>
      <c r="I69" s="10"/>
      <c r="J69" s="10"/>
      <c r="K69" s="10"/>
      <c r="L69" s="11" t="s">
        <v>8</v>
      </c>
      <c r="M69" s="21" t="s">
        <v>16</v>
      </c>
      <c r="N69" s="17">
        <v>415</v>
      </c>
      <c r="O69" s="14">
        <f>SUM(N69/N71)</f>
        <v>0.11401098901098901</v>
      </c>
    </row>
    <row r="70" spans="1:22" s="2" customFormat="1" ht="16.5" customHeight="1" thickBot="1">
      <c r="A70" s="7" t="s">
        <v>441</v>
      </c>
      <c r="B70" s="12" t="s">
        <v>5</v>
      </c>
      <c r="C70" s="10">
        <v>398</v>
      </c>
      <c r="D70" s="10">
        <v>402</v>
      </c>
      <c r="E70" s="10">
        <v>408</v>
      </c>
      <c r="F70" s="10">
        <v>426</v>
      </c>
      <c r="G70" s="10">
        <v>428</v>
      </c>
      <c r="H70" s="10">
        <v>446</v>
      </c>
      <c r="I70" s="10">
        <v>451</v>
      </c>
      <c r="J70" s="10">
        <v>453</v>
      </c>
      <c r="K70" s="9">
        <v>454</v>
      </c>
      <c r="L70" s="11" t="s">
        <v>15</v>
      </c>
      <c r="M70" s="13" t="s">
        <v>17</v>
      </c>
      <c r="N70" s="17">
        <v>387</v>
      </c>
      <c r="O70" s="14">
        <f>SUM(N70/N71)</f>
        <v>0.10631868131868132</v>
      </c>
      <c r="P70" s="2">
        <v>1</v>
      </c>
    </row>
    <row r="71" spans="1:22" s="2" customFormat="1" ht="16.5" customHeight="1" thickBot="1">
      <c r="A71" s="7" t="s">
        <v>375</v>
      </c>
      <c r="B71" s="15" t="s">
        <v>14</v>
      </c>
      <c r="C71" s="10">
        <v>387</v>
      </c>
      <c r="D71" s="10">
        <v>419</v>
      </c>
      <c r="E71" s="10">
        <v>430</v>
      </c>
      <c r="F71" s="10">
        <v>432</v>
      </c>
      <c r="G71" s="10">
        <v>435</v>
      </c>
      <c r="H71" s="10">
        <v>466</v>
      </c>
      <c r="I71" s="9">
        <v>525</v>
      </c>
      <c r="J71" s="10"/>
      <c r="K71" s="10"/>
      <c r="L71" s="11" t="s">
        <v>10</v>
      </c>
      <c r="M71" s="13"/>
      <c r="N71" s="24">
        <v>3640</v>
      </c>
      <c r="O71" s="14"/>
    </row>
    <row r="72" spans="1:22" s="2" customFormat="1" ht="16.5" customHeight="1" thickBot="1">
      <c r="A72" s="7" t="s">
        <v>440</v>
      </c>
      <c r="B72" s="8" t="s">
        <v>3</v>
      </c>
      <c r="C72" s="10">
        <v>360</v>
      </c>
      <c r="D72" s="10">
        <v>371</v>
      </c>
      <c r="E72" s="10">
        <v>395</v>
      </c>
      <c r="F72" s="10">
        <v>396</v>
      </c>
      <c r="G72" s="10">
        <v>415</v>
      </c>
      <c r="H72" s="9">
        <v>665</v>
      </c>
      <c r="I72" s="10"/>
      <c r="J72" s="10"/>
      <c r="K72" s="10"/>
      <c r="L72" s="11" t="s">
        <v>7</v>
      </c>
    </row>
    <row r="73" spans="1:22" s="2" customFormat="1" ht="16.5" customHeight="1" thickBot="1">
      <c r="A73" s="18" t="s">
        <v>437</v>
      </c>
      <c r="B73" s="26" t="s">
        <v>3</v>
      </c>
      <c r="C73" s="10">
        <v>246</v>
      </c>
      <c r="D73" s="10">
        <v>298</v>
      </c>
      <c r="E73" s="10">
        <v>322</v>
      </c>
      <c r="F73" s="10">
        <v>323</v>
      </c>
      <c r="G73" s="10">
        <v>361</v>
      </c>
      <c r="H73" s="10" t="s">
        <v>20</v>
      </c>
      <c r="I73" s="13"/>
      <c r="J73" s="17"/>
      <c r="K73" s="14"/>
    </row>
    <row r="74" spans="1:22" s="2" customFormat="1" ht="16.5" customHeight="1" thickBot="1">
      <c r="A74" s="18" t="s">
        <v>438</v>
      </c>
      <c r="B74" s="26" t="s">
        <v>3</v>
      </c>
      <c r="C74" s="10">
        <v>232</v>
      </c>
      <c r="D74" s="10">
        <v>241</v>
      </c>
      <c r="E74" s="10" t="s">
        <v>20</v>
      </c>
      <c r="I74" s="13"/>
      <c r="J74" s="24"/>
      <c r="K74" s="14"/>
    </row>
    <row r="75" spans="1:22" s="2" customFormat="1" ht="16.5" customHeight="1" thickBot="1">
      <c r="A75" s="18" t="s">
        <v>439</v>
      </c>
      <c r="B75" s="26" t="s">
        <v>3</v>
      </c>
      <c r="C75" s="10">
        <v>168</v>
      </c>
      <c r="D75" s="10" t="s">
        <v>20</v>
      </c>
    </row>
    <row r="76" spans="1:22">
      <c r="C76" s="44"/>
      <c r="D76" s="44"/>
    </row>
    <row r="77" spans="1:22" s="30" customFormat="1" ht="15" customHeight="1">
      <c r="B77" s="34" t="s">
        <v>19</v>
      </c>
      <c r="C77" s="36" t="s">
        <v>5</v>
      </c>
      <c r="D77" s="37" t="s">
        <v>3</v>
      </c>
      <c r="E77" s="38" t="s">
        <v>16</v>
      </c>
      <c r="F77" s="34" t="s">
        <v>17</v>
      </c>
      <c r="J77" s="39"/>
      <c r="R77" s="31"/>
      <c r="S77" s="32"/>
      <c r="T77" s="33"/>
    </row>
    <row r="78" spans="1:22" s="30" customFormat="1" ht="15" customHeight="1">
      <c r="A78" s="30" t="s">
        <v>11</v>
      </c>
      <c r="B78" s="35">
        <f>SUM(O9+L54+N71+N26+L41)</f>
        <v>17630</v>
      </c>
      <c r="C78" s="32">
        <f>SUM(N67+L51+N22+O5+L38)</f>
        <v>7705</v>
      </c>
      <c r="D78" s="32">
        <f>SUM(N68+L52+N23+O6+L39)</f>
        <v>7347</v>
      </c>
      <c r="E78" s="32">
        <f>SUM(N69+L53+O7+N25)</f>
        <v>1576</v>
      </c>
      <c r="F78" s="32">
        <f>(N70+N25+O8+L40)</f>
        <v>1355</v>
      </c>
      <c r="J78" s="32"/>
      <c r="T78" s="34"/>
      <c r="U78" s="35"/>
      <c r="V78" s="33"/>
    </row>
    <row r="79" spans="1:22" s="30" customFormat="1" ht="15" customHeight="1">
      <c r="A79" s="30" t="s">
        <v>12</v>
      </c>
      <c r="B79" s="40">
        <v>1</v>
      </c>
      <c r="C79" s="33">
        <f>SUM(C78/$B$78)</f>
        <v>0.43703913783323878</v>
      </c>
      <c r="D79" s="33">
        <f>SUM(D78/$B$78)</f>
        <v>0.41673284174702213</v>
      </c>
      <c r="E79" s="33">
        <f>SUM(E78/$B$78)</f>
        <v>8.9393079977311399E-2</v>
      </c>
      <c r="F79" s="33">
        <f>SUM(F78/$B$78)</f>
        <v>7.6857629041406694E-2</v>
      </c>
      <c r="J79" s="33"/>
    </row>
    <row r="80" spans="1:22" s="30" customFormat="1" ht="15" customHeight="1">
      <c r="A80" s="30" t="s">
        <v>13</v>
      </c>
      <c r="B80" s="34">
        <v>28</v>
      </c>
      <c r="C80" s="30">
        <v>14</v>
      </c>
      <c r="D80" s="30">
        <v>11</v>
      </c>
      <c r="E80" s="30">
        <v>0</v>
      </c>
      <c r="F80" s="30">
        <v>3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V56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8" s="2" customFormat="1" ht="16.5" customHeight="1">
      <c r="A1" s="1" t="s">
        <v>378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(8655/12640)</f>
        <v>0.68473101265822789</v>
      </c>
    </row>
    <row r="4" spans="1:18" s="2" customFormat="1" ht="16.5" customHeight="1" thickBot="1">
      <c r="A4" s="7" t="s">
        <v>331</v>
      </c>
      <c r="B4" s="12" t="s">
        <v>5</v>
      </c>
      <c r="C4" s="9">
        <v>1411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379</v>
      </c>
      <c r="B5" s="8" t="s">
        <v>3</v>
      </c>
      <c r="C5" s="9">
        <v>1295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1" t="s">
        <v>8</v>
      </c>
      <c r="O5" s="16" t="s">
        <v>5</v>
      </c>
      <c r="P5" s="17">
        <f>(C4+C7+C13+C14)</f>
        <v>2832</v>
      </c>
      <c r="Q5" s="14">
        <f>SUM(P5/P9)</f>
        <v>0.32720970537261701</v>
      </c>
      <c r="R5" s="2">
        <v>2</v>
      </c>
    </row>
    <row r="6" spans="1:18" s="2" customFormat="1" ht="16.5" customHeight="1" thickBot="1">
      <c r="A6" s="7" t="s">
        <v>401</v>
      </c>
      <c r="B6" s="15" t="s">
        <v>14</v>
      </c>
      <c r="C6" s="9">
        <v>1177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1" t="s">
        <v>7</v>
      </c>
      <c r="O6" s="20" t="s">
        <v>3</v>
      </c>
      <c r="P6" s="17">
        <f>(C5+C12+C16)</f>
        <v>2079</v>
      </c>
      <c r="Q6" s="14">
        <f>SUM(P6/P9)</f>
        <v>0.24020797227036395</v>
      </c>
      <c r="R6" s="2">
        <v>1</v>
      </c>
    </row>
    <row r="7" spans="1:18" s="2" customFormat="1" ht="16.5" customHeight="1" thickBot="1">
      <c r="A7" s="7" t="s">
        <v>364</v>
      </c>
      <c r="B7" s="12" t="s">
        <v>5</v>
      </c>
      <c r="C7" s="10">
        <v>589</v>
      </c>
      <c r="D7" s="10">
        <v>678</v>
      </c>
      <c r="E7" s="10">
        <v>692</v>
      </c>
      <c r="F7" s="10">
        <v>715</v>
      </c>
      <c r="G7" s="10">
        <v>724</v>
      </c>
      <c r="H7" s="10">
        <v>747</v>
      </c>
      <c r="I7" s="10">
        <v>765</v>
      </c>
      <c r="J7" s="10">
        <v>881</v>
      </c>
      <c r="K7" s="10">
        <v>1009</v>
      </c>
      <c r="L7" s="9">
        <v>1122</v>
      </c>
      <c r="M7" s="10"/>
      <c r="N7" s="11" t="s">
        <v>6</v>
      </c>
      <c r="O7" s="21" t="s">
        <v>16</v>
      </c>
      <c r="P7" s="17">
        <f>(C8+C9+C15)</f>
        <v>1465</v>
      </c>
      <c r="Q7" s="14">
        <f>SUM(P7/P9)</f>
        <v>0.16926632004621606</v>
      </c>
      <c r="R7" s="2">
        <v>2</v>
      </c>
    </row>
    <row r="8" spans="1:18" s="2" customFormat="1" ht="16.5" customHeight="1" thickBot="1">
      <c r="A8" s="7" t="s">
        <v>380</v>
      </c>
      <c r="B8" s="41" t="s">
        <v>16</v>
      </c>
      <c r="C8" s="10">
        <v>584</v>
      </c>
      <c r="D8" s="10">
        <v>590</v>
      </c>
      <c r="E8" s="10">
        <v>615</v>
      </c>
      <c r="F8" s="10">
        <v>630</v>
      </c>
      <c r="G8" s="10">
        <v>636</v>
      </c>
      <c r="H8" s="10">
        <v>646</v>
      </c>
      <c r="I8" s="10">
        <v>792</v>
      </c>
      <c r="J8" s="10">
        <v>853</v>
      </c>
      <c r="K8" s="10">
        <v>861</v>
      </c>
      <c r="L8" s="9">
        <v>1083</v>
      </c>
      <c r="M8" s="10"/>
      <c r="N8" s="11" t="s">
        <v>10</v>
      </c>
      <c r="O8" s="13" t="s">
        <v>17</v>
      </c>
      <c r="P8" s="17">
        <f>(C6+C10+C11+C17)</f>
        <v>2279</v>
      </c>
      <c r="Q8" s="14">
        <f>SUM(P8/P9)</f>
        <v>0.26331600231080299</v>
      </c>
      <c r="R8" s="2">
        <v>2</v>
      </c>
    </row>
    <row r="9" spans="1:18" s="2" customFormat="1" ht="16.5" customHeight="1" thickBot="1">
      <c r="A9" s="7" t="s">
        <v>395</v>
      </c>
      <c r="B9" s="41" t="s">
        <v>16</v>
      </c>
      <c r="C9" s="10">
        <v>509</v>
      </c>
      <c r="D9" s="10">
        <v>521</v>
      </c>
      <c r="E9" s="10">
        <v>538</v>
      </c>
      <c r="F9" s="10">
        <v>553</v>
      </c>
      <c r="G9" s="10">
        <v>555</v>
      </c>
      <c r="H9" s="10">
        <v>632</v>
      </c>
      <c r="I9" s="10">
        <v>725</v>
      </c>
      <c r="J9" s="10">
        <v>734</v>
      </c>
      <c r="K9" s="10">
        <v>805</v>
      </c>
      <c r="L9" s="10">
        <v>854</v>
      </c>
      <c r="M9" s="9">
        <v>867</v>
      </c>
      <c r="N9" s="11" t="s">
        <v>15</v>
      </c>
      <c r="O9" s="13"/>
      <c r="P9" s="24">
        <v>8655</v>
      </c>
      <c r="Q9" s="14"/>
    </row>
    <row r="10" spans="1:18" s="2" customFormat="1" ht="16.5" customHeight="1" thickBot="1">
      <c r="A10" s="18" t="s">
        <v>403</v>
      </c>
      <c r="B10" s="23" t="s">
        <v>14</v>
      </c>
      <c r="C10" s="10">
        <v>445</v>
      </c>
      <c r="D10" s="10">
        <v>455</v>
      </c>
      <c r="E10" s="10">
        <v>492</v>
      </c>
      <c r="F10" s="10">
        <v>513</v>
      </c>
      <c r="G10" s="10">
        <v>519</v>
      </c>
      <c r="H10" s="10">
        <v>549</v>
      </c>
      <c r="I10" s="10">
        <v>568</v>
      </c>
      <c r="J10" s="10">
        <v>619</v>
      </c>
      <c r="K10" s="10">
        <v>637</v>
      </c>
      <c r="L10" s="10" t="s">
        <v>20</v>
      </c>
    </row>
    <row r="11" spans="1:18" s="2" customFormat="1" ht="16.5" customHeight="1" thickBot="1">
      <c r="A11" s="7" t="s">
        <v>352</v>
      </c>
      <c r="B11" s="15" t="s">
        <v>14</v>
      </c>
      <c r="C11" s="10">
        <v>441</v>
      </c>
      <c r="D11" s="10">
        <v>492</v>
      </c>
      <c r="E11" s="10">
        <v>502</v>
      </c>
      <c r="F11" s="10">
        <v>517</v>
      </c>
      <c r="G11" s="10">
        <v>536</v>
      </c>
      <c r="H11" s="10">
        <v>589</v>
      </c>
      <c r="I11" s="10">
        <v>614</v>
      </c>
      <c r="J11" s="10">
        <v>656</v>
      </c>
      <c r="K11" s="10">
        <v>747</v>
      </c>
      <c r="L11" s="10">
        <v>794</v>
      </c>
      <c r="M11" s="9">
        <v>807</v>
      </c>
      <c r="N11" s="11" t="s">
        <v>81</v>
      </c>
    </row>
    <row r="12" spans="1:18" s="2" customFormat="1" ht="16.5" customHeight="1" thickBot="1">
      <c r="A12" s="18" t="s">
        <v>396</v>
      </c>
      <c r="B12" s="26" t="s">
        <v>3</v>
      </c>
      <c r="C12" s="10">
        <v>432</v>
      </c>
      <c r="D12" s="10">
        <v>438</v>
      </c>
      <c r="E12" s="10">
        <v>477</v>
      </c>
      <c r="F12" s="10">
        <v>520</v>
      </c>
      <c r="G12" s="10">
        <v>533</v>
      </c>
      <c r="H12" s="10">
        <v>619</v>
      </c>
      <c r="I12" s="10">
        <v>630</v>
      </c>
      <c r="J12" s="10">
        <v>693</v>
      </c>
      <c r="K12" s="10">
        <v>723</v>
      </c>
      <c r="L12" s="10">
        <v>770</v>
      </c>
      <c r="M12" s="10">
        <v>784</v>
      </c>
      <c r="N12" s="11"/>
    </row>
    <row r="13" spans="1:18" s="2" customFormat="1" ht="16.5" customHeight="1" thickBot="1">
      <c r="A13" s="18" t="s">
        <v>402</v>
      </c>
      <c r="B13" s="19" t="s">
        <v>5</v>
      </c>
      <c r="C13" s="10">
        <v>423</v>
      </c>
      <c r="D13" s="10">
        <v>444</v>
      </c>
      <c r="E13" s="10">
        <v>462</v>
      </c>
      <c r="F13" s="10">
        <v>475</v>
      </c>
      <c r="G13" s="10">
        <v>489</v>
      </c>
      <c r="H13" s="10">
        <v>495</v>
      </c>
      <c r="I13" s="10">
        <v>501</v>
      </c>
      <c r="J13" s="10" t="s">
        <v>20</v>
      </c>
    </row>
    <row r="14" spans="1:18" s="2" customFormat="1" ht="16.5" customHeight="1" thickBot="1">
      <c r="A14" s="18" t="s">
        <v>397</v>
      </c>
      <c r="B14" s="19" t="s">
        <v>5</v>
      </c>
      <c r="C14" s="10">
        <v>409</v>
      </c>
      <c r="D14" s="10">
        <v>463</v>
      </c>
      <c r="E14" s="10">
        <v>469</v>
      </c>
      <c r="F14" s="10">
        <v>476</v>
      </c>
      <c r="G14" s="10">
        <v>480</v>
      </c>
      <c r="H14" s="10">
        <v>550</v>
      </c>
      <c r="I14" s="10">
        <v>571</v>
      </c>
      <c r="J14" s="10">
        <v>584</v>
      </c>
      <c r="K14" s="10" t="s">
        <v>20</v>
      </c>
    </row>
    <row r="15" spans="1:18" s="2" customFormat="1" ht="16.5" customHeight="1" thickBot="1">
      <c r="A15" s="18" t="s">
        <v>398</v>
      </c>
      <c r="B15" s="22" t="s">
        <v>16</v>
      </c>
      <c r="C15" s="10">
        <v>372</v>
      </c>
      <c r="D15" s="10">
        <v>423</v>
      </c>
      <c r="E15" s="10">
        <v>434</v>
      </c>
      <c r="F15" s="10">
        <v>449</v>
      </c>
      <c r="G15" s="10">
        <v>466</v>
      </c>
      <c r="H15" s="10">
        <v>471</v>
      </c>
      <c r="I15" s="10" t="s">
        <v>20</v>
      </c>
    </row>
    <row r="16" spans="1:18" s="2" customFormat="1" ht="16.5" customHeight="1" thickBot="1">
      <c r="A16" s="18" t="s">
        <v>399</v>
      </c>
      <c r="B16" s="26" t="s">
        <v>3</v>
      </c>
      <c r="C16" s="10">
        <v>352</v>
      </c>
      <c r="D16" s="10">
        <v>362</v>
      </c>
      <c r="E16" s="10">
        <v>391</v>
      </c>
      <c r="F16" s="10">
        <v>404</v>
      </c>
      <c r="G16" s="10">
        <v>409</v>
      </c>
      <c r="H16" s="10" t="s">
        <v>20</v>
      </c>
    </row>
    <row r="17" spans="1:12" s="2" customFormat="1" ht="16.5" customHeight="1" thickBot="1">
      <c r="A17" s="18" t="s">
        <v>400</v>
      </c>
      <c r="B17" s="23" t="s">
        <v>14</v>
      </c>
      <c r="C17" s="10">
        <v>216</v>
      </c>
      <c r="D17" s="10">
        <v>235</v>
      </c>
      <c r="E17" s="10">
        <v>242</v>
      </c>
      <c r="F17" s="10" t="s">
        <v>20</v>
      </c>
    </row>
    <row r="18" spans="1:12" s="2" customFormat="1" ht="10.5" customHeight="1">
      <c r="A18" s="1"/>
      <c r="C18" s="17"/>
      <c r="D18" s="17"/>
      <c r="E18" s="17"/>
      <c r="F18" s="17"/>
      <c r="G18" s="17"/>
    </row>
    <row r="19" spans="1:12" s="2" customFormat="1" ht="17.45" customHeight="1">
      <c r="A19" s="1" t="s">
        <v>377</v>
      </c>
    </row>
    <row r="20" spans="1:12" s="2" customFormat="1" ht="10.5" customHeight="1" thickBot="1">
      <c r="A20" s="1"/>
    </row>
    <row r="21" spans="1:12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6"/>
      <c r="I21" s="13" t="s">
        <v>9</v>
      </c>
      <c r="J21" s="14">
        <f>(3248/6838)</f>
        <v>0.47499268792044458</v>
      </c>
    </row>
    <row r="22" spans="1:12" s="2" customFormat="1" ht="16.5" customHeight="1" thickBot="1">
      <c r="A22" s="7" t="s">
        <v>367</v>
      </c>
      <c r="B22" s="15" t="s">
        <v>14</v>
      </c>
      <c r="C22" s="9">
        <v>761</v>
      </c>
      <c r="D22" s="10"/>
      <c r="E22" s="10"/>
      <c r="F22" s="10"/>
      <c r="G22" s="10"/>
      <c r="H22" s="11" t="s">
        <v>4</v>
      </c>
      <c r="J22" s="13" t="s">
        <v>11</v>
      </c>
      <c r="K22" s="13" t="s">
        <v>12</v>
      </c>
      <c r="L22" s="13" t="s">
        <v>13</v>
      </c>
    </row>
    <row r="23" spans="1:12" s="2" customFormat="1" ht="16.5" customHeight="1" thickBot="1">
      <c r="A23" s="7" t="s">
        <v>390</v>
      </c>
      <c r="B23" s="41" t="s">
        <v>16</v>
      </c>
      <c r="C23" s="10">
        <v>606</v>
      </c>
      <c r="D23" s="10">
        <v>632</v>
      </c>
      <c r="E23" s="9">
        <v>790</v>
      </c>
      <c r="F23" s="10"/>
      <c r="G23" s="10"/>
      <c r="H23" s="11" t="s">
        <v>8</v>
      </c>
      <c r="I23" s="16" t="s">
        <v>5</v>
      </c>
      <c r="J23" s="17">
        <f>(C25+C27)</f>
        <v>707</v>
      </c>
      <c r="K23" s="14">
        <f>SUM(J23/J27)</f>
        <v>0.22011207970112079</v>
      </c>
      <c r="L23" s="2">
        <v>1</v>
      </c>
    </row>
    <row r="24" spans="1:12" s="2" customFormat="1" ht="16.5" customHeight="1" thickBot="1">
      <c r="A24" s="7" t="s">
        <v>218</v>
      </c>
      <c r="B24" s="8" t="s">
        <v>3</v>
      </c>
      <c r="C24" s="10">
        <v>521</v>
      </c>
      <c r="D24" s="10">
        <v>539</v>
      </c>
      <c r="E24" s="10">
        <v>553</v>
      </c>
      <c r="F24" s="10">
        <v>572</v>
      </c>
      <c r="G24" s="9">
        <v>593</v>
      </c>
      <c r="H24" s="11" t="s">
        <v>6</v>
      </c>
      <c r="I24" s="20" t="s">
        <v>3</v>
      </c>
      <c r="J24" s="17">
        <f>(C24+C26)</f>
        <v>903</v>
      </c>
      <c r="K24" s="14">
        <f>SUM(J24/J27)</f>
        <v>0.28113325031133252</v>
      </c>
      <c r="L24" s="2">
        <v>1</v>
      </c>
    </row>
    <row r="25" spans="1:12" s="2" customFormat="1" ht="16.5" customHeight="1" thickBot="1">
      <c r="A25" s="7" t="s">
        <v>391</v>
      </c>
      <c r="B25" s="12" t="s">
        <v>5</v>
      </c>
      <c r="C25" s="10">
        <v>388</v>
      </c>
      <c r="D25" s="10">
        <v>399</v>
      </c>
      <c r="E25" s="10">
        <v>416</v>
      </c>
      <c r="F25" s="10">
        <v>437</v>
      </c>
      <c r="G25" s="9">
        <v>642</v>
      </c>
      <c r="H25" s="11" t="s">
        <v>7</v>
      </c>
      <c r="I25" s="21" t="s">
        <v>16</v>
      </c>
      <c r="J25" s="17">
        <f>(C23+C28)</f>
        <v>841</v>
      </c>
      <c r="K25" s="14">
        <f>SUM(J25/J27)</f>
        <v>0.26183063511830634</v>
      </c>
      <c r="L25" s="2">
        <v>1</v>
      </c>
    </row>
    <row r="26" spans="1:12" s="2" customFormat="1" ht="16.5" customHeight="1" thickBot="1">
      <c r="A26" s="18" t="s">
        <v>392</v>
      </c>
      <c r="B26" s="26" t="s">
        <v>3</v>
      </c>
      <c r="C26" s="10">
        <v>382</v>
      </c>
      <c r="D26" s="10">
        <v>428</v>
      </c>
      <c r="E26" s="10">
        <v>447</v>
      </c>
      <c r="F26" s="10">
        <v>462</v>
      </c>
      <c r="G26" s="10">
        <v>534</v>
      </c>
      <c r="H26" s="11"/>
      <c r="I26" s="13" t="s">
        <v>17</v>
      </c>
      <c r="J26" s="17">
        <v>761</v>
      </c>
      <c r="K26" s="14">
        <f>SUM(J26/J27)</f>
        <v>0.23692403486924035</v>
      </c>
      <c r="L26" s="2">
        <v>1</v>
      </c>
    </row>
    <row r="27" spans="1:12" s="2" customFormat="1" ht="16.5" customHeight="1" thickBot="1">
      <c r="A27" s="18" t="s">
        <v>305</v>
      </c>
      <c r="B27" s="19" t="s">
        <v>5</v>
      </c>
      <c r="C27" s="10">
        <v>319</v>
      </c>
      <c r="D27" s="10">
        <v>331</v>
      </c>
      <c r="E27" s="10">
        <v>348</v>
      </c>
      <c r="F27" s="10">
        <v>368</v>
      </c>
      <c r="G27" s="10" t="s">
        <v>20</v>
      </c>
      <c r="H27" s="50"/>
      <c r="I27" s="50"/>
      <c r="J27" s="24">
        <v>3212</v>
      </c>
      <c r="K27" s="14"/>
    </row>
    <row r="28" spans="1:12" s="2" customFormat="1" ht="16.5" customHeight="1" thickBot="1">
      <c r="A28" s="18" t="s">
        <v>393</v>
      </c>
      <c r="B28" s="22" t="s">
        <v>16</v>
      </c>
      <c r="C28" s="10">
        <v>235</v>
      </c>
      <c r="D28" s="10">
        <v>240</v>
      </c>
      <c r="E28" s="10" t="s">
        <v>20</v>
      </c>
      <c r="H28" s="50"/>
      <c r="I28" s="24"/>
      <c r="J28" s="14"/>
    </row>
    <row r="29" spans="1:12" s="2" customFormat="1" ht="11.25" customHeight="1">
      <c r="A29" s="27"/>
      <c r="B29" s="28"/>
      <c r="C29" s="43"/>
      <c r="D29" s="43"/>
      <c r="E29" s="43"/>
      <c r="F29" s="17"/>
      <c r="G29" s="17"/>
      <c r="H29" s="17"/>
      <c r="I29" s="17"/>
      <c r="J29" s="17"/>
      <c r="K29" s="17"/>
      <c r="L29" s="42"/>
    </row>
    <row r="30" spans="1:12" s="2" customFormat="1" ht="17.45" customHeight="1">
      <c r="A30" s="1" t="s">
        <v>381</v>
      </c>
    </row>
    <row r="31" spans="1:12" s="2" customFormat="1" ht="8.25" customHeight="1" thickBot="1">
      <c r="A31" s="1"/>
    </row>
    <row r="32" spans="1:12" s="2" customFormat="1" ht="17.4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/>
      <c r="J32" s="13" t="s">
        <v>9</v>
      </c>
      <c r="K32" s="14"/>
    </row>
    <row r="33" spans="1:13" s="2" customFormat="1" ht="17.45" customHeight="1" thickBot="1">
      <c r="A33" s="7" t="s">
        <v>374</v>
      </c>
      <c r="B33" s="8" t="s">
        <v>3</v>
      </c>
      <c r="C33" s="9">
        <v>1092</v>
      </c>
      <c r="D33" s="10"/>
      <c r="E33" s="10"/>
      <c r="F33" s="10"/>
      <c r="G33" s="10"/>
      <c r="H33" s="10"/>
      <c r="I33" s="11" t="s">
        <v>4</v>
      </c>
      <c r="K33" s="13" t="s">
        <v>11</v>
      </c>
      <c r="L33" s="13" t="s">
        <v>12</v>
      </c>
      <c r="M33" s="13" t="s">
        <v>13</v>
      </c>
    </row>
    <row r="34" spans="1:13" s="2" customFormat="1" ht="17.45" customHeight="1" thickBot="1">
      <c r="A34" s="7" t="s">
        <v>394</v>
      </c>
      <c r="B34" s="12" t="s">
        <v>5</v>
      </c>
      <c r="C34" s="9">
        <v>931</v>
      </c>
      <c r="D34" s="10"/>
      <c r="E34" s="10"/>
      <c r="F34" s="10"/>
      <c r="G34" s="10"/>
      <c r="H34" s="10"/>
      <c r="I34" s="11" t="s">
        <v>8</v>
      </c>
      <c r="J34" s="16" t="s">
        <v>5</v>
      </c>
      <c r="K34" s="17">
        <f>(C34+C35+C40)</f>
        <v>2118</v>
      </c>
      <c r="L34" s="14">
        <f>SUM(K34/K38)</f>
        <v>0.44458438287153651</v>
      </c>
      <c r="M34" s="2">
        <v>2</v>
      </c>
    </row>
    <row r="35" spans="1:13" s="2" customFormat="1" ht="17.45" customHeight="1" thickBot="1">
      <c r="A35" s="7" t="s">
        <v>382</v>
      </c>
      <c r="B35" s="12" t="s">
        <v>5</v>
      </c>
      <c r="C35" s="9">
        <v>881</v>
      </c>
      <c r="D35" s="10"/>
      <c r="E35" s="10"/>
      <c r="F35" s="10"/>
      <c r="G35" s="10"/>
      <c r="H35" s="10"/>
      <c r="I35" s="11" t="s">
        <v>7</v>
      </c>
      <c r="J35" s="20" t="s">
        <v>3</v>
      </c>
      <c r="K35" s="17">
        <v>1092</v>
      </c>
      <c r="L35" s="14">
        <f>SUM(K35/K38)</f>
        <v>0.22921914357682618</v>
      </c>
      <c r="M35" s="2">
        <v>1</v>
      </c>
    </row>
    <row r="36" spans="1:13" s="2" customFormat="1" ht="17.45" customHeight="1" thickBot="1">
      <c r="A36" s="18" t="s">
        <v>288</v>
      </c>
      <c r="B36" s="22" t="s">
        <v>16</v>
      </c>
      <c r="C36" s="10">
        <v>449</v>
      </c>
      <c r="D36" s="10">
        <v>493</v>
      </c>
      <c r="E36" s="10">
        <v>538</v>
      </c>
      <c r="F36" s="10">
        <v>567</v>
      </c>
      <c r="G36" s="10">
        <v>585</v>
      </c>
      <c r="H36" s="10">
        <v>621</v>
      </c>
      <c r="I36" s="11"/>
      <c r="J36" s="21" t="s">
        <v>16</v>
      </c>
      <c r="K36" s="17">
        <f>(C36+C37)</f>
        <v>831</v>
      </c>
      <c r="L36" s="14">
        <f>SUM(K36/K38)</f>
        <v>0.17443324937027707</v>
      </c>
      <c r="M36" s="2">
        <v>1</v>
      </c>
    </row>
    <row r="37" spans="1:13" s="2" customFormat="1" ht="17.45" customHeight="1" thickBot="1">
      <c r="A37" s="7" t="s">
        <v>384</v>
      </c>
      <c r="B37" s="41" t="s">
        <v>16</v>
      </c>
      <c r="C37" s="10">
        <v>382</v>
      </c>
      <c r="D37" s="10">
        <v>436</v>
      </c>
      <c r="E37" s="10">
        <v>460</v>
      </c>
      <c r="F37" s="10">
        <v>473</v>
      </c>
      <c r="G37" s="10">
        <v>560</v>
      </c>
      <c r="H37" s="9">
        <v>825</v>
      </c>
      <c r="I37" s="9" t="s">
        <v>6</v>
      </c>
      <c r="J37" s="13" t="s">
        <v>17</v>
      </c>
      <c r="K37" s="17">
        <f>(C38+C39)</f>
        <v>723</v>
      </c>
      <c r="L37" s="14">
        <f>SUM(K37/K38)</f>
        <v>0.15176322418136021</v>
      </c>
      <c r="M37" s="2">
        <v>1</v>
      </c>
    </row>
    <row r="38" spans="1:13" s="2" customFormat="1" ht="17.45" customHeight="1" thickBot="1">
      <c r="A38" s="18" t="s">
        <v>294</v>
      </c>
      <c r="B38" s="23" t="s">
        <v>14</v>
      </c>
      <c r="C38" s="10">
        <v>365</v>
      </c>
      <c r="D38" s="10">
        <v>405</v>
      </c>
      <c r="E38" s="10">
        <v>415</v>
      </c>
      <c r="F38" s="10">
        <v>421</v>
      </c>
      <c r="G38" s="10">
        <v>558</v>
      </c>
      <c r="H38" s="10" t="s">
        <v>20</v>
      </c>
      <c r="J38" s="13"/>
      <c r="K38" s="24">
        <v>4764</v>
      </c>
      <c r="L38" s="14"/>
    </row>
    <row r="39" spans="1:13" s="2" customFormat="1" ht="17.45" customHeight="1" thickBot="1">
      <c r="A39" s="7" t="s">
        <v>372</v>
      </c>
      <c r="B39" s="15" t="s">
        <v>14</v>
      </c>
      <c r="C39" s="10">
        <v>358</v>
      </c>
      <c r="D39" s="10">
        <v>497</v>
      </c>
      <c r="E39" s="10">
        <v>525</v>
      </c>
      <c r="F39" s="10">
        <v>539</v>
      </c>
      <c r="G39" s="10">
        <v>599</v>
      </c>
      <c r="H39" s="9">
        <v>721</v>
      </c>
      <c r="I39" s="9" t="s">
        <v>10</v>
      </c>
    </row>
    <row r="40" spans="1:13" s="2" customFormat="1" ht="17.45" customHeight="1" thickBot="1">
      <c r="A40" s="18" t="s">
        <v>385</v>
      </c>
      <c r="B40" s="19" t="s">
        <v>5</v>
      </c>
      <c r="C40" s="10">
        <v>306</v>
      </c>
      <c r="D40" s="10">
        <v>326</v>
      </c>
      <c r="E40" s="10">
        <v>355</v>
      </c>
      <c r="F40" s="10">
        <v>382</v>
      </c>
      <c r="G40" s="10" t="s">
        <v>20</v>
      </c>
      <c r="I40" s="58"/>
      <c r="J40" s="17"/>
      <c r="K40" s="14"/>
    </row>
    <row r="41" spans="1:13">
      <c r="C41" s="44"/>
      <c r="D41" s="44"/>
    </row>
    <row r="42" spans="1:13" s="2" customFormat="1" ht="17.45" customHeight="1">
      <c r="A42" s="1" t="s">
        <v>386</v>
      </c>
    </row>
    <row r="43" spans="1:13" s="2" customFormat="1" ht="10.5" customHeight="1" thickBot="1">
      <c r="A43" s="1"/>
    </row>
    <row r="44" spans="1:13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6"/>
      <c r="I44" s="13" t="s">
        <v>9</v>
      </c>
      <c r="J44" s="14">
        <f>(5231/8095)</f>
        <v>0.64620135886349594</v>
      </c>
    </row>
    <row r="45" spans="1:13" s="2" customFormat="1" ht="16.5" customHeight="1" thickBot="1">
      <c r="A45" s="7" t="s">
        <v>375</v>
      </c>
      <c r="B45" s="15" t="s">
        <v>14</v>
      </c>
      <c r="C45" s="9">
        <v>1216</v>
      </c>
      <c r="D45" s="10"/>
      <c r="E45" s="10"/>
      <c r="F45" s="10"/>
      <c r="G45" s="10"/>
      <c r="H45" s="11" t="s">
        <v>4</v>
      </c>
      <c r="J45" s="13" t="s">
        <v>11</v>
      </c>
      <c r="K45" s="13" t="s">
        <v>12</v>
      </c>
      <c r="L45" s="13" t="s">
        <v>13</v>
      </c>
    </row>
    <row r="46" spans="1:13" s="2" customFormat="1" ht="16.5" customHeight="1" thickBot="1">
      <c r="A46" s="7" t="s">
        <v>337</v>
      </c>
      <c r="B46" s="8" t="s">
        <v>3</v>
      </c>
      <c r="C46" s="9">
        <v>1178</v>
      </c>
      <c r="D46" s="10"/>
      <c r="E46" s="10"/>
      <c r="F46" s="10"/>
      <c r="G46" s="10"/>
      <c r="H46" s="11" t="s">
        <v>8</v>
      </c>
      <c r="I46" s="16" t="s">
        <v>5</v>
      </c>
      <c r="J46" s="17">
        <f>(C47+C48+C49)</f>
        <v>1869</v>
      </c>
      <c r="K46" s="14">
        <f>SUM(J46/J50)</f>
        <v>0.37009900990099009</v>
      </c>
      <c r="L46" s="2">
        <v>2</v>
      </c>
    </row>
    <row r="47" spans="1:13" s="2" customFormat="1" ht="16.5" customHeight="1" thickBot="1">
      <c r="A47" s="7" t="s">
        <v>389</v>
      </c>
      <c r="B47" s="12" t="s">
        <v>5</v>
      </c>
      <c r="C47" s="9">
        <v>882</v>
      </c>
      <c r="D47" s="10"/>
      <c r="E47" s="10"/>
      <c r="F47" s="10"/>
      <c r="G47" s="10"/>
      <c r="H47" s="11" t="s">
        <v>7</v>
      </c>
      <c r="I47" s="20" t="s">
        <v>3</v>
      </c>
      <c r="J47" s="17">
        <f>(C46+C51)</f>
        <v>1538</v>
      </c>
      <c r="K47" s="14">
        <f>SUM(J47/J50)</f>
        <v>0.30455445544554455</v>
      </c>
      <c r="L47" s="2">
        <v>2</v>
      </c>
    </row>
    <row r="48" spans="1:13" s="2" customFormat="1" ht="16.5" customHeight="1" thickBot="1">
      <c r="A48" s="7" t="s">
        <v>387</v>
      </c>
      <c r="B48" s="12" t="s">
        <v>5</v>
      </c>
      <c r="C48" s="10">
        <v>502</v>
      </c>
      <c r="D48" s="10">
        <v>581</v>
      </c>
      <c r="E48" s="10">
        <v>622</v>
      </c>
      <c r="F48" s="10">
        <v>784</v>
      </c>
      <c r="G48" s="9">
        <v>794</v>
      </c>
      <c r="H48" s="11" t="s">
        <v>10</v>
      </c>
      <c r="I48" s="21" t="s">
        <v>16</v>
      </c>
      <c r="J48" s="17">
        <v>427</v>
      </c>
      <c r="K48" s="14">
        <f>SUM(J48/J50)</f>
        <v>8.455445544554456E-2</v>
      </c>
    </row>
    <row r="49" spans="1:22" s="2" customFormat="1" ht="16.5" customHeight="1" thickBot="1">
      <c r="A49" s="18" t="s">
        <v>388</v>
      </c>
      <c r="B49" s="19" t="s">
        <v>5</v>
      </c>
      <c r="C49" s="10">
        <v>485</v>
      </c>
      <c r="D49" s="10">
        <v>564</v>
      </c>
      <c r="E49" s="10">
        <v>616</v>
      </c>
      <c r="F49" s="10">
        <v>746</v>
      </c>
      <c r="G49" s="10">
        <v>769</v>
      </c>
      <c r="H49" s="11"/>
      <c r="I49" s="13" t="s">
        <v>17</v>
      </c>
      <c r="J49" s="17">
        <v>1216</v>
      </c>
      <c r="K49" s="14">
        <f>SUM(J49/J50)</f>
        <v>0.24079207920792078</v>
      </c>
      <c r="L49" s="2">
        <v>1</v>
      </c>
    </row>
    <row r="50" spans="1:22" s="2" customFormat="1" ht="16.5" customHeight="1" thickBot="1">
      <c r="A50" s="18" t="s">
        <v>144</v>
      </c>
      <c r="B50" s="22" t="s">
        <v>16</v>
      </c>
      <c r="C50" s="10">
        <v>427</v>
      </c>
      <c r="D50" s="10">
        <v>515</v>
      </c>
      <c r="E50" s="10">
        <v>571</v>
      </c>
      <c r="F50" s="10" t="s">
        <v>20</v>
      </c>
      <c r="I50" s="13"/>
      <c r="J50" s="24">
        <v>5050</v>
      </c>
      <c r="K50" s="14"/>
    </row>
    <row r="51" spans="1:22" s="2" customFormat="1" ht="16.5" customHeight="1" thickBot="1">
      <c r="A51" s="7" t="s">
        <v>371</v>
      </c>
      <c r="B51" s="8" t="s">
        <v>3</v>
      </c>
      <c r="C51" s="10">
        <v>360</v>
      </c>
      <c r="D51" s="10">
        <v>488</v>
      </c>
      <c r="E51" s="10">
        <v>675</v>
      </c>
      <c r="F51" s="10">
        <v>799</v>
      </c>
      <c r="G51" s="9">
        <v>806</v>
      </c>
      <c r="H51" s="11" t="s">
        <v>6</v>
      </c>
    </row>
    <row r="52" spans="1:22">
      <c r="C52" s="44"/>
      <c r="D52" s="44"/>
    </row>
    <row r="53" spans="1:22" s="30" customFormat="1" ht="15" customHeight="1">
      <c r="B53" s="34" t="s">
        <v>19</v>
      </c>
      <c r="C53" s="36" t="s">
        <v>5</v>
      </c>
      <c r="D53" s="37" t="s">
        <v>3</v>
      </c>
      <c r="E53" s="38" t="s">
        <v>16</v>
      </c>
      <c r="F53" s="34" t="s">
        <v>17</v>
      </c>
      <c r="J53" s="39"/>
      <c r="R53" s="31"/>
      <c r="S53" s="32"/>
      <c r="T53" s="33"/>
    </row>
    <row r="54" spans="1:22" s="30" customFormat="1" ht="15" customHeight="1">
      <c r="A54" s="30" t="s">
        <v>11</v>
      </c>
      <c r="B54" s="35">
        <f>SUM(P9+K38+J50+J27)</f>
        <v>21681</v>
      </c>
      <c r="C54" s="32">
        <f>SUM(J46+K34+J23+P5)</f>
        <v>7526</v>
      </c>
      <c r="D54" s="32">
        <f>SUM(J47+K35+J24+P6)</f>
        <v>5612</v>
      </c>
      <c r="E54" s="32">
        <f>SUM(J48+K36+P7+J26)</f>
        <v>3484</v>
      </c>
      <c r="F54" s="32">
        <f>(J49+K37+J26+P8)</f>
        <v>4979</v>
      </c>
      <c r="J54" s="32"/>
      <c r="T54" s="34"/>
      <c r="U54" s="35"/>
      <c r="V54" s="33"/>
    </row>
    <row r="55" spans="1:22" s="30" customFormat="1" ht="15" customHeight="1">
      <c r="A55" s="30" t="s">
        <v>12</v>
      </c>
      <c r="B55" s="40">
        <v>1</v>
      </c>
      <c r="C55" s="33">
        <f>SUM(C54/$B$54)</f>
        <v>0.34712421013790878</v>
      </c>
      <c r="D55" s="33">
        <f>SUM(D54/$B$54)</f>
        <v>0.25884414925510818</v>
      </c>
      <c r="E55" s="33">
        <f>SUM(E54/$B$54)</f>
        <v>0.16069369494027028</v>
      </c>
      <c r="F55" s="33">
        <f>SUM(F54/$B$54)</f>
        <v>0.22964807896314746</v>
      </c>
      <c r="J55" s="33"/>
    </row>
    <row r="56" spans="1:22" s="30" customFormat="1" ht="15" customHeight="1">
      <c r="A56" s="30" t="s">
        <v>13</v>
      </c>
      <c r="B56" s="34">
        <v>21</v>
      </c>
      <c r="C56" s="30">
        <v>7</v>
      </c>
      <c r="D56" s="30">
        <v>5</v>
      </c>
      <c r="E56" s="30">
        <v>4</v>
      </c>
      <c r="F56" s="30">
        <v>5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V59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7" s="2" customFormat="1" ht="16.5" customHeight="1">
      <c r="A1" s="1" t="s">
        <v>349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/>
    </row>
    <row r="4" spans="1:17" s="2" customFormat="1" ht="16.5" customHeight="1" thickBot="1">
      <c r="A4" s="7" t="s">
        <v>363</v>
      </c>
      <c r="B4" s="8" t="s">
        <v>3</v>
      </c>
      <c r="C4" s="9">
        <v>1682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350</v>
      </c>
      <c r="B5" s="12" t="s">
        <v>5</v>
      </c>
      <c r="C5" s="10">
        <v>1125</v>
      </c>
      <c r="D5" s="10">
        <v>1134</v>
      </c>
      <c r="E5" s="10">
        <v>1135</v>
      </c>
      <c r="F5" s="10">
        <v>1150</v>
      </c>
      <c r="G5" s="9">
        <v>1217</v>
      </c>
      <c r="H5" s="10"/>
      <c r="I5" s="10"/>
      <c r="J5" s="10"/>
      <c r="K5" s="10"/>
      <c r="L5" s="10"/>
      <c r="M5" s="11" t="s">
        <v>8</v>
      </c>
      <c r="N5" s="16" t="s">
        <v>5</v>
      </c>
      <c r="O5" s="17">
        <f>(C5+C6+C7+C9+C12)</f>
        <v>4262</v>
      </c>
      <c r="P5" s="14">
        <f>SUM(O5/O9)</f>
        <v>0.44815983175604629</v>
      </c>
      <c r="Q5" s="2">
        <v>4</v>
      </c>
    </row>
    <row r="6" spans="1:17" s="2" customFormat="1" ht="16.5" customHeight="1" thickBot="1">
      <c r="A6" s="7" t="s">
        <v>364</v>
      </c>
      <c r="B6" s="12" t="s">
        <v>5</v>
      </c>
      <c r="C6" s="10">
        <v>997</v>
      </c>
      <c r="D6" s="10">
        <v>1053</v>
      </c>
      <c r="E6" s="10">
        <v>1065</v>
      </c>
      <c r="F6" s="10">
        <v>1074</v>
      </c>
      <c r="G6" s="10">
        <v>1080</v>
      </c>
      <c r="H6" s="10">
        <v>1080</v>
      </c>
      <c r="I6" s="10">
        <v>1105</v>
      </c>
      <c r="J6" s="9">
        <v>1213</v>
      </c>
      <c r="K6" s="10"/>
      <c r="L6" s="10"/>
      <c r="M6" s="11" t="s">
        <v>7</v>
      </c>
      <c r="N6" s="20" t="s">
        <v>3</v>
      </c>
      <c r="O6" s="17">
        <f>(C4+C14+C17)</f>
        <v>2220</v>
      </c>
      <c r="P6" s="14">
        <f>SUM(O6/O9)</f>
        <v>0.2334384858044164</v>
      </c>
      <c r="Q6" s="2">
        <v>1</v>
      </c>
    </row>
    <row r="7" spans="1:17" s="2" customFormat="1" ht="16.5" customHeight="1" thickBot="1">
      <c r="A7" s="7" t="s">
        <v>353</v>
      </c>
      <c r="B7" s="12" t="s">
        <v>5</v>
      </c>
      <c r="C7" s="10">
        <v>893</v>
      </c>
      <c r="D7" s="10">
        <v>924</v>
      </c>
      <c r="E7" s="10">
        <v>928</v>
      </c>
      <c r="F7" s="10">
        <v>966</v>
      </c>
      <c r="G7" s="10">
        <v>991</v>
      </c>
      <c r="H7" s="10">
        <v>1001</v>
      </c>
      <c r="I7" s="10">
        <v>1051</v>
      </c>
      <c r="J7" s="10">
        <v>1093</v>
      </c>
      <c r="K7" s="10">
        <v>1105</v>
      </c>
      <c r="L7" s="9">
        <v>1140</v>
      </c>
      <c r="M7" s="11" t="s">
        <v>10</v>
      </c>
      <c r="N7" s="21" t="s">
        <v>16</v>
      </c>
      <c r="O7" s="17">
        <f>(C8+C15+C16)</f>
        <v>1328</v>
      </c>
      <c r="P7" s="14">
        <f>SUM(O7/O9)</f>
        <v>0.13964248159831755</v>
      </c>
      <c r="Q7" s="2">
        <v>1</v>
      </c>
    </row>
    <row r="8" spans="1:17" s="2" customFormat="1" ht="16.5" customHeight="1" thickBot="1">
      <c r="A8" s="7" t="s">
        <v>365</v>
      </c>
      <c r="B8" s="41" t="s">
        <v>16</v>
      </c>
      <c r="C8" s="10">
        <v>825</v>
      </c>
      <c r="D8" s="10">
        <v>907</v>
      </c>
      <c r="E8" s="10">
        <v>966</v>
      </c>
      <c r="F8" s="10">
        <v>1107</v>
      </c>
      <c r="G8" s="10">
        <v>1120</v>
      </c>
      <c r="H8" s="10">
        <v>1124</v>
      </c>
      <c r="I8" s="10">
        <v>1151</v>
      </c>
      <c r="J8" s="10">
        <v>1188</v>
      </c>
      <c r="K8" s="9">
        <v>1189</v>
      </c>
      <c r="L8" s="10"/>
      <c r="M8" s="11" t="s">
        <v>6</v>
      </c>
      <c r="N8" s="13" t="s">
        <v>17</v>
      </c>
      <c r="O8" s="17">
        <f>(C10+C11+C13)</f>
        <v>1700</v>
      </c>
      <c r="P8" s="14">
        <f>SUM(O8/O9)</f>
        <v>0.17875920084121977</v>
      </c>
      <c r="Q8" s="2">
        <v>1</v>
      </c>
    </row>
    <row r="9" spans="1:17" s="2" customFormat="1" ht="16.5" customHeight="1" thickBot="1">
      <c r="A9" s="7" t="s">
        <v>351</v>
      </c>
      <c r="B9" s="12" t="s">
        <v>5</v>
      </c>
      <c r="C9" s="10">
        <v>780</v>
      </c>
      <c r="D9" s="10">
        <v>793</v>
      </c>
      <c r="E9" s="10">
        <v>831</v>
      </c>
      <c r="F9" s="10">
        <v>847</v>
      </c>
      <c r="G9" s="10">
        <v>853</v>
      </c>
      <c r="H9" s="10">
        <v>854</v>
      </c>
      <c r="I9" s="10">
        <v>876</v>
      </c>
      <c r="J9" s="10">
        <v>1038</v>
      </c>
      <c r="K9" s="10">
        <v>1047</v>
      </c>
      <c r="L9" s="9">
        <v>1102</v>
      </c>
      <c r="M9" s="11" t="s">
        <v>15</v>
      </c>
      <c r="N9" s="13"/>
      <c r="O9" s="24">
        <v>9510</v>
      </c>
      <c r="P9" s="14"/>
    </row>
    <row r="10" spans="1:17" s="2" customFormat="1" ht="16.5" customHeight="1" thickBot="1">
      <c r="A10" s="18" t="s">
        <v>123</v>
      </c>
      <c r="B10" s="23" t="s">
        <v>14</v>
      </c>
      <c r="C10" s="10">
        <v>683</v>
      </c>
      <c r="D10" s="10">
        <v>693</v>
      </c>
      <c r="E10" s="10">
        <v>699</v>
      </c>
      <c r="F10" s="10">
        <v>700</v>
      </c>
      <c r="G10" s="10">
        <v>710</v>
      </c>
      <c r="H10" s="10">
        <v>712</v>
      </c>
      <c r="I10" s="10">
        <v>840</v>
      </c>
      <c r="J10" s="10">
        <v>876</v>
      </c>
      <c r="K10" s="10">
        <v>877</v>
      </c>
      <c r="L10" s="10">
        <v>946</v>
      </c>
      <c r="M10" s="11"/>
    </row>
    <row r="11" spans="1:17" s="2" customFormat="1" ht="16.5" customHeight="1" thickBot="1">
      <c r="A11" s="7" t="s">
        <v>366</v>
      </c>
      <c r="B11" s="15" t="s">
        <v>14</v>
      </c>
      <c r="C11" s="10">
        <v>565</v>
      </c>
      <c r="D11" s="10">
        <v>594</v>
      </c>
      <c r="E11" s="10">
        <v>649</v>
      </c>
      <c r="F11" s="10">
        <v>660</v>
      </c>
      <c r="G11" s="10">
        <v>681</v>
      </c>
      <c r="H11" s="10">
        <v>681</v>
      </c>
      <c r="I11" s="10">
        <v>785</v>
      </c>
      <c r="J11" s="10">
        <v>811</v>
      </c>
      <c r="K11" s="10">
        <v>812</v>
      </c>
      <c r="L11" s="9">
        <v>992</v>
      </c>
      <c r="M11" s="11" t="s">
        <v>81</v>
      </c>
    </row>
    <row r="12" spans="1:17" s="2" customFormat="1" ht="16.5" customHeight="1" thickBot="1">
      <c r="A12" s="18" t="s">
        <v>352</v>
      </c>
      <c r="B12" s="19" t="s">
        <v>5</v>
      </c>
      <c r="C12" s="10">
        <v>467</v>
      </c>
      <c r="D12" s="10">
        <v>477</v>
      </c>
      <c r="E12" s="10">
        <v>519</v>
      </c>
      <c r="F12" s="10">
        <v>525</v>
      </c>
      <c r="G12" s="10">
        <v>528</v>
      </c>
      <c r="H12" s="10">
        <v>530</v>
      </c>
      <c r="I12" s="10">
        <v>564</v>
      </c>
      <c r="J12" s="10" t="s">
        <v>20</v>
      </c>
    </row>
    <row r="13" spans="1:17" s="2" customFormat="1" ht="16.5" customHeight="1" thickBot="1">
      <c r="A13" s="18" t="s">
        <v>357</v>
      </c>
      <c r="B13" s="23" t="s">
        <v>14</v>
      </c>
      <c r="C13" s="10">
        <v>452</v>
      </c>
      <c r="D13" s="10">
        <v>458</v>
      </c>
      <c r="E13" s="10">
        <v>463</v>
      </c>
      <c r="F13" s="10">
        <v>466</v>
      </c>
      <c r="G13" s="10">
        <v>502</v>
      </c>
      <c r="H13" s="10">
        <v>510</v>
      </c>
      <c r="I13" s="10" t="s">
        <v>20</v>
      </c>
    </row>
    <row r="14" spans="1:17" s="2" customFormat="1" ht="16.5" customHeight="1" thickBot="1">
      <c r="A14" s="18" t="s">
        <v>354</v>
      </c>
      <c r="B14" s="26" t="s">
        <v>3</v>
      </c>
      <c r="C14" s="10">
        <v>326</v>
      </c>
      <c r="D14" s="10">
        <v>436</v>
      </c>
      <c r="E14" s="10">
        <v>452</v>
      </c>
      <c r="F14" s="10">
        <v>458</v>
      </c>
      <c r="G14" s="10">
        <v>562</v>
      </c>
      <c r="H14" s="10">
        <v>563</v>
      </c>
      <c r="I14" s="10">
        <v>576</v>
      </c>
      <c r="J14" s="10">
        <v>622</v>
      </c>
      <c r="K14" s="10">
        <v>622</v>
      </c>
      <c r="L14" s="10" t="s">
        <v>20</v>
      </c>
    </row>
    <row r="15" spans="1:17" s="2" customFormat="1" ht="16.5" customHeight="1" thickBot="1">
      <c r="A15" s="18" t="s">
        <v>355</v>
      </c>
      <c r="B15" s="22" t="s">
        <v>16</v>
      </c>
      <c r="C15" s="10">
        <v>254</v>
      </c>
      <c r="D15" s="10">
        <v>270</v>
      </c>
      <c r="E15" s="10">
        <v>273</v>
      </c>
      <c r="F15" s="10" t="s">
        <v>20</v>
      </c>
      <c r="G15" s="17"/>
      <c r="H15" s="17"/>
    </row>
    <row r="16" spans="1:17" s="2" customFormat="1" ht="16.5" customHeight="1" thickBot="1">
      <c r="A16" s="18" t="s">
        <v>356</v>
      </c>
      <c r="B16" s="22" t="s">
        <v>16</v>
      </c>
      <c r="C16" s="10">
        <v>249</v>
      </c>
      <c r="D16" s="10">
        <v>257</v>
      </c>
      <c r="E16" s="10" t="s">
        <v>20</v>
      </c>
    </row>
    <row r="17" spans="1:15" s="2" customFormat="1" ht="16.5" customHeight="1" thickBot="1">
      <c r="A17" s="18" t="s">
        <v>358</v>
      </c>
      <c r="B17" s="26" t="s">
        <v>3</v>
      </c>
      <c r="C17" s="10">
        <v>212</v>
      </c>
      <c r="D17" s="10">
        <v>315</v>
      </c>
      <c r="E17" s="10">
        <v>321</v>
      </c>
      <c r="F17" s="10">
        <v>328</v>
      </c>
      <c r="G17" s="10" t="s">
        <v>20</v>
      </c>
    </row>
    <row r="18" spans="1:15" s="2" customFormat="1" ht="10.5" customHeight="1">
      <c r="A18" s="1"/>
      <c r="C18" s="17"/>
      <c r="D18" s="17"/>
      <c r="E18" s="17"/>
      <c r="F18" s="17"/>
      <c r="G18" s="17"/>
    </row>
    <row r="19" spans="1:15" s="2" customFormat="1" ht="17.45" customHeight="1">
      <c r="A19" s="1" t="s">
        <v>359</v>
      </c>
    </row>
    <row r="20" spans="1:15" s="2" customFormat="1" ht="10.5" customHeight="1" thickBot="1">
      <c r="A20" s="1"/>
    </row>
    <row r="21" spans="1:15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6"/>
      <c r="H21" s="13" t="s">
        <v>9</v>
      </c>
      <c r="I21" s="14"/>
    </row>
    <row r="22" spans="1:15" s="2" customFormat="1" ht="16.5" customHeight="1" thickBot="1">
      <c r="A22" s="7" t="s">
        <v>219</v>
      </c>
      <c r="B22" s="15" t="s">
        <v>295</v>
      </c>
      <c r="C22" s="9">
        <v>1137</v>
      </c>
      <c r="D22" s="10"/>
      <c r="E22" s="10"/>
      <c r="F22" s="10"/>
      <c r="G22" s="11" t="s">
        <v>4</v>
      </c>
      <c r="I22" s="13" t="s">
        <v>11</v>
      </c>
      <c r="J22" s="13" t="s">
        <v>12</v>
      </c>
      <c r="K22" s="13" t="s">
        <v>13</v>
      </c>
    </row>
    <row r="23" spans="1:15" s="2" customFormat="1" ht="16.5" customHeight="1" thickBot="1">
      <c r="A23" s="7" t="s">
        <v>367</v>
      </c>
      <c r="B23" s="15" t="s">
        <v>362</v>
      </c>
      <c r="C23" s="10">
        <v>826</v>
      </c>
      <c r="D23" s="9">
        <v>911</v>
      </c>
      <c r="E23" s="10"/>
      <c r="F23" s="10"/>
      <c r="G23" s="11" t="s">
        <v>8</v>
      </c>
      <c r="H23" s="16" t="s">
        <v>5</v>
      </c>
      <c r="I23" s="17">
        <f>(C24+C26+C27)</f>
        <v>1592</v>
      </c>
      <c r="J23" s="14">
        <f>SUM(I23/I26)</f>
        <v>0.37968041974719768</v>
      </c>
      <c r="K23" s="2">
        <v>1</v>
      </c>
    </row>
    <row r="24" spans="1:15" s="2" customFormat="1" ht="16.5" customHeight="1" thickBot="1">
      <c r="A24" s="7" t="s">
        <v>287</v>
      </c>
      <c r="B24" s="12" t="s">
        <v>5</v>
      </c>
      <c r="C24" s="10">
        <v>792</v>
      </c>
      <c r="D24" s="9">
        <v>844</v>
      </c>
      <c r="E24" s="10"/>
      <c r="F24" s="10"/>
      <c r="G24" s="11" t="s">
        <v>7</v>
      </c>
      <c r="H24" s="20" t="s">
        <v>3</v>
      </c>
      <c r="I24" s="17">
        <v>638</v>
      </c>
      <c r="J24" s="14">
        <f>SUM(I24/I26)</f>
        <v>0.1521583591700453</v>
      </c>
      <c r="K24" s="2">
        <v>1</v>
      </c>
    </row>
    <row r="25" spans="1:15" s="2" customFormat="1" ht="16.5" customHeight="1" thickBot="1">
      <c r="A25" s="7" t="s">
        <v>218</v>
      </c>
      <c r="B25" s="8" t="s">
        <v>3</v>
      </c>
      <c r="C25" s="10">
        <v>638</v>
      </c>
      <c r="D25" s="10">
        <v>675</v>
      </c>
      <c r="E25" s="10">
        <v>740</v>
      </c>
      <c r="F25" s="9">
        <v>766</v>
      </c>
      <c r="G25" s="11" t="s">
        <v>6</v>
      </c>
      <c r="H25" s="13" t="s">
        <v>17</v>
      </c>
      <c r="I25" s="17">
        <f>(C22+C23)</f>
        <v>1963</v>
      </c>
      <c r="J25" s="14">
        <f>SUM(I25/I26)</f>
        <v>0.46816122108275698</v>
      </c>
      <c r="K25" s="2">
        <v>2</v>
      </c>
    </row>
    <row r="26" spans="1:15" s="2" customFormat="1" ht="16.5" customHeight="1" thickBot="1">
      <c r="A26" s="18" t="s">
        <v>360</v>
      </c>
      <c r="B26" s="19" t="s">
        <v>5</v>
      </c>
      <c r="C26" s="10">
        <v>510</v>
      </c>
      <c r="D26" s="10">
        <v>554</v>
      </c>
      <c r="E26" s="10">
        <v>725</v>
      </c>
      <c r="F26" s="10">
        <v>730</v>
      </c>
      <c r="G26" s="11"/>
      <c r="H26" s="50"/>
      <c r="I26" s="24">
        <v>4193</v>
      </c>
      <c r="J26" s="14"/>
    </row>
    <row r="27" spans="1:15" s="2" customFormat="1" ht="16.5" customHeight="1" thickBot="1">
      <c r="A27" s="18" t="s">
        <v>361</v>
      </c>
      <c r="B27" s="19" t="s">
        <v>5</v>
      </c>
      <c r="C27" s="10">
        <v>290</v>
      </c>
      <c r="D27" s="10">
        <v>370</v>
      </c>
      <c r="E27" s="10" t="s">
        <v>20</v>
      </c>
      <c r="H27" s="50"/>
      <c r="I27" s="24"/>
      <c r="J27" s="14"/>
    </row>
    <row r="28" spans="1:15" s="2" customFormat="1" ht="11.25" customHeight="1">
      <c r="A28" s="27"/>
      <c r="B28" s="28"/>
      <c r="C28" s="43"/>
      <c r="D28" s="43"/>
      <c r="E28" s="43"/>
      <c r="F28" s="17"/>
      <c r="G28" s="17"/>
      <c r="H28" s="17"/>
      <c r="I28" s="17"/>
      <c r="J28" s="17"/>
      <c r="K28" s="17"/>
      <c r="L28" s="42"/>
    </row>
    <row r="29" spans="1:15" s="2" customFormat="1" ht="17.45" customHeight="1">
      <c r="A29" s="1" t="s">
        <v>368</v>
      </c>
    </row>
    <row r="30" spans="1:15" s="2" customFormat="1" ht="8.25" customHeight="1" thickBot="1">
      <c r="A30" s="1"/>
    </row>
    <row r="31" spans="1:15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/>
      <c r="L31" s="13" t="s">
        <v>9</v>
      </c>
      <c r="M31" s="14"/>
    </row>
    <row r="32" spans="1:15" s="2" customFormat="1" ht="17.45" customHeight="1" thickBot="1">
      <c r="A32" s="7" t="s">
        <v>257</v>
      </c>
      <c r="B32" s="12" t="s">
        <v>5</v>
      </c>
      <c r="C32" s="9">
        <v>1059</v>
      </c>
      <c r="D32" s="10"/>
      <c r="E32" s="10"/>
      <c r="F32" s="10"/>
      <c r="G32" s="10"/>
      <c r="H32" s="10"/>
      <c r="I32" s="10"/>
      <c r="J32" s="10"/>
      <c r="K32" s="11" t="s">
        <v>4</v>
      </c>
      <c r="M32" s="13" t="s">
        <v>11</v>
      </c>
      <c r="N32" s="13" t="s">
        <v>12</v>
      </c>
      <c r="O32" s="13" t="s">
        <v>13</v>
      </c>
    </row>
    <row r="33" spans="1:15" s="2" customFormat="1" ht="17.45" customHeight="1" thickBot="1">
      <c r="A33" s="7" t="s">
        <v>374</v>
      </c>
      <c r="B33" s="8" t="s">
        <v>3</v>
      </c>
      <c r="C33" s="10">
        <v>820</v>
      </c>
      <c r="D33" s="10">
        <v>837</v>
      </c>
      <c r="E33" s="10">
        <v>859</v>
      </c>
      <c r="F33" s="10">
        <v>911</v>
      </c>
      <c r="G33" s="9">
        <v>1051</v>
      </c>
      <c r="H33" s="10"/>
      <c r="I33" s="10"/>
      <c r="J33" s="10"/>
      <c r="K33" s="11" t="s">
        <v>8</v>
      </c>
      <c r="L33" s="16" t="s">
        <v>5</v>
      </c>
      <c r="M33" s="17">
        <f>(C32+C34+C35+C36)</f>
        <v>2938</v>
      </c>
      <c r="N33" s="14">
        <f>SUM(M33/M37)</f>
        <v>0.52193995381062352</v>
      </c>
      <c r="O33" s="2">
        <v>3</v>
      </c>
    </row>
    <row r="34" spans="1:15" s="2" customFormat="1" ht="17.45" customHeight="1" thickBot="1">
      <c r="A34" s="7" t="s">
        <v>305</v>
      </c>
      <c r="B34" s="12" t="s">
        <v>5</v>
      </c>
      <c r="C34" s="10">
        <v>649</v>
      </c>
      <c r="D34" s="10">
        <v>657</v>
      </c>
      <c r="E34" s="10">
        <v>753</v>
      </c>
      <c r="F34" s="10">
        <v>851</v>
      </c>
      <c r="G34" s="10">
        <v>857</v>
      </c>
      <c r="H34" s="10">
        <v>859</v>
      </c>
      <c r="I34" s="9">
        <v>990</v>
      </c>
      <c r="J34" s="10"/>
      <c r="K34" s="11" t="s">
        <v>7</v>
      </c>
      <c r="L34" s="20" t="s">
        <v>3</v>
      </c>
      <c r="M34" s="17">
        <f>(C33+C37+C39)</f>
        <v>1714</v>
      </c>
      <c r="N34" s="14">
        <f>SUM(M34/M37)</f>
        <v>0.30449458163084031</v>
      </c>
      <c r="O34" s="2">
        <v>2</v>
      </c>
    </row>
    <row r="35" spans="1:15" s="2" customFormat="1" ht="17.45" customHeight="1" thickBot="1">
      <c r="A35" s="7" t="s">
        <v>342</v>
      </c>
      <c r="B35" s="12" t="s">
        <v>5</v>
      </c>
      <c r="C35" s="10">
        <v>632</v>
      </c>
      <c r="D35" s="10">
        <v>668</v>
      </c>
      <c r="E35" s="10">
        <v>670</v>
      </c>
      <c r="F35" s="10">
        <v>684</v>
      </c>
      <c r="G35" s="10">
        <v>748</v>
      </c>
      <c r="H35" s="10">
        <v>756</v>
      </c>
      <c r="I35" s="10">
        <v>756</v>
      </c>
      <c r="J35" s="9">
        <v>766</v>
      </c>
      <c r="K35" s="11" t="s">
        <v>10</v>
      </c>
      <c r="L35" s="21" t="s">
        <v>16</v>
      </c>
      <c r="M35" s="17">
        <v>297</v>
      </c>
      <c r="N35" s="14">
        <f>SUM(M35/M37)</f>
        <v>5.2762480014212118E-2</v>
      </c>
    </row>
    <row r="36" spans="1:15" s="2" customFormat="1" ht="17.45" customHeight="1" thickBot="1">
      <c r="A36" s="18" t="s">
        <v>343</v>
      </c>
      <c r="B36" s="19" t="s">
        <v>5</v>
      </c>
      <c r="C36" s="10">
        <v>598</v>
      </c>
      <c r="D36" s="10">
        <v>627</v>
      </c>
      <c r="E36" s="10">
        <v>645</v>
      </c>
      <c r="F36" s="10">
        <v>654</v>
      </c>
      <c r="G36" s="10">
        <v>673</v>
      </c>
      <c r="H36" s="10">
        <v>678</v>
      </c>
      <c r="I36" s="10">
        <v>712</v>
      </c>
      <c r="J36" s="10">
        <v>733</v>
      </c>
      <c r="K36" s="9"/>
      <c r="L36" s="13" t="s">
        <v>17</v>
      </c>
      <c r="M36" s="17">
        <f>(C38+C41)</f>
        <v>680</v>
      </c>
      <c r="N36" s="14">
        <f>SUM(M36/M37)</f>
        <v>0.12080298454432403</v>
      </c>
    </row>
    <row r="37" spans="1:15" s="2" customFormat="1" ht="17.45" customHeight="1" thickBot="1">
      <c r="A37" s="7" t="s">
        <v>307</v>
      </c>
      <c r="B37" s="8" t="s">
        <v>3</v>
      </c>
      <c r="C37" s="10">
        <v>499</v>
      </c>
      <c r="D37" s="10">
        <v>507</v>
      </c>
      <c r="E37" s="10">
        <v>511</v>
      </c>
      <c r="F37" s="10">
        <v>517</v>
      </c>
      <c r="G37" s="10">
        <v>693</v>
      </c>
      <c r="H37" s="10">
        <v>773</v>
      </c>
      <c r="I37" s="10">
        <v>849</v>
      </c>
      <c r="J37" s="9">
        <v>870</v>
      </c>
      <c r="K37" s="9" t="s">
        <v>6</v>
      </c>
      <c r="L37" s="13"/>
      <c r="M37" s="24">
        <v>5629</v>
      </c>
      <c r="N37" s="14"/>
    </row>
    <row r="38" spans="1:15" s="2" customFormat="1" ht="17.45" customHeight="1" thickBot="1">
      <c r="A38" s="18" t="s">
        <v>372</v>
      </c>
      <c r="B38" s="23" t="s">
        <v>14</v>
      </c>
      <c r="C38" s="10">
        <v>397</v>
      </c>
      <c r="D38" s="10">
        <v>401</v>
      </c>
      <c r="E38" s="10">
        <v>468</v>
      </c>
      <c r="F38" s="10">
        <v>590</v>
      </c>
      <c r="G38" s="10">
        <v>596</v>
      </c>
      <c r="H38" s="10">
        <v>613</v>
      </c>
      <c r="I38" s="10" t="s">
        <v>20</v>
      </c>
    </row>
    <row r="39" spans="1:15" s="2" customFormat="1" ht="17.45" customHeight="1" thickBot="1">
      <c r="A39" s="18" t="s">
        <v>369</v>
      </c>
      <c r="B39" s="26" t="s">
        <v>3</v>
      </c>
      <c r="C39" s="10">
        <v>395</v>
      </c>
      <c r="D39" s="10">
        <v>407</v>
      </c>
      <c r="E39" s="10">
        <v>409</v>
      </c>
      <c r="F39" s="10">
        <v>423</v>
      </c>
      <c r="G39" s="10" t="s">
        <v>20</v>
      </c>
      <c r="H39" s="17"/>
      <c r="I39" s="17"/>
    </row>
    <row r="40" spans="1:15" s="2" customFormat="1" ht="17.45" customHeight="1" thickBot="1">
      <c r="A40" s="18" t="s">
        <v>373</v>
      </c>
      <c r="B40" s="22" t="s">
        <v>16</v>
      </c>
      <c r="C40" s="10">
        <v>297</v>
      </c>
      <c r="D40" s="10">
        <v>300</v>
      </c>
      <c r="E40" s="10">
        <v>354</v>
      </c>
      <c r="F40" s="10" t="s">
        <v>20</v>
      </c>
      <c r="I40" s="58"/>
      <c r="J40" s="17"/>
      <c r="K40" s="14"/>
    </row>
    <row r="41" spans="1:15" s="2" customFormat="1" ht="17.45" customHeight="1" thickBot="1">
      <c r="A41" s="18" t="s">
        <v>294</v>
      </c>
      <c r="B41" s="23" t="s">
        <v>295</v>
      </c>
      <c r="C41" s="10">
        <v>283</v>
      </c>
      <c r="D41" s="10">
        <v>286</v>
      </c>
      <c r="E41" s="10" t="s">
        <v>20</v>
      </c>
      <c r="F41" s="17"/>
      <c r="G41" s="17"/>
      <c r="I41" s="57"/>
      <c r="J41" s="17"/>
      <c r="K41" s="14"/>
    </row>
    <row r="42" spans="1:15">
      <c r="C42" s="44"/>
      <c r="D42" s="44"/>
    </row>
    <row r="43" spans="1:15" s="2" customFormat="1" ht="17.45" customHeight="1">
      <c r="A43" s="1" t="s">
        <v>370</v>
      </c>
    </row>
    <row r="44" spans="1:15" s="2" customFormat="1" ht="10.5" customHeight="1" thickBot="1">
      <c r="A44" s="1"/>
    </row>
    <row r="45" spans="1:15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5">
        <v>6</v>
      </c>
      <c r="I45" s="5">
        <v>7</v>
      </c>
      <c r="J45" s="6"/>
      <c r="K45" s="13" t="s">
        <v>9</v>
      </c>
      <c r="L45" s="14"/>
    </row>
    <row r="46" spans="1:15" s="2" customFormat="1" ht="16.5" customHeight="1" thickBot="1">
      <c r="A46" s="7" t="s">
        <v>375</v>
      </c>
      <c r="B46" s="15" t="s">
        <v>14</v>
      </c>
      <c r="C46" s="9">
        <v>1028</v>
      </c>
      <c r="D46" s="10"/>
      <c r="E46" s="10"/>
      <c r="F46" s="10"/>
      <c r="G46" s="10"/>
      <c r="H46" s="10"/>
      <c r="I46" s="10"/>
      <c r="J46" s="11" t="s">
        <v>4</v>
      </c>
      <c r="L46" s="13" t="s">
        <v>11</v>
      </c>
      <c r="M46" s="13" t="s">
        <v>12</v>
      </c>
      <c r="N46" s="13" t="s">
        <v>13</v>
      </c>
    </row>
    <row r="47" spans="1:15" s="2" customFormat="1" ht="16.5" customHeight="1" thickBot="1">
      <c r="A47" s="7" t="s">
        <v>345</v>
      </c>
      <c r="B47" s="12" t="s">
        <v>5</v>
      </c>
      <c r="C47" s="9">
        <v>1005</v>
      </c>
      <c r="D47" s="10"/>
      <c r="E47" s="10"/>
      <c r="F47" s="10"/>
      <c r="G47" s="10"/>
      <c r="H47" s="10"/>
      <c r="I47" s="10"/>
      <c r="J47" s="11" t="s">
        <v>8</v>
      </c>
      <c r="K47" s="16" t="s">
        <v>5</v>
      </c>
      <c r="L47" s="17">
        <f>(C47+C48+C53+C52)</f>
        <v>2464</v>
      </c>
      <c r="M47" s="14">
        <f>SUM(L47/L51)</f>
        <v>0.45987308697275103</v>
      </c>
      <c r="N47" s="2">
        <v>2</v>
      </c>
    </row>
    <row r="48" spans="1:15" s="2" customFormat="1" ht="16.5" customHeight="1" thickBot="1">
      <c r="A48" s="7" t="s">
        <v>312</v>
      </c>
      <c r="B48" s="12" t="s">
        <v>5</v>
      </c>
      <c r="C48" s="10">
        <v>854</v>
      </c>
      <c r="D48" s="10">
        <v>875</v>
      </c>
      <c r="E48" s="9">
        <v>914</v>
      </c>
      <c r="F48" s="10"/>
      <c r="G48" s="10"/>
      <c r="H48" s="10"/>
      <c r="I48" s="10"/>
      <c r="J48" s="11" t="s">
        <v>7</v>
      </c>
      <c r="K48" s="20" t="s">
        <v>3</v>
      </c>
      <c r="L48" s="17">
        <v>698</v>
      </c>
      <c r="M48" s="14">
        <f>SUM(L48/L51)</f>
        <v>0.13027248973497574</v>
      </c>
      <c r="N48" s="2">
        <v>1</v>
      </c>
    </row>
    <row r="49" spans="1:22" s="2" customFormat="1" ht="16.5" customHeight="1" thickBot="1">
      <c r="A49" s="7" t="s">
        <v>371</v>
      </c>
      <c r="B49" s="8" t="s">
        <v>3</v>
      </c>
      <c r="C49" s="10">
        <v>698</v>
      </c>
      <c r="D49" s="10">
        <v>741</v>
      </c>
      <c r="E49" s="10">
        <v>759</v>
      </c>
      <c r="F49" s="10">
        <v>763</v>
      </c>
      <c r="G49" s="10">
        <v>787</v>
      </c>
      <c r="H49" s="10">
        <v>829</v>
      </c>
      <c r="I49" s="9">
        <v>878</v>
      </c>
      <c r="J49" s="11" t="s">
        <v>10</v>
      </c>
      <c r="K49" s="21" t="s">
        <v>16</v>
      </c>
      <c r="L49" s="17">
        <f>(C50+C54)</f>
        <v>834</v>
      </c>
      <c r="M49" s="14">
        <f>SUM(L49/L51)</f>
        <v>0.15565509518477044</v>
      </c>
      <c r="N49" s="2">
        <v>1</v>
      </c>
    </row>
    <row r="50" spans="1:22" s="2" customFormat="1" ht="16.5" customHeight="1" thickBot="1">
      <c r="A50" s="7" t="s">
        <v>313</v>
      </c>
      <c r="B50" s="41" t="s">
        <v>16</v>
      </c>
      <c r="C50" s="10">
        <v>592</v>
      </c>
      <c r="D50" s="10">
        <v>605</v>
      </c>
      <c r="E50" s="10">
        <v>614</v>
      </c>
      <c r="F50" s="10">
        <v>615</v>
      </c>
      <c r="G50" s="10">
        <v>752</v>
      </c>
      <c r="H50" s="10">
        <v>781</v>
      </c>
      <c r="I50" s="9">
        <v>922</v>
      </c>
      <c r="J50" s="11" t="s">
        <v>6</v>
      </c>
      <c r="K50" s="13" t="s">
        <v>17</v>
      </c>
      <c r="L50" s="17">
        <f>(C46+C51)</f>
        <v>1362</v>
      </c>
      <c r="M50" s="14">
        <f>SUM(L50/L51)</f>
        <v>0.25419932810750279</v>
      </c>
      <c r="N50" s="2">
        <v>1</v>
      </c>
    </row>
    <row r="51" spans="1:22" s="2" customFormat="1" ht="16.5" customHeight="1" thickBot="1">
      <c r="A51" s="18" t="s">
        <v>338</v>
      </c>
      <c r="B51" s="23" t="s">
        <v>14</v>
      </c>
      <c r="C51" s="10">
        <v>334</v>
      </c>
      <c r="D51" s="10">
        <v>341</v>
      </c>
      <c r="E51" s="10">
        <v>347</v>
      </c>
      <c r="F51" s="10">
        <v>348</v>
      </c>
      <c r="G51" s="10">
        <v>373</v>
      </c>
      <c r="H51" s="10">
        <v>389</v>
      </c>
      <c r="I51" s="10" t="s">
        <v>20</v>
      </c>
      <c r="K51" s="13"/>
      <c r="L51" s="24">
        <v>5358</v>
      </c>
      <c r="M51" s="14"/>
    </row>
    <row r="52" spans="1:22" s="2" customFormat="1" ht="16.5" customHeight="1" thickBot="1">
      <c r="A52" s="18" t="s">
        <v>336</v>
      </c>
      <c r="B52" s="19" t="s">
        <v>5</v>
      </c>
      <c r="C52" s="10">
        <v>330</v>
      </c>
      <c r="D52" s="10">
        <v>345</v>
      </c>
      <c r="E52" s="10">
        <v>364</v>
      </c>
      <c r="F52" s="10">
        <v>369</v>
      </c>
      <c r="G52" s="10">
        <v>397</v>
      </c>
      <c r="H52" s="10">
        <v>578</v>
      </c>
      <c r="I52" s="10">
        <v>691</v>
      </c>
      <c r="J52" s="11"/>
    </row>
    <row r="53" spans="1:22" s="2" customFormat="1" ht="16.5" customHeight="1" thickBot="1">
      <c r="A53" s="18" t="s">
        <v>215</v>
      </c>
      <c r="B53" s="19" t="s">
        <v>5</v>
      </c>
      <c r="C53" s="10">
        <v>275</v>
      </c>
      <c r="D53" s="10">
        <v>288</v>
      </c>
      <c r="E53" s="10">
        <v>295</v>
      </c>
      <c r="F53" s="10">
        <v>302</v>
      </c>
      <c r="G53" s="10">
        <v>316</v>
      </c>
      <c r="H53" s="10" t="s">
        <v>20</v>
      </c>
      <c r="I53" s="14"/>
    </row>
    <row r="54" spans="1:22" s="2" customFormat="1" ht="16.5" customHeight="1" thickBot="1">
      <c r="A54" s="18" t="s">
        <v>144</v>
      </c>
      <c r="B54" s="22" t="s">
        <v>16</v>
      </c>
      <c r="C54" s="10">
        <v>242</v>
      </c>
      <c r="D54" s="10">
        <v>264</v>
      </c>
      <c r="E54" s="10">
        <v>277</v>
      </c>
      <c r="F54" s="10">
        <v>279</v>
      </c>
      <c r="G54" s="10" t="s">
        <v>20</v>
      </c>
      <c r="I54" s="14"/>
    </row>
    <row r="55" spans="1:22">
      <c r="C55" s="44"/>
      <c r="D55" s="44"/>
    </row>
    <row r="56" spans="1:22" s="30" customFormat="1" ht="15" customHeight="1">
      <c r="B56" s="34" t="s">
        <v>19</v>
      </c>
      <c r="C56" s="36" t="s">
        <v>5</v>
      </c>
      <c r="D56" s="37" t="s">
        <v>3</v>
      </c>
      <c r="E56" s="38" t="s">
        <v>16</v>
      </c>
      <c r="F56" s="34" t="s">
        <v>17</v>
      </c>
      <c r="J56" s="39"/>
      <c r="R56" s="31"/>
      <c r="S56" s="32"/>
      <c r="T56" s="33"/>
    </row>
    <row r="57" spans="1:22" s="30" customFormat="1" ht="15" customHeight="1">
      <c r="A57" s="30" t="s">
        <v>11</v>
      </c>
      <c r="B57" s="35">
        <f>SUM(O9+M37+L51+I26)</f>
        <v>24690</v>
      </c>
      <c r="C57" s="32">
        <f>SUM(L47+M33+I23+O5)</f>
        <v>11256</v>
      </c>
      <c r="D57" s="32">
        <f>SUM(L48+M34+I24+O6)</f>
        <v>5270</v>
      </c>
      <c r="E57" s="32">
        <f>SUM(L49+M35+O7+I25)</f>
        <v>4422</v>
      </c>
      <c r="F57" s="32">
        <f>(L50+M36+I25+O8)</f>
        <v>5705</v>
      </c>
      <c r="J57" s="32"/>
      <c r="T57" s="34"/>
      <c r="U57" s="35"/>
      <c r="V57" s="33"/>
    </row>
    <row r="58" spans="1:22" s="30" customFormat="1" ht="15" customHeight="1">
      <c r="A58" s="30" t="s">
        <v>12</v>
      </c>
      <c r="B58" s="40">
        <v>1</v>
      </c>
      <c r="C58" s="33">
        <f>SUM(C57/$B$57)</f>
        <v>0.45589307411907654</v>
      </c>
      <c r="D58" s="33">
        <f>SUM(D57/$B$57)</f>
        <v>0.21344673957067639</v>
      </c>
      <c r="E58" s="33">
        <f>SUM(E57/$B$57)</f>
        <v>0.17910085054678007</v>
      </c>
      <c r="F58" s="33">
        <f>SUM(F57/$B$57)</f>
        <v>0.23106520858647225</v>
      </c>
      <c r="J58" s="33"/>
    </row>
    <row r="59" spans="1:22" s="30" customFormat="1" ht="15" customHeight="1">
      <c r="A59" s="30" t="s">
        <v>13</v>
      </c>
      <c r="B59" s="34">
        <v>21</v>
      </c>
      <c r="C59" s="30">
        <v>10</v>
      </c>
      <c r="D59" s="30">
        <v>5</v>
      </c>
      <c r="E59" s="30">
        <v>2</v>
      </c>
      <c r="F59" s="30">
        <v>4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3"/>
  <dimension ref="A1:V71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20" s="2" customFormat="1" ht="16.5" customHeight="1">
      <c r="A1" s="1" t="s">
        <v>321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3" t="s">
        <v>9</v>
      </c>
      <c r="R3" s="14">
        <f>(8717/12496)</f>
        <v>0.69758322663252237</v>
      </c>
    </row>
    <row r="4" spans="1:20" s="2" customFormat="1" ht="16.5" customHeight="1" thickBot="1">
      <c r="A4" s="7" t="s">
        <v>331</v>
      </c>
      <c r="B4" s="12" t="s">
        <v>5</v>
      </c>
      <c r="C4" s="9">
        <v>1333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1" t="s">
        <v>4</v>
      </c>
      <c r="R4" s="13" t="s">
        <v>11</v>
      </c>
      <c r="S4" s="13" t="s">
        <v>12</v>
      </c>
      <c r="T4" s="13" t="s">
        <v>13</v>
      </c>
    </row>
    <row r="5" spans="1:20" s="2" customFormat="1" ht="16.5" customHeight="1" thickBot="1">
      <c r="A5" s="7" t="s">
        <v>325</v>
      </c>
      <c r="B5" s="8" t="s">
        <v>3</v>
      </c>
      <c r="C5" s="10">
        <v>805</v>
      </c>
      <c r="D5" s="10">
        <v>810</v>
      </c>
      <c r="E5" s="10">
        <v>816</v>
      </c>
      <c r="F5" s="10">
        <v>881</v>
      </c>
      <c r="G5" s="10">
        <v>896</v>
      </c>
      <c r="H5" s="10">
        <v>913</v>
      </c>
      <c r="I5" s="10">
        <v>946</v>
      </c>
      <c r="J5" s="10">
        <v>952</v>
      </c>
      <c r="K5" s="10">
        <v>992</v>
      </c>
      <c r="L5" s="9">
        <v>1162</v>
      </c>
      <c r="M5" s="10"/>
      <c r="N5" s="10"/>
      <c r="O5" s="10"/>
      <c r="P5" s="11" t="s">
        <v>8</v>
      </c>
      <c r="Q5" s="16" t="s">
        <v>5</v>
      </c>
      <c r="R5" s="17">
        <f>(C4+C7+C9+C10+C15)</f>
        <v>3550</v>
      </c>
      <c r="S5" s="14">
        <f>SUM(R5/R10)</f>
        <v>0.4143323996265173</v>
      </c>
      <c r="T5" s="2">
        <v>3</v>
      </c>
    </row>
    <row r="6" spans="1:20" s="2" customFormat="1" ht="16.5" customHeight="1" thickBot="1">
      <c r="A6" s="7" t="s">
        <v>271</v>
      </c>
      <c r="B6" s="55" t="s">
        <v>22</v>
      </c>
      <c r="C6" s="10">
        <v>776</v>
      </c>
      <c r="D6" s="10">
        <v>857</v>
      </c>
      <c r="E6" s="10">
        <v>875</v>
      </c>
      <c r="F6" s="10">
        <v>879</v>
      </c>
      <c r="G6" s="10">
        <v>886</v>
      </c>
      <c r="H6" s="10">
        <v>894</v>
      </c>
      <c r="I6" s="10">
        <v>903</v>
      </c>
      <c r="J6" s="10">
        <v>914</v>
      </c>
      <c r="K6" s="10">
        <v>1024</v>
      </c>
      <c r="L6" s="10">
        <v>1056</v>
      </c>
      <c r="M6" s="10">
        <v>1057</v>
      </c>
      <c r="N6" s="9">
        <v>1116</v>
      </c>
      <c r="O6" s="10"/>
      <c r="P6" s="11" t="s">
        <v>6</v>
      </c>
      <c r="Q6" s="20" t="s">
        <v>3</v>
      </c>
      <c r="R6" s="17">
        <f>(C5+C11+C15+C19)</f>
        <v>1774</v>
      </c>
      <c r="S6" s="14">
        <f>SUM(R6/R10)</f>
        <v>0.20704948646125118</v>
      </c>
      <c r="T6" s="2">
        <v>2</v>
      </c>
    </row>
    <row r="7" spans="1:20" s="2" customFormat="1" ht="16.5" customHeight="1" thickBot="1">
      <c r="A7" s="7" t="s">
        <v>324</v>
      </c>
      <c r="B7" s="12" t="s">
        <v>5</v>
      </c>
      <c r="C7" s="10">
        <v>707</v>
      </c>
      <c r="D7" s="10">
        <v>716</v>
      </c>
      <c r="E7" s="10">
        <v>729</v>
      </c>
      <c r="F7" s="10">
        <v>744</v>
      </c>
      <c r="G7" s="10">
        <v>760</v>
      </c>
      <c r="H7" s="10">
        <v>783</v>
      </c>
      <c r="I7" s="10">
        <v>811</v>
      </c>
      <c r="J7" s="10">
        <v>920</v>
      </c>
      <c r="K7" s="10">
        <v>951</v>
      </c>
      <c r="L7" s="10">
        <v>996</v>
      </c>
      <c r="M7" s="10">
        <v>997</v>
      </c>
      <c r="N7" s="10">
        <v>1060</v>
      </c>
      <c r="O7" s="9">
        <v>1107</v>
      </c>
      <c r="P7" s="11" t="s">
        <v>10</v>
      </c>
      <c r="Q7" s="21" t="s">
        <v>16</v>
      </c>
      <c r="R7" s="17">
        <f>(C8+C12+C17)</f>
        <v>1311</v>
      </c>
      <c r="S7" s="14">
        <f>SUM(R7/R10)</f>
        <v>0.15301120448179273</v>
      </c>
      <c r="T7" s="2">
        <v>1</v>
      </c>
    </row>
    <row r="8" spans="1:20" s="2" customFormat="1" ht="16.5" customHeight="1" thickBot="1">
      <c r="A8" s="7" t="s">
        <v>323</v>
      </c>
      <c r="B8" s="41" t="s">
        <v>16</v>
      </c>
      <c r="C8" s="10">
        <v>627</v>
      </c>
      <c r="D8" s="10">
        <v>632</v>
      </c>
      <c r="E8" s="10">
        <v>639</v>
      </c>
      <c r="F8" s="10">
        <v>680</v>
      </c>
      <c r="G8" s="10">
        <v>711</v>
      </c>
      <c r="H8" s="10">
        <v>750</v>
      </c>
      <c r="I8" s="10">
        <v>796</v>
      </c>
      <c r="J8" s="10">
        <v>803</v>
      </c>
      <c r="K8" s="10">
        <v>883</v>
      </c>
      <c r="L8" s="10">
        <v>909</v>
      </c>
      <c r="M8" s="10">
        <v>913</v>
      </c>
      <c r="N8" s="9">
        <v>1232</v>
      </c>
      <c r="O8" s="9"/>
      <c r="P8" s="11" t="s">
        <v>7</v>
      </c>
      <c r="Q8" s="53" t="s">
        <v>22</v>
      </c>
      <c r="R8" s="17">
        <f>(C6+C14+C20)</f>
        <v>1293</v>
      </c>
      <c r="S8" s="14">
        <f>SUM(R8/R10)</f>
        <v>0.15091036414565825</v>
      </c>
      <c r="T8" s="2">
        <v>1</v>
      </c>
    </row>
    <row r="9" spans="1:20" s="2" customFormat="1" ht="16.5" customHeight="1" thickBot="1">
      <c r="A9" s="7" t="s">
        <v>229</v>
      </c>
      <c r="B9" s="12" t="s">
        <v>5</v>
      </c>
      <c r="C9" s="10">
        <v>619</v>
      </c>
      <c r="D9" s="10">
        <v>689</v>
      </c>
      <c r="E9" s="10">
        <v>692</v>
      </c>
      <c r="F9" s="10">
        <v>695</v>
      </c>
      <c r="G9" s="10">
        <v>695</v>
      </c>
      <c r="H9" s="10">
        <v>702</v>
      </c>
      <c r="I9" s="10">
        <v>703</v>
      </c>
      <c r="J9" s="10">
        <v>792</v>
      </c>
      <c r="K9" s="10">
        <v>801</v>
      </c>
      <c r="L9" s="10">
        <v>839</v>
      </c>
      <c r="M9" s="10">
        <v>844</v>
      </c>
      <c r="N9" s="10">
        <v>857</v>
      </c>
      <c r="O9" s="9">
        <v>868</v>
      </c>
      <c r="P9" s="11" t="s">
        <v>81</v>
      </c>
      <c r="Q9" s="13" t="s">
        <v>17</v>
      </c>
      <c r="R9" s="17">
        <f>(C16+C18)</f>
        <v>514</v>
      </c>
      <c r="S9" s="14">
        <f>SUM(R9/R10)</f>
        <v>5.9990662931839404E-2</v>
      </c>
      <c r="T9" s="2">
        <v>1</v>
      </c>
    </row>
    <row r="10" spans="1:20" s="2" customFormat="1" ht="16.5" customHeight="1" thickBot="1">
      <c r="A10" s="18" t="s">
        <v>330</v>
      </c>
      <c r="B10" s="19" t="s">
        <v>5</v>
      </c>
      <c r="C10" s="10">
        <v>587</v>
      </c>
      <c r="D10" s="10">
        <v>646</v>
      </c>
      <c r="E10" s="10">
        <v>650</v>
      </c>
      <c r="F10" s="10">
        <v>650</v>
      </c>
      <c r="G10" s="10">
        <v>661</v>
      </c>
      <c r="H10" s="10">
        <v>669</v>
      </c>
      <c r="I10" s="10">
        <v>678</v>
      </c>
      <c r="J10" s="10">
        <v>698</v>
      </c>
      <c r="K10" s="10">
        <v>723</v>
      </c>
      <c r="L10" s="10">
        <v>732</v>
      </c>
      <c r="M10" s="10">
        <v>733</v>
      </c>
      <c r="N10" s="10">
        <v>776</v>
      </c>
      <c r="O10" s="10">
        <v>784</v>
      </c>
      <c r="P10" s="11"/>
      <c r="Q10" s="13"/>
      <c r="R10" s="24">
        <v>8568</v>
      </c>
      <c r="S10" s="14"/>
    </row>
    <row r="11" spans="1:20" s="2" customFormat="1" ht="16.5" customHeight="1" thickBot="1">
      <c r="A11" s="18" t="s">
        <v>326</v>
      </c>
      <c r="B11" s="26" t="s">
        <v>3</v>
      </c>
      <c r="C11" s="10">
        <v>452</v>
      </c>
      <c r="D11" s="10">
        <v>453</v>
      </c>
      <c r="E11" s="10">
        <v>469</v>
      </c>
      <c r="F11" s="10">
        <v>475</v>
      </c>
      <c r="G11" s="10">
        <v>486</v>
      </c>
      <c r="H11" s="10">
        <v>524</v>
      </c>
      <c r="I11" s="10">
        <v>550</v>
      </c>
      <c r="J11" s="10">
        <v>613</v>
      </c>
      <c r="K11" s="10">
        <v>636</v>
      </c>
      <c r="L11" s="10" t="s">
        <v>20</v>
      </c>
    </row>
    <row r="12" spans="1:20" s="2" customFormat="1" ht="16.5" customHeight="1" thickBot="1">
      <c r="A12" s="18" t="s">
        <v>365</v>
      </c>
      <c r="B12" s="22" t="s">
        <v>16</v>
      </c>
      <c r="C12" s="10">
        <v>451</v>
      </c>
      <c r="D12" s="10">
        <v>459</v>
      </c>
      <c r="E12" s="10">
        <v>463</v>
      </c>
      <c r="F12" s="10">
        <v>471</v>
      </c>
      <c r="G12" s="10">
        <v>519</v>
      </c>
      <c r="H12" s="10">
        <v>577</v>
      </c>
      <c r="I12" s="10">
        <v>606</v>
      </c>
      <c r="J12" s="10">
        <v>609</v>
      </c>
      <c r="K12" s="10">
        <v>647</v>
      </c>
      <c r="L12" s="10">
        <v>677</v>
      </c>
      <c r="M12" s="10">
        <v>679</v>
      </c>
      <c r="N12" s="10" t="s">
        <v>20</v>
      </c>
    </row>
    <row r="13" spans="1:20" s="2" customFormat="1" ht="16.5" customHeight="1" thickBot="1">
      <c r="A13" s="7" t="s">
        <v>327</v>
      </c>
      <c r="B13" s="8" t="s">
        <v>3</v>
      </c>
      <c r="C13" s="10">
        <v>430</v>
      </c>
      <c r="D13" s="10">
        <v>445</v>
      </c>
      <c r="E13" s="10">
        <v>454</v>
      </c>
      <c r="F13" s="10">
        <v>473</v>
      </c>
      <c r="G13" s="10">
        <v>495</v>
      </c>
      <c r="H13" s="10">
        <v>501</v>
      </c>
      <c r="I13" s="10">
        <v>583</v>
      </c>
      <c r="J13" s="10">
        <v>584</v>
      </c>
      <c r="K13" s="10">
        <v>652</v>
      </c>
      <c r="L13" s="10">
        <v>775</v>
      </c>
      <c r="M13" s="10">
        <v>851</v>
      </c>
      <c r="N13" s="10">
        <v>875</v>
      </c>
      <c r="O13" s="9">
        <v>917</v>
      </c>
      <c r="P13" s="11" t="s">
        <v>15</v>
      </c>
    </row>
    <row r="14" spans="1:20" s="2" customFormat="1" ht="16.5" customHeight="1" thickBot="1">
      <c r="A14" s="18" t="s">
        <v>215</v>
      </c>
      <c r="B14" s="54" t="s">
        <v>22</v>
      </c>
      <c r="C14" s="10">
        <v>326</v>
      </c>
      <c r="D14" s="10">
        <v>328</v>
      </c>
      <c r="E14" s="10">
        <v>379</v>
      </c>
      <c r="F14" s="10">
        <v>390</v>
      </c>
      <c r="G14" s="10">
        <v>411</v>
      </c>
      <c r="H14" s="10">
        <v>420</v>
      </c>
      <c r="I14" s="10">
        <v>472</v>
      </c>
      <c r="J14" s="10">
        <v>486</v>
      </c>
      <c r="K14" s="10" t="s">
        <v>20</v>
      </c>
      <c r="L14" s="17"/>
      <c r="M14" s="17"/>
    </row>
    <row r="15" spans="1:20" s="2" customFormat="1" ht="16.5" customHeight="1" thickBot="1">
      <c r="A15" s="18" t="s">
        <v>329</v>
      </c>
      <c r="B15" s="19" t="s">
        <v>5</v>
      </c>
      <c r="C15" s="10">
        <v>304</v>
      </c>
      <c r="D15" s="10">
        <v>309</v>
      </c>
      <c r="E15" s="10">
        <v>325</v>
      </c>
      <c r="F15" s="10">
        <v>325</v>
      </c>
      <c r="G15" s="10">
        <v>327</v>
      </c>
      <c r="H15" s="10">
        <v>355</v>
      </c>
      <c r="I15" s="10">
        <v>360</v>
      </c>
      <c r="J15" s="10" t="s">
        <v>20</v>
      </c>
    </row>
    <row r="16" spans="1:20" s="2" customFormat="1" ht="16.5" customHeight="1" thickBot="1">
      <c r="A16" s="18" t="s">
        <v>322</v>
      </c>
      <c r="B16" s="23" t="s">
        <v>14</v>
      </c>
      <c r="C16" s="10">
        <v>290</v>
      </c>
      <c r="D16" s="10">
        <v>290</v>
      </c>
      <c r="E16" s="10">
        <v>299</v>
      </c>
      <c r="F16" s="10">
        <v>316</v>
      </c>
      <c r="G16" s="10">
        <v>348</v>
      </c>
      <c r="H16" s="10">
        <v>349</v>
      </c>
      <c r="I16" s="10" t="s">
        <v>20</v>
      </c>
    </row>
    <row r="17" spans="1:12" s="2" customFormat="1" ht="16.5" customHeight="1" thickBot="1">
      <c r="A17" s="18" t="s">
        <v>332</v>
      </c>
      <c r="B17" s="22" t="s">
        <v>16</v>
      </c>
      <c r="C17" s="10">
        <v>233</v>
      </c>
      <c r="D17" s="10">
        <v>237</v>
      </c>
      <c r="E17" s="10">
        <v>251</v>
      </c>
      <c r="F17" s="10">
        <v>260</v>
      </c>
      <c r="G17" s="10">
        <v>264</v>
      </c>
      <c r="H17" s="10" t="s">
        <v>20</v>
      </c>
    </row>
    <row r="18" spans="1:12" s="2" customFormat="1" ht="16.5" customHeight="1" thickBot="1">
      <c r="A18" s="18" t="s">
        <v>333</v>
      </c>
      <c r="B18" s="23" t="s">
        <v>14</v>
      </c>
      <c r="C18" s="10">
        <v>224</v>
      </c>
      <c r="D18" s="10">
        <v>229</v>
      </c>
      <c r="E18" s="10">
        <v>233</v>
      </c>
      <c r="F18" s="10">
        <v>245</v>
      </c>
      <c r="G18" s="10" t="s">
        <v>20</v>
      </c>
    </row>
    <row r="19" spans="1:12" s="2" customFormat="1" ht="16.5" customHeight="1" thickBot="1">
      <c r="A19" s="18" t="s">
        <v>328</v>
      </c>
      <c r="B19" s="26" t="s">
        <v>3</v>
      </c>
      <c r="C19" s="10">
        <v>213</v>
      </c>
      <c r="D19" s="10">
        <v>214</v>
      </c>
      <c r="E19" s="10">
        <v>220</v>
      </c>
      <c r="F19" s="10" t="s">
        <v>20</v>
      </c>
    </row>
    <row r="20" spans="1:12" s="2" customFormat="1" ht="16.5" customHeight="1" thickBot="1">
      <c r="A20" s="18" t="s">
        <v>334</v>
      </c>
      <c r="B20" s="54" t="s">
        <v>22</v>
      </c>
      <c r="C20" s="10">
        <v>191</v>
      </c>
      <c r="D20" s="10">
        <v>192</v>
      </c>
      <c r="E20" s="10" t="s">
        <v>20</v>
      </c>
    </row>
    <row r="21" spans="1:12" s="2" customFormat="1" ht="10.5" customHeight="1">
      <c r="A21" s="1"/>
      <c r="C21" s="17"/>
      <c r="D21" s="17"/>
      <c r="E21" s="17"/>
      <c r="F21" s="17"/>
      <c r="G21" s="17"/>
    </row>
    <row r="22" spans="1:12" s="2" customFormat="1" ht="17.45" customHeight="1">
      <c r="A22" s="1" t="s">
        <v>317</v>
      </c>
    </row>
    <row r="23" spans="1:12" s="2" customFormat="1" ht="10.5" customHeight="1" thickBot="1">
      <c r="A23" s="1"/>
    </row>
    <row r="24" spans="1:12" s="2" customFormat="1" ht="16.5" customHeight="1" thickBot="1">
      <c r="A24" s="4" t="s">
        <v>0</v>
      </c>
      <c r="B24" s="5" t="s">
        <v>1</v>
      </c>
      <c r="C24" s="5" t="s">
        <v>2</v>
      </c>
      <c r="D24" s="5">
        <v>2</v>
      </c>
      <c r="E24" s="5">
        <v>3</v>
      </c>
      <c r="F24" s="5">
        <v>4</v>
      </c>
      <c r="G24" s="5">
        <v>5</v>
      </c>
      <c r="H24" s="6"/>
      <c r="I24" s="13" t="s">
        <v>9</v>
      </c>
      <c r="J24" s="14">
        <f>(3637/6751)</f>
        <v>0.53873500222189308</v>
      </c>
    </row>
    <row r="25" spans="1:12" s="2" customFormat="1" ht="16.5" customHeight="1" thickBot="1">
      <c r="A25" s="7" t="s">
        <v>219</v>
      </c>
      <c r="B25" s="15" t="s">
        <v>295</v>
      </c>
      <c r="C25" s="9">
        <v>913</v>
      </c>
      <c r="D25" s="10"/>
      <c r="E25" s="10"/>
      <c r="F25" s="10"/>
      <c r="G25" s="10"/>
      <c r="H25" s="11" t="s">
        <v>4</v>
      </c>
      <c r="J25" s="13" t="s">
        <v>11</v>
      </c>
      <c r="K25" s="13" t="s">
        <v>12</v>
      </c>
      <c r="L25" s="13" t="s">
        <v>13</v>
      </c>
    </row>
    <row r="26" spans="1:12" s="2" customFormat="1" ht="16.5" customHeight="1" thickBot="1">
      <c r="A26" s="7" t="s">
        <v>287</v>
      </c>
      <c r="B26" s="12" t="s">
        <v>5</v>
      </c>
      <c r="C26" s="9">
        <v>816</v>
      </c>
      <c r="D26" s="10"/>
      <c r="E26" s="10"/>
      <c r="F26" s="10"/>
      <c r="G26" s="10"/>
      <c r="H26" s="11" t="s">
        <v>8</v>
      </c>
      <c r="I26" s="16" t="s">
        <v>5</v>
      </c>
      <c r="J26" s="17">
        <v>816</v>
      </c>
      <c r="K26" s="14">
        <f>SUM(J26/J30)</f>
        <v>0.22660372118855873</v>
      </c>
      <c r="L26" s="2">
        <v>1</v>
      </c>
    </row>
    <row r="27" spans="1:12" s="2" customFormat="1" ht="16.5" customHeight="1" thickBot="1">
      <c r="A27" s="7" t="s">
        <v>318</v>
      </c>
      <c r="B27" s="8" t="s">
        <v>3</v>
      </c>
      <c r="C27" s="10">
        <v>570</v>
      </c>
      <c r="D27" s="10">
        <v>626</v>
      </c>
      <c r="E27" s="10">
        <v>639</v>
      </c>
      <c r="F27" s="10">
        <v>665</v>
      </c>
      <c r="G27" s="9">
        <v>744</v>
      </c>
      <c r="H27" s="11" t="s">
        <v>7</v>
      </c>
      <c r="I27" s="20" t="s">
        <v>3</v>
      </c>
      <c r="J27" s="17">
        <f>(C27+C29)</f>
        <v>1048</v>
      </c>
      <c r="K27" s="14">
        <f>SUM(J27/J30)</f>
        <v>0.29103026936961957</v>
      </c>
      <c r="L27" s="2">
        <v>1</v>
      </c>
    </row>
    <row r="28" spans="1:12" s="2" customFormat="1" ht="16.5" customHeight="1" thickBot="1">
      <c r="A28" s="7" t="s">
        <v>319</v>
      </c>
      <c r="B28" s="55" t="s">
        <v>22</v>
      </c>
      <c r="C28" s="10">
        <v>523</v>
      </c>
      <c r="D28" s="10">
        <v>589</v>
      </c>
      <c r="E28" s="10">
        <v>611</v>
      </c>
      <c r="F28" s="10">
        <v>622</v>
      </c>
      <c r="G28" s="9">
        <v>692</v>
      </c>
      <c r="H28" s="11" t="s">
        <v>6</v>
      </c>
      <c r="I28" s="53" t="s">
        <v>22</v>
      </c>
      <c r="J28" s="17">
        <f>(C28+C30)</f>
        <v>711</v>
      </c>
      <c r="K28" s="14">
        <f>SUM(J28/J30)</f>
        <v>0.19744515412385449</v>
      </c>
      <c r="L28" s="2">
        <v>1</v>
      </c>
    </row>
    <row r="29" spans="1:12" s="2" customFormat="1" ht="16.5" customHeight="1" thickBot="1">
      <c r="A29" s="18" t="s">
        <v>218</v>
      </c>
      <c r="B29" s="26" t="s">
        <v>3</v>
      </c>
      <c r="C29" s="10">
        <v>478</v>
      </c>
      <c r="D29" s="10">
        <v>513</v>
      </c>
      <c r="E29" s="10">
        <v>540</v>
      </c>
      <c r="F29" s="10">
        <v>553</v>
      </c>
      <c r="G29" s="10">
        <v>571</v>
      </c>
      <c r="H29" s="11"/>
      <c r="I29" s="13" t="s">
        <v>17</v>
      </c>
      <c r="J29" s="17">
        <f>(C25+C31)</f>
        <v>1026</v>
      </c>
      <c r="K29" s="14">
        <f>SUM(J29/J30)</f>
        <v>0.28492085531796724</v>
      </c>
      <c r="L29" s="2">
        <v>1</v>
      </c>
    </row>
    <row r="30" spans="1:12" s="2" customFormat="1" ht="16.5" customHeight="1" thickBot="1">
      <c r="A30" s="18" t="s">
        <v>320</v>
      </c>
      <c r="B30" s="54" t="s">
        <v>22</v>
      </c>
      <c r="C30" s="10">
        <v>188</v>
      </c>
      <c r="D30" s="10">
        <v>206</v>
      </c>
      <c r="E30" s="10">
        <v>214</v>
      </c>
      <c r="F30" s="10">
        <v>258</v>
      </c>
      <c r="G30" s="10" t="s">
        <v>20</v>
      </c>
      <c r="I30" s="50"/>
      <c r="J30" s="24">
        <v>3601</v>
      </c>
      <c r="K30" s="14"/>
    </row>
    <row r="31" spans="1:12" s="2" customFormat="1" ht="16.5" customHeight="1" thickBot="1">
      <c r="A31" s="18" t="s">
        <v>246</v>
      </c>
      <c r="B31" s="23" t="s">
        <v>316</v>
      </c>
      <c r="C31" s="10">
        <v>113</v>
      </c>
      <c r="D31" s="10">
        <v>130</v>
      </c>
      <c r="E31" s="10">
        <v>155</v>
      </c>
      <c r="F31" s="10" t="s">
        <v>20</v>
      </c>
      <c r="H31" s="50"/>
      <c r="I31" s="24"/>
      <c r="J31" s="14"/>
    </row>
    <row r="32" spans="1:12" s="2" customFormat="1" ht="11.25" customHeight="1">
      <c r="A32" s="27"/>
      <c r="B32" s="28"/>
      <c r="C32" s="43"/>
      <c r="D32" s="43"/>
      <c r="E32" s="43"/>
      <c r="F32" s="17"/>
      <c r="G32" s="17"/>
      <c r="H32" s="17"/>
      <c r="I32" s="17"/>
      <c r="J32" s="17"/>
      <c r="K32" s="17"/>
      <c r="L32" s="42"/>
    </row>
    <row r="33" spans="1:22" s="2" customFormat="1" ht="17.45" customHeight="1">
      <c r="A33" s="1" t="s">
        <v>304</v>
      </c>
    </row>
    <row r="34" spans="1:22" s="2" customFormat="1" ht="8.25" customHeight="1" thickBot="1">
      <c r="A34" s="1"/>
    </row>
    <row r="35" spans="1:22" s="2" customFormat="1" ht="17.4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5">
        <v>10</v>
      </c>
      <c r="M35" s="5">
        <v>11</v>
      </c>
      <c r="N35" s="5">
        <v>12</v>
      </c>
      <c r="O35" s="5">
        <v>13</v>
      </c>
      <c r="P35" s="5">
        <v>14</v>
      </c>
      <c r="Q35" s="5">
        <v>15</v>
      </c>
      <c r="R35" s="5"/>
      <c r="S35" s="13" t="s">
        <v>9</v>
      </c>
      <c r="T35" s="14">
        <f>(5774/8290)</f>
        <v>0.69650180940892636</v>
      </c>
    </row>
    <row r="36" spans="1:22" s="2" customFormat="1" ht="17.45" customHeight="1" thickBot="1">
      <c r="A36" s="7" t="s">
        <v>308</v>
      </c>
      <c r="B36" s="8" t="s">
        <v>3</v>
      </c>
      <c r="C36" s="10">
        <v>693</v>
      </c>
      <c r="D36" s="10">
        <v>701</v>
      </c>
      <c r="E36" s="10">
        <v>703</v>
      </c>
      <c r="F36" s="10">
        <v>706</v>
      </c>
      <c r="G36" s="10">
        <v>749</v>
      </c>
      <c r="H36" s="10">
        <v>762</v>
      </c>
      <c r="I36" s="10">
        <v>807</v>
      </c>
      <c r="J36" s="10">
        <v>833</v>
      </c>
      <c r="K36" s="10">
        <v>840</v>
      </c>
      <c r="L36" s="10">
        <v>883</v>
      </c>
      <c r="M36" s="10">
        <v>893</v>
      </c>
      <c r="N36" s="10">
        <v>911</v>
      </c>
      <c r="O36" s="9">
        <v>1102</v>
      </c>
      <c r="P36" s="10"/>
      <c r="Q36" s="10"/>
      <c r="R36" s="11" t="s">
        <v>8</v>
      </c>
      <c r="T36" s="13" t="s">
        <v>11</v>
      </c>
      <c r="U36" s="13" t="s">
        <v>12</v>
      </c>
      <c r="V36" s="13" t="s">
        <v>13</v>
      </c>
    </row>
    <row r="37" spans="1:22" s="2" customFormat="1" ht="17.45" customHeight="1" thickBot="1">
      <c r="A37" s="7" t="s">
        <v>257</v>
      </c>
      <c r="B37" s="12" t="s">
        <v>5</v>
      </c>
      <c r="C37" s="10">
        <v>615</v>
      </c>
      <c r="D37" s="10">
        <v>630</v>
      </c>
      <c r="E37" s="10">
        <v>633</v>
      </c>
      <c r="F37" s="10">
        <v>640</v>
      </c>
      <c r="G37" s="10">
        <v>687</v>
      </c>
      <c r="H37" s="10">
        <v>698</v>
      </c>
      <c r="I37" s="10">
        <v>703</v>
      </c>
      <c r="J37" s="10">
        <v>757</v>
      </c>
      <c r="K37" s="10">
        <v>869</v>
      </c>
      <c r="L37" s="9">
        <v>1027</v>
      </c>
      <c r="M37" s="10"/>
      <c r="N37" s="10"/>
      <c r="O37" s="10"/>
      <c r="P37" s="10"/>
      <c r="Q37" s="10"/>
      <c r="R37" s="11" t="s">
        <v>4</v>
      </c>
      <c r="S37" s="16" t="s">
        <v>5</v>
      </c>
      <c r="T37" s="17">
        <f>(C37+C38+C41+C42+C45)</f>
        <v>2230</v>
      </c>
      <c r="U37" s="14">
        <f>SUM(T37/T42)</f>
        <v>0.39102226898123793</v>
      </c>
      <c r="V37" s="2">
        <v>2</v>
      </c>
    </row>
    <row r="38" spans="1:22" s="2" customFormat="1" ht="17.45" customHeight="1" thickBot="1">
      <c r="A38" s="7" t="s">
        <v>225</v>
      </c>
      <c r="B38" s="12" t="s">
        <v>5</v>
      </c>
      <c r="C38" s="10">
        <v>577</v>
      </c>
      <c r="D38" s="10">
        <v>577</v>
      </c>
      <c r="E38" s="10">
        <v>584</v>
      </c>
      <c r="F38" s="10">
        <v>612</v>
      </c>
      <c r="G38" s="10">
        <v>614</v>
      </c>
      <c r="H38" s="10">
        <v>614</v>
      </c>
      <c r="I38" s="10">
        <v>643</v>
      </c>
      <c r="J38" s="10">
        <v>643</v>
      </c>
      <c r="K38" s="10">
        <v>650</v>
      </c>
      <c r="L38" s="10">
        <v>709</v>
      </c>
      <c r="M38" s="10">
        <v>734</v>
      </c>
      <c r="N38" s="10">
        <v>821</v>
      </c>
      <c r="O38" s="10">
        <v>950</v>
      </c>
      <c r="P38" s="9">
        <v>952</v>
      </c>
      <c r="Q38" s="9"/>
      <c r="R38" s="11" t="s">
        <v>7</v>
      </c>
      <c r="S38" s="20" t="s">
        <v>3</v>
      </c>
      <c r="T38" s="17">
        <f>(C36+C39+C40+C47)</f>
        <v>1876</v>
      </c>
      <c r="U38" s="14">
        <f>SUM(T38/T42)</f>
        <v>0.32894967560932842</v>
      </c>
      <c r="V38" s="2">
        <v>3</v>
      </c>
    </row>
    <row r="39" spans="1:22" s="2" customFormat="1" ht="17.45" customHeight="1" thickBot="1">
      <c r="A39" s="7" t="s">
        <v>306</v>
      </c>
      <c r="B39" s="8" t="s">
        <v>3</v>
      </c>
      <c r="C39" s="10">
        <v>513</v>
      </c>
      <c r="D39" s="10">
        <v>517</v>
      </c>
      <c r="E39" s="10">
        <v>521</v>
      </c>
      <c r="F39" s="10">
        <v>525</v>
      </c>
      <c r="G39" s="10">
        <v>538</v>
      </c>
      <c r="H39" s="10">
        <v>581</v>
      </c>
      <c r="I39" s="10">
        <v>600</v>
      </c>
      <c r="J39" s="10">
        <v>620</v>
      </c>
      <c r="K39" s="10">
        <v>680</v>
      </c>
      <c r="L39" s="10">
        <v>713</v>
      </c>
      <c r="M39" s="10">
        <v>718</v>
      </c>
      <c r="N39" s="10">
        <v>727</v>
      </c>
      <c r="O39" s="10">
        <v>791</v>
      </c>
      <c r="P39" s="10">
        <v>824</v>
      </c>
      <c r="Q39" s="9">
        <v>875</v>
      </c>
      <c r="R39" s="11" t="s">
        <v>6</v>
      </c>
      <c r="S39" s="21" t="s">
        <v>16</v>
      </c>
      <c r="T39" s="17">
        <f>(C44+C46+C49)</f>
        <v>729</v>
      </c>
      <c r="U39" s="14">
        <f>SUM(T39/T42)</f>
        <v>0.12782745923198316</v>
      </c>
    </row>
    <row r="40" spans="1:22" s="2" customFormat="1" ht="17.45" customHeight="1" thickBot="1">
      <c r="A40" s="7" t="s">
        <v>374</v>
      </c>
      <c r="B40" s="8" t="s">
        <v>3</v>
      </c>
      <c r="C40" s="10">
        <v>432</v>
      </c>
      <c r="D40" s="10">
        <v>435</v>
      </c>
      <c r="E40" s="10">
        <v>435</v>
      </c>
      <c r="F40" s="10">
        <v>449</v>
      </c>
      <c r="G40" s="10">
        <v>454</v>
      </c>
      <c r="H40" s="10">
        <v>465</v>
      </c>
      <c r="I40" s="10">
        <v>552</v>
      </c>
      <c r="J40" s="10">
        <v>573</v>
      </c>
      <c r="K40" s="10">
        <v>580</v>
      </c>
      <c r="L40" s="10">
        <v>611</v>
      </c>
      <c r="M40" s="10">
        <v>612</v>
      </c>
      <c r="N40" s="10">
        <v>638</v>
      </c>
      <c r="O40" s="10">
        <v>711</v>
      </c>
      <c r="P40" s="10">
        <v>726</v>
      </c>
      <c r="Q40" s="9">
        <v>860</v>
      </c>
      <c r="R40" s="9" t="s">
        <v>10</v>
      </c>
      <c r="S40" s="53" t="s">
        <v>22</v>
      </c>
      <c r="T40" s="17">
        <f>(C43+C48+C52)</f>
        <v>596</v>
      </c>
      <c r="U40" s="14">
        <f>SUM(T40/T42)</f>
        <v>0.10450640014027705</v>
      </c>
    </row>
    <row r="41" spans="1:22" s="2" customFormat="1" ht="17.45" customHeight="1" thickBot="1">
      <c r="A41" s="18" t="s">
        <v>376</v>
      </c>
      <c r="B41" s="19" t="s">
        <v>5</v>
      </c>
      <c r="C41" s="10">
        <v>404</v>
      </c>
      <c r="D41" s="10">
        <v>410</v>
      </c>
      <c r="E41" s="10">
        <v>410</v>
      </c>
      <c r="F41" s="10">
        <v>411</v>
      </c>
      <c r="G41" s="10">
        <v>418</v>
      </c>
      <c r="H41" s="10">
        <v>421</v>
      </c>
      <c r="I41" s="10">
        <v>422</v>
      </c>
      <c r="J41" s="10">
        <v>466</v>
      </c>
      <c r="K41" s="10">
        <v>483</v>
      </c>
      <c r="L41" s="10">
        <v>545</v>
      </c>
      <c r="M41" s="10">
        <v>578</v>
      </c>
      <c r="N41" s="10">
        <v>585</v>
      </c>
      <c r="O41" s="10" t="s">
        <v>20</v>
      </c>
      <c r="S41" s="13" t="s">
        <v>17</v>
      </c>
      <c r="T41" s="17">
        <f>(C50+C51)</f>
        <v>272</v>
      </c>
      <c r="U41" s="14">
        <f>SUM(T41/T42)</f>
        <v>4.7694196037173418E-2</v>
      </c>
    </row>
    <row r="42" spans="1:22" s="2" customFormat="1" ht="17.45" customHeight="1" thickBot="1">
      <c r="A42" s="18" t="s">
        <v>343</v>
      </c>
      <c r="B42" s="19" t="s">
        <v>5</v>
      </c>
      <c r="C42" s="10">
        <v>338</v>
      </c>
      <c r="D42" s="10">
        <v>342</v>
      </c>
      <c r="E42" s="10">
        <v>344</v>
      </c>
      <c r="F42" s="10">
        <v>348</v>
      </c>
      <c r="G42" s="10">
        <v>354</v>
      </c>
      <c r="H42" s="10">
        <v>375</v>
      </c>
      <c r="I42" s="10">
        <v>377</v>
      </c>
      <c r="J42" s="10">
        <v>390</v>
      </c>
      <c r="K42" s="10">
        <v>457</v>
      </c>
      <c r="L42" s="10" t="s">
        <v>20</v>
      </c>
      <c r="S42" s="13"/>
      <c r="T42" s="24">
        <v>5703</v>
      </c>
      <c r="U42" s="14"/>
    </row>
    <row r="43" spans="1:22" s="2" customFormat="1" ht="17.45" customHeight="1" thickBot="1">
      <c r="A43" s="18" t="s">
        <v>309</v>
      </c>
      <c r="B43" s="54" t="s">
        <v>22</v>
      </c>
      <c r="C43" s="10">
        <v>316</v>
      </c>
      <c r="D43" s="10">
        <v>320</v>
      </c>
      <c r="E43" s="10">
        <v>342</v>
      </c>
      <c r="F43" s="10">
        <v>370</v>
      </c>
      <c r="G43" s="10">
        <v>372</v>
      </c>
      <c r="H43" s="10">
        <v>410</v>
      </c>
      <c r="I43" s="10">
        <v>453</v>
      </c>
      <c r="J43" s="10">
        <v>456</v>
      </c>
      <c r="K43" s="10">
        <v>464</v>
      </c>
      <c r="L43" s="10">
        <v>470</v>
      </c>
      <c r="M43" s="10">
        <v>471</v>
      </c>
      <c r="N43" s="10" t="s">
        <v>20</v>
      </c>
      <c r="O43" s="14"/>
    </row>
    <row r="44" spans="1:22" s="2" customFormat="1" ht="17.45" customHeight="1" thickBot="1">
      <c r="A44" s="18" t="s">
        <v>290</v>
      </c>
      <c r="B44" s="22" t="s">
        <v>16</v>
      </c>
      <c r="C44" s="10">
        <v>297</v>
      </c>
      <c r="D44" s="10">
        <v>297</v>
      </c>
      <c r="E44" s="10">
        <v>361</v>
      </c>
      <c r="F44" s="10">
        <v>381</v>
      </c>
      <c r="G44" s="10">
        <v>389</v>
      </c>
      <c r="H44" s="10">
        <v>390</v>
      </c>
      <c r="I44" s="10">
        <v>420</v>
      </c>
      <c r="J44" s="10">
        <v>476</v>
      </c>
      <c r="K44" s="10">
        <v>479</v>
      </c>
      <c r="L44" s="10">
        <v>483</v>
      </c>
      <c r="M44" s="10">
        <v>483</v>
      </c>
      <c r="N44" s="10">
        <v>669</v>
      </c>
      <c r="O44" s="10">
        <v>694</v>
      </c>
      <c r="P44" s="10">
        <v>695</v>
      </c>
      <c r="Q44" s="10" t="s">
        <v>20</v>
      </c>
    </row>
    <row r="45" spans="1:22" s="2" customFormat="1" ht="17.45" customHeight="1" thickBot="1">
      <c r="A45" s="18" t="s">
        <v>341</v>
      </c>
      <c r="B45" s="19" t="s">
        <v>5</v>
      </c>
      <c r="C45" s="10">
        <v>296</v>
      </c>
      <c r="D45" s="10">
        <v>296</v>
      </c>
      <c r="E45" s="10">
        <v>299</v>
      </c>
      <c r="F45" s="10">
        <v>299</v>
      </c>
      <c r="G45" s="10">
        <v>301</v>
      </c>
      <c r="H45" s="10">
        <v>370</v>
      </c>
      <c r="I45" s="10">
        <v>374</v>
      </c>
      <c r="J45" s="10">
        <v>386</v>
      </c>
      <c r="K45" s="10" t="s">
        <v>20</v>
      </c>
    </row>
    <row r="46" spans="1:22" s="2" customFormat="1" ht="17.45" customHeight="1" thickBot="1">
      <c r="A46" s="18" t="s">
        <v>348</v>
      </c>
      <c r="B46" s="22" t="s">
        <v>16</v>
      </c>
      <c r="C46" s="10">
        <v>254</v>
      </c>
      <c r="D46" s="10">
        <v>255</v>
      </c>
      <c r="E46" s="10">
        <v>259</v>
      </c>
      <c r="F46" s="10">
        <v>260</v>
      </c>
      <c r="G46" s="10">
        <v>301</v>
      </c>
      <c r="H46" s="10">
        <v>304</v>
      </c>
      <c r="I46" s="10">
        <v>304</v>
      </c>
      <c r="J46" s="10" t="s">
        <v>20</v>
      </c>
      <c r="K46" s="14"/>
    </row>
    <row r="47" spans="1:22" s="2" customFormat="1" ht="17.45" customHeight="1" thickBot="1">
      <c r="A47" s="18" t="s">
        <v>344</v>
      </c>
      <c r="B47" s="26" t="s">
        <v>3</v>
      </c>
      <c r="C47" s="10">
        <v>238</v>
      </c>
      <c r="D47" s="10">
        <v>239</v>
      </c>
      <c r="E47" s="10">
        <v>250</v>
      </c>
      <c r="F47" s="10">
        <v>272</v>
      </c>
      <c r="G47" s="10">
        <v>276</v>
      </c>
      <c r="H47" s="10">
        <v>277</v>
      </c>
      <c r="I47" s="10" t="s">
        <v>20</v>
      </c>
      <c r="J47" s="17"/>
      <c r="K47" s="14"/>
    </row>
    <row r="48" spans="1:22" s="2" customFormat="1" ht="17.45" customHeight="1" thickBot="1">
      <c r="A48" s="18" t="s">
        <v>310</v>
      </c>
      <c r="B48" s="54" t="s">
        <v>22</v>
      </c>
      <c r="C48" s="10">
        <v>209</v>
      </c>
      <c r="D48" s="10">
        <v>218</v>
      </c>
      <c r="E48" s="10">
        <v>221</v>
      </c>
      <c r="F48" s="10">
        <v>221</v>
      </c>
      <c r="G48" s="10">
        <v>228</v>
      </c>
      <c r="H48" s="10" t="s">
        <v>20</v>
      </c>
      <c r="I48" s="17"/>
      <c r="J48" s="17"/>
    </row>
    <row r="49" spans="1:14" s="2" customFormat="1" ht="17.45" customHeight="1" thickBot="1">
      <c r="A49" s="18" t="s">
        <v>347</v>
      </c>
      <c r="B49" s="22" t="s">
        <v>16</v>
      </c>
      <c r="C49" s="10">
        <v>178</v>
      </c>
      <c r="D49" s="10">
        <v>191</v>
      </c>
      <c r="E49" s="10">
        <v>192</v>
      </c>
      <c r="F49" s="10">
        <v>194</v>
      </c>
      <c r="G49" s="10" t="s">
        <v>20</v>
      </c>
      <c r="I49" s="58"/>
      <c r="J49" s="17"/>
      <c r="K49" s="14"/>
    </row>
    <row r="50" spans="1:14" s="2" customFormat="1" ht="17.45" customHeight="1" thickBot="1">
      <c r="A50" s="18" t="s">
        <v>346</v>
      </c>
      <c r="B50" s="23" t="s">
        <v>14</v>
      </c>
      <c r="C50" s="10">
        <v>140</v>
      </c>
      <c r="D50" s="10">
        <v>140</v>
      </c>
      <c r="E50" s="10"/>
      <c r="F50" s="10" t="s">
        <v>20</v>
      </c>
      <c r="I50" s="57"/>
      <c r="J50" s="17"/>
      <c r="K50" s="14"/>
    </row>
    <row r="51" spans="1:14" s="2" customFormat="1" ht="17.45" customHeight="1" thickBot="1">
      <c r="A51" s="18" t="s">
        <v>294</v>
      </c>
      <c r="B51" s="23" t="s">
        <v>295</v>
      </c>
      <c r="C51" s="10">
        <v>132</v>
      </c>
      <c r="D51" s="10">
        <v>133</v>
      </c>
      <c r="E51" s="10" t="s">
        <v>20</v>
      </c>
      <c r="F51" s="17"/>
      <c r="G51" s="17"/>
      <c r="H51" s="17"/>
      <c r="I51" s="17"/>
      <c r="J51" s="17"/>
      <c r="K51" s="14"/>
    </row>
    <row r="52" spans="1:14" s="2" customFormat="1" ht="17.45" customHeight="1" thickBot="1">
      <c r="A52" s="18" t="s">
        <v>345</v>
      </c>
      <c r="B52" s="54" t="s">
        <v>22</v>
      </c>
      <c r="C52" s="10">
        <v>71</v>
      </c>
      <c r="D52" s="10" t="s">
        <v>20</v>
      </c>
      <c r="E52" s="17"/>
      <c r="F52" s="17"/>
    </row>
    <row r="53" spans="1:14">
      <c r="C53" s="44"/>
      <c r="D53" s="44"/>
    </row>
    <row r="54" spans="1:14" s="2" customFormat="1" ht="17.45" customHeight="1">
      <c r="A54" s="1" t="s">
        <v>311</v>
      </c>
    </row>
    <row r="55" spans="1:14" s="2" customFormat="1" ht="10.5" customHeight="1" thickBot="1">
      <c r="A55" s="1"/>
    </row>
    <row r="56" spans="1:14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6"/>
      <c r="K56" s="13" t="s">
        <v>9</v>
      </c>
      <c r="L56" s="14">
        <f>(5522/8006)</f>
        <v>0.68973270047464397</v>
      </c>
    </row>
    <row r="57" spans="1:14" s="2" customFormat="1" ht="16.5" customHeight="1" thickBot="1">
      <c r="A57" s="7" t="s">
        <v>337</v>
      </c>
      <c r="B57" s="8" t="s">
        <v>3</v>
      </c>
      <c r="C57" s="9">
        <v>1204</v>
      </c>
      <c r="D57" s="10"/>
      <c r="E57" s="10"/>
      <c r="F57" s="10"/>
      <c r="G57" s="10"/>
      <c r="H57" s="10"/>
      <c r="I57" s="10"/>
      <c r="J57" s="11" t="s">
        <v>4</v>
      </c>
      <c r="L57" s="13" t="s">
        <v>11</v>
      </c>
      <c r="M57" s="13" t="s">
        <v>12</v>
      </c>
      <c r="N57" s="13" t="s">
        <v>13</v>
      </c>
    </row>
    <row r="58" spans="1:14" s="2" customFormat="1" ht="16.5" customHeight="1" thickBot="1">
      <c r="A58" s="7" t="s">
        <v>193</v>
      </c>
      <c r="B58" s="12" t="s">
        <v>5</v>
      </c>
      <c r="C58" s="9">
        <v>953</v>
      </c>
      <c r="D58" s="10"/>
      <c r="E58" s="10"/>
      <c r="F58" s="10"/>
      <c r="G58" s="10"/>
      <c r="H58" s="10"/>
      <c r="I58" s="10"/>
      <c r="J58" s="11" t="s">
        <v>8</v>
      </c>
      <c r="K58" s="16" t="s">
        <v>5</v>
      </c>
      <c r="L58" s="17">
        <f>(C58+C59+C61+C63)</f>
        <v>2704</v>
      </c>
      <c r="M58" s="14">
        <f>SUM(L58/L63)</f>
        <v>0.5</v>
      </c>
      <c r="N58" s="2">
        <v>3</v>
      </c>
    </row>
    <row r="59" spans="1:14" s="2" customFormat="1" ht="16.5" customHeight="1" thickBot="1">
      <c r="A59" s="7" t="s">
        <v>336</v>
      </c>
      <c r="B59" s="12" t="s">
        <v>5</v>
      </c>
      <c r="C59" s="10">
        <v>786</v>
      </c>
      <c r="D59" s="10">
        <v>811</v>
      </c>
      <c r="E59" s="10">
        <v>830</v>
      </c>
      <c r="F59" s="10">
        <v>840</v>
      </c>
      <c r="G59" s="10">
        <v>861</v>
      </c>
      <c r="H59" s="9">
        <v>960</v>
      </c>
      <c r="I59" s="10"/>
      <c r="J59" s="11" t="s">
        <v>6</v>
      </c>
      <c r="K59" s="20" t="s">
        <v>3</v>
      </c>
      <c r="L59" s="17">
        <v>1204</v>
      </c>
      <c r="M59" s="14">
        <f>SUM(L59/L63)</f>
        <v>0.22263313609467456</v>
      </c>
      <c r="N59" s="2">
        <v>1</v>
      </c>
    </row>
    <row r="60" spans="1:14" s="2" customFormat="1" ht="16.5" customHeight="1" thickBot="1">
      <c r="A60" s="7" t="s">
        <v>247</v>
      </c>
      <c r="B60" s="41" t="s">
        <v>16</v>
      </c>
      <c r="C60" s="10">
        <v>733</v>
      </c>
      <c r="D60" s="10">
        <v>796</v>
      </c>
      <c r="E60" s="10">
        <v>801</v>
      </c>
      <c r="F60" s="10">
        <v>840</v>
      </c>
      <c r="G60" s="9">
        <v>924</v>
      </c>
      <c r="H60" s="10"/>
      <c r="I60" s="10"/>
      <c r="J60" s="11" t="s">
        <v>7</v>
      </c>
      <c r="K60" s="21" t="s">
        <v>16</v>
      </c>
      <c r="L60" s="17">
        <f>(C60+C65+C66)</f>
        <v>949</v>
      </c>
      <c r="M60" s="14">
        <f>SUM(L60/L63)</f>
        <v>0.17548076923076922</v>
      </c>
      <c r="N60" s="2">
        <v>1</v>
      </c>
    </row>
    <row r="61" spans="1:14" s="2" customFormat="1" ht="16.5" customHeight="1" thickBot="1">
      <c r="A61" s="7" t="s">
        <v>315</v>
      </c>
      <c r="B61" s="12" t="s">
        <v>5</v>
      </c>
      <c r="C61" s="10">
        <v>618</v>
      </c>
      <c r="D61" s="10">
        <v>675</v>
      </c>
      <c r="E61" s="10">
        <v>692</v>
      </c>
      <c r="F61" s="10">
        <v>694</v>
      </c>
      <c r="G61" s="10">
        <v>698</v>
      </c>
      <c r="H61" s="10">
        <v>723</v>
      </c>
      <c r="I61" s="9">
        <v>942</v>
      </c>
      <c r="J61" s="11" t="s">
        <v>10</v>
      </c>
      <c r="K61" s="53" t="s">
        <v>22</v>
      </c>
      <c r="L61" s="17">
        <v>391</v>
      </c>
      <c r="M61" s="14">
        <f>SUM(L61/L63)</f>
        <v>7.2300295857988167E-2</v>
      </c>
    </row>
    <row r="62" spans="1:14" s="2" customFormat="1" ht="16.5" customHeight="1" thickBot="1">
      <c r="A62" s="18" t="s">
        <v>339</v>
      </c>
      <c r="B62" s="54" t="s">
        <v>22</v>
      </c>
      <c r="C62" s="10">
        <v>391</v>
      </c>
      <c r="D62" s="10">
        <v>476</v>
      </c>
      <c r="E62" s="10">
        <v>479</v>
      </c>
      <c r="F62" s="10">
        <v>488</v>
      </c>
      <c r="G62" s="10">
        <v>500</v>
      </c>
      <c r="H62" s="10">
        <v>523</v>
      </c>
      <c r="I62" s="10">
        <v>610</v>
      </c>
      <c r="J62" s="11"/>
      <c r="K62" s="13" t="s">
        <v>17</v>
      </c>
      <c r="L62" s="17">
        <v>160</v>
      </c>
      <c r="M62" s="14">
        <f>SUM(L62/L63)</f>
        <v>2.9585798816568046E-2</v>
      </c>
    </row>
    <row r="63" spans="1:14" s="2" customFormat="1" ht="16.5" customHeight="1" thickBot="1">
      <c r="A63" s="18" t="s">
        <v>335</v>
      </c>
      <c r="B63" s="19" t="s">
        <v>5</v>
      </c>
      <c r="C63" s="10">
        <v>347</v>
      </c>
      <c r="D63" s="10">
        <v>371</v>
      </c>
      <c r="E63" s="10">
        <v>377</v>
      </c>
      <c r="F63" s="10">
        <v>386</v>
      </c>
      <c r="G63" s="10">
        <v>392</v>
      </c>
      <c r="H63" s="10">
        <v>402</v>
      </c>
      <c r="I63" s="10" t="s">
        <v>20</v>
      </c>
      <c r="J63" s="14"/>
      <c r="K63" s="13"/>
      <c r="L63" s="24">
        <v>5408</v>
      </c>
      <c r="M63" s="14"/>
    </row>
    <row r="64" spans="1:14" s="2" customFormat="1" ht="16.5" customHeight="1" thickBot="1">
      <c r="A64" s="18" t="s">
        <v>338</v>
      </c>
      <c r="B64" s="23" t="s">
        <v>14</v>
      </c>
      <c r="C64" s="10">
        <v>160</v>
      </c>
      <c r="D64" s="10">
        <v>194</v>
      </c>
      <c r="E64" s="10">
        <v>195</v>
      </c>
      <c r="F64" s="10">
        <v>208</v>
      </c>
      <c r="G64" s="10">
        <v>211</v>
      </c>
      <c r="H64" s="10" t="s">
        <v>20</v>
      </c>
      <c r="I64" s="14"/>
    </row>
    <row r="65" spans="1:22" s="2" customFormat="1" ht="16.5" customHeight="1" thickBot="1">
      <c r="A65" s="18" t="s">
        <v>314</v>
      </c>
      <c r="B65" s="22" t="s">
        <v>16</v>
      </c>
      <c r="C65" s="10">
        <v>128</v>
      </c>
      <c r="D65" s="10">
        <v>134</v>
      </c>
      <c r="E65" s="10">
        <v>134</v>
      </c>
      <c r="F65" s="10">
        <v>140</v>
      </c>
      <c r="G65" s="10" t="s">
        <v>20</v>
      </c>
      <c r="I65" s="14"/>
    </row>
    <row r="66" spans="1:22" s="2" customFormat="1" ht="16.5" customHeight="1" thickBot="1">
      <c r="A66" s="18" t="s">
        <v>340</v>
      </c>
      <c r="B66" s="22" t="s">
        <v>16</v>
      </c>
      <c r="C66" s="10">
        <v>88</v>
      </c>
      <c r="D66" s="10">
        <v>96</v>
      </c>
      <c r="E66" s="10">
        <v>96</v>
      </c>
      <c r="F66" s="10" t="s">
        <v>20</v>
      </c>
    </row>
    <row r="67" spans="1:22">
      <c r="C67" s="44"/>
      <c r="D67" s="44"/>
    </row>
    <row r="68" spans="1:22" s="30" customFormat="1" ht="15" customHeight="1">
      <c r="B68" s="34" t="s">
        <v>19</v>
      </c>
      <c r="C68" s="36" t="s">
        <v>5</v>
      </c>
      <c r="D68" s="37" t="s">
        <v>3</v>
      </c>
      <c r="E68" s="38" t="s">
        <v>16</v>
      </c>
      <c r="F68" s="56" t="s">
        <v>22</v>
      </c>
      <c r="G68" s="34" t="s">
        <v>17</v>
      </c>
      <c r="J68" s="39"/>
      <c r="R68" s="31"/>
      <c r="S68" s="32"/>
      <c r="T68" s="33"/>
    </row>
    <row r="69" spans="1:22" s="30" customFormat="1" ht="15" customHeight="1">
      <c r="A69" s="30" t="s">
        <v>11</v>
      </c>
      <c r="B69" s="35">
        <f>SUM(R10+T42+L63+J30)</f>
        <v>23280</v>
      </c>
      <c r="C69" s="32">
        <f>SUM(L58+T37+J26+R5)</f>
        <v>9300</v>
      </c>
      <c r="D69" s="32">
        <f>SUM(L59+T38+J27+R6)</f>
        <v>5902</v>
      </c>
      <c r="E69" s="32">
        <f>SUM(L60+T39+R7+J29)</f>
        <v>4015</v>
      </c>
      <c r="F69" s="32">
        <f>(R8+J28+L61+T40)</f>
        <v>2991</v>
      </c>
      <c r="G69" s="32">
        <f>(L62+T41+J29+R9)</f>
        <v>1972</v>
      </c>
      <c r="J69" s="32"/>
      <c r="T69" s="34"/>
      <c r="U69" s="35"/>
      <c r="V69" s="33"/>
    </row>
    <row r="70" spans="1:22" s="30" customFormat="1" ht="15" customHeight="1">
      <c r="A70" s="30" t="s">
        <v>12</v>
      </c>
      <c r="B70" s="40">
        <v>1</v>
      </c>
      <c r="C70" s="33">
        <f>SUM(C69/$B$69)</f>
        <v>0.39948453608247425</v>
      </c>
      <c r="D70" s="33">
        <f>SUM(D69/$B$69)</f>
        <v>0.25352233676975944</v>
      </c>
      <c r="E70" s="33">
        <f>SUM(E69/$B$69)</f>
        <v>0.17246563573883161</v>
      </c>
      <c r="F70" s="33">
        <f>SUM(F69/$B$69)</f>
        <v>0.12847938144329896</v>
      </c>
      <c r="G70" s="33">
        <f>SUM(G69/$B$69)</f>
        <v>8.4707903780068733E-2</v>
      </c>
      <c r="J70" s="33"/>
    </row>
    <row r="71" spans="1:22" s="30" customFormat="1" ht="15" customHeight="1">
      <c r="A71" s="30" t="s">
        <v>13</v>
      </c>
      <c r="B71" s="34">
        <v>21</v>
      </c>
      <c r="C71" s="30">
        <v>9</v>
      </c>
      <c r="D71" s="30">
        <v>7</v>
      </c>
      <c r="E71" s="30">
        <v>2</v>
      </c>
      <c r="F71" s="30">
        <v>2</v>
      </c>
      <c r="G71" s="30">
        <v>1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2"/>
  <dimension ref="A1:V60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303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(9112/11888)</f>
        <v>0.76648721399730824</v>
      </c>
    </row>
    <row r="4" spans="1:16" s="2" customFormat="1" ht="16.5" customHeight="1" thickBot="1">
      <c r="A4" s="7" t="s">
        <v>255</v>
      </c>
      <c r="B4" s="12" t="s">
        <v>5</v>
      </c>
      <c r="C4" s="9">
        <v>1555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215</v>
      </c>
      <c r="B5" s="55" t="s">
        <v>22</v>
      </c>
      <c r="C5" s="10">
        <v>979</v>
      </c>
      <c r="D5" s="10">
        <v>988</v>
      </c>
      <c r="E5" s="10">
        <v>1011</v>
      </c>
      <c r="F5" s="10">
        <v>1014</v>
      </c>
      <c r="G5" s="9">
        <v>1135</v>
      </c>
      <c r="H5" s="10"/>
      <c r="I5" s="10"/>
      <c r="J5" s="10"/>
      <c r="K5" s="10"/>
      <c r="L5" s="11" t="s">
        <v>7</v>
      </c>
      <c r="M5" s="16" t="s">
        <v>5</v>
      </c>
      <c r="N5" s="17">
        <f>(C4+C7+C8+C12)</f>
        <v>3850</v>
      </c>
      <c r="O5" s="14">
        <f>SUM(N5/N9)</f>
        <v>0.42720816688859298</v>
      </c>
      <c r="P5" s="2">
        <v>3</v>
      </c>
    </row>
    <row r="6" spans="1:16" s="2" customFormat="1" ht="16.5" customHeight="1" thickBot="1">
      <c r="A6" s="7" t="s">
        <v>272</v>
      </c>
      <c r="B6" s="55" t="s">
        <v>22</v>
      </c>
      <c r="C6" s="10">
        <v>961</v>
      </c>
      <c r="D6" s="10">
        <v>1095</v>
      </c>
      <c r="E6" s="10">
        <v>1111</v>
      </c>
      <c r="F6" s="9">
        <v>1185</v>
      </c>
      <c r="G6" s="10"/>
      <c r="H6" s="10"/>
      <c r="I6" s="10"/>
      <c r="J6" s="10"/>
      <c r="K6" s="10"/>
      <c r="L6" s="11" t="s">
        <v>8</v>
      </c>
      <c r="M6" s="20" t="s">
        <v>3</v>
      </c>
      <c r="N6" s="17">
        <f>(C9+C13+C11)</f>
        <v>2094</v>
      </c>
      <c r="O6" s="14">
        <f>SUM(N6/N9)</f>
        <v>0.23235685752330226</v>
      </c>
      <c r="P6" s="2">
        <v>1</v>
      </c>
    </row>
    <row r="7" spans="1:16" s="2" customFormat="1" ht="16.5" customHeight="1" thickBot="1">
      <c r="A7" s="7" t="s">
        <v>266</v>
      </c>
      <c r="B7" s="12" t="s">
        <v>5</v>
      </c>
      <c r="C7" s="10">
        <v>832</v>
      </c>
      <c r="D7" s="10">
        <v>912</v>
      </c>
      <c r="E7" s="10">
        <v>922</v>
      </c>
      <c r="F7" s="10">
        <v>927</v>
      </c>
      <c r="G7" s="10">
        <v>975</v>
      </c>
      <c r="H7" s="9">
        <v>1210</v>
      </c>
      <c r="I7" s="10"/>
      <c r="J7" s="10"/>
      <c r="K7" s="10"/>
      <c r="L7" s="11" t="s">
        <v>6</v>
      </c>
      <c r="M7" s="21" t="s">
        <v>16</v>
      </c>
      <c r="N7" s="17">
        <f>(C10+C14+C15)</f>
        <v>1128</v>
      </c>
      <c r="O7" s="14">
        <f>SUM(N7/N9)</f>
        <v>0.12516644474034622</v>
      </c>
      <c r="P7" s="2">
        <v>1</v>
      </c>
    </row>
    <row r="8" spans="1:16" s="2" customFormat="1" ht="16.5" customHeight="1" thickBot="1">
      <c r="A8" s="7" t="s">
        <v>238</v>
      </c>
      <c r="B8" s="12" t="s">
        <v>5</v>
      </c>
      <c r="C8" s="10">
        <v>806</v>
      </c>
      <c r="D8" s="10">
        <v>904</v>
      </c>
      <c r="E8" s="10">
        <v>910</v>
      </c>
      <c r="F8" s="10">
        <v>925</v>
      </c>
      <c r="G8" s="10">
        <v>927</v>
      </c>
      <c r="H8" s="10">
        <v>1061</v>
      </c>
      <c r="I8" s="10">
        <v>1062</v>
      </c>
      <c r="J8" s="9">
        <v>1135</v>
      </c>
      <c r="K8" s="10"/>
      <c r="L8" s="11" t="s">
        <v>15</v>
      </c>
      <c r="M8" s="53" t="s">
        <v>22</v>
      </c>
      <c r="N8" s="17">
        <f>(C5+C6)</f>
        <v>1940</v>
      </c>
      <c r="O8" s="14">
        <f>SUM(N8/N9)</f>
        <v>0.21526853084775854</v>
      </c>
      <c r="P8" s="2">
        <v>2</v>
      </c>
    </row>
    <row r="9" spans="1:16" s="2" customFormat="1" ht="16.5" customHeight="1" thickBot="1">
      <c r="A9" s="18" t="s">
        <v>277</v>
      </c>
      <c r="B9" s="26" t="s">
        <v>3</v>
      </c>
      <c r="C9" s="10">
        <v>800</v>
      </c>
      <c r="D9" s="10">
        <v>834</v>
      </c>
      <c r="E9" s="10">
        <v>837</v>
      </c>
      <c r="F9" s="10">
        <v>870</v>
      </c>
      <c r="G9" s="10">
        <v>969</v>
      </c>
      <c r="H9" s="10">
        <v>978</v>
      </c>
      <c r="I9" s="10">
        <v>993</v>
      </c>
      <c r="J9" s="10">
        <v>995</v>
      </c>
      <c r="K9" s="10">
        <v>997</v>
      </c>
      <c r="L9" s="11"/>
      <c r="M9" s="13"/>
      <c r="N9" s="24">
        <v>9012</v>
      </c>
      <c r="O9" s="14"/>
    </row>
    <row r="10" spans="1:16" s="2" customFormat="1" ht="16.5" customHeight="1" thickBot="1">
      <c r="A10" s="7" t="s">
        <v>278</v>
      </c>
      <c r="B10" s="41" t="s">
        <v>16</v>
      </c>
      <c r="C10" s="10">
        <v>771</v>
      </c>
      <c r="D10" s="10">
        <v>790</v>
      </c>
      <c r="E10" s="10">
        <v>868</v>
      </c>
      <c r="F10" s="10">
        <v>916</v>
      </c>
      <c r="G10" s="10">
        <v>983</v>
      </c>
      <c r="H10" s="9">
        <v>1144</v>
      </c>
      <c r="I10" s="10"/>
      <c r="J10" s="10"/>
      <c r="K10" s="10"/>
      <c r="L10" s="11" t="s">
        <v>10</v>
      </c>
    </row>
    <row r="11" spans="1:16" s="2" customFormat="1" ht="16.5" customHeight="1" thickBot="1">
      <c r="A11" s="7" t="s">
        <v>254</v>
      </c>
      <c r="B11" s="8" t="s">
        <v>3</v>
      </c>
      <c r="C11" s="10">
        <v>718</v>
      </c>
      <c r="D11" s="10">
        <v>724</v>
      </c>
      <c r="E11" s="10">
        <v>728</v>
      </c>
      <c r="F11" s="10">
        <v>732</v>
      </c>
      <c r="G11" s="10">
        <v>927</v>
      </c>
      <c r="H11" s="10">
        <v>1009</v>
      </c>
      <c r="I11" s="10">
        <v>1013</v>
      </c>
      <c r="J11" s="10">
        <v>1021</v>
      </c>
      <c r="K11" s="9">
        <v>1036</v>
      </c>
      <c r="L11" s="11" t="s">
        <v>81</v>
      </c>
    </row>
    <row r="12" spans="1:16" s="2" customFormat="1" ht="16.5" customHeight="1" thickBot="1">
      <c r="A12" s="18" t="s">
        <v>279</v>
      </c>
      <c r="B12" s="19" t="s">
        <v>5</v>
      </c>
      <c r="C12" s="10">
        <v>657</v>
      </c>
      <c r="D12" s="10">
        <v>682</v>
      </c>
      <c r="E12" s="10">
        <v>692</v>
      </c>
      <c r="F12" s="10">
        <v>696</v>
      </c>
      <c r="G12" s="10">
        <v>713</v>
      </c>
      <c r="H12" s="10" t="s">
        <v>20</v>
      </c>
    </row>
    <row r="13" spans="1:16" s="2" customFormat="1" ht="16.5" customHeight="1" thickBot="1">
      <c r="A13" s="18" t="s">
        <v>280</v>
      </c>
      <c r="B13" s="26" t="s">
        <v>3</v>
      </c>
      <c r="C13" s="10">
        <v>576</v>
      </c>
      <c r="D13" s="10">
        <v>579</v>
      </c>
      <c r="E13" s="10">
        <v>585</v>
      </c>
      <c r="F13" s="10">
        <v>588</v>
      </c>
      <c r="G13" s="10" t="s">
        <v>20</v>
      </c>
    </row>
    <row r="14" spans="1:16" s="2" customFormat="1" ht="16.5" customHeight="1" thickBot="1">
      <c r="A14" s="18" t="s">
        <v>281</v>
      </c>
      <c r="B14" s="22" t="s">
        <v>16</v>
      </c>
      <c r="C14" s="10">
        <v>185</v>
      </c>
      <c r="D14" s="10">
        <v>202</v>
      </c>
      <c r="E14" s="10">
        <v>213</v>
      </c>
      <c r="F14" s="10" t="s">
        <v>20</v>
      </c>
    </row>
    <row r="15" spans="1:16" s="2" customFormat="1" ht="16.5" customHeight="1" thickBot="1">
      <c r="A15" s="18" t="s">
        <v>282</v>
      </c>
      <c r="B15" s="22" t="s">
        <v>16</v>
      </c>
      <c r="C15" s="10">
        <v>172</v>
      </c>
      <c r="D15" s="10">
        <v>175</v>
      </c>
      <c r="E15" s="10" t="s">
        <v>20</v>
      </c>
    </row>
    <row r="16" spans="1:16" s="2" customFormat="1" ht="10.5" customHeight="1">
      <c r="A16" s="1"/>
      <c r="C16" s="17"/>
      <c r="D16" s="17"/>
      <c r="E16" s="17"/>
      <c r="F16" s="17"/>
      <c r="G16" s="17"/>
    </row>
    <row r="17" spans="1:18" s="2" customFormat="1" ht="17.45" customHeight="1">
      <c r="A17" s="1" t="s">
        <v>284</v>
      </c>
    </row>
    <row r="18" spans="1:18" s="2" customFormat="1" ht="10.5" customHeight="1" thickBot="1">
      <c r="A18" s="1"/>
    </row>
    <row r="19" spans="1:18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6"/>
      <c r="H19" s="13" t="s">
        <v>9</v>
      </c>
      <c r="I19" s="14">
        <f>(4235/6400)</f>
        <v>0.66171875000000002</v>
      </c>
    </row>
    <row r="20" spans="1:18" s="2" customFormat="1" ht="16.5" customHeight="1" thickBot="1">
      <c r="A20" s="7" t="s">
        <v>286</v>
      </c>
      <c r="B20" s="8" t="s">
        <v>3</v>
      </c>
      <c r="C20" s="9">
        <v>1017</v>
      </c>
      <c r="D20" s="10"/>
      <c r="E20" s="10"/>
      <c r="F20" s="10"/>
      <c r="G20" s="11" t="s">
        <v>4</v>
      </c>
      <c r="I20" s="13" t="s">
        <v>11</v>
      </c>
      <c r="J20" s="13" t="s">
        <v>12</v>
      </c>
      <c r="K20" s="13" t="s">
        <v>13</v>
      </c>
    </row>
    <row r="21" spans="1:18" s="2" customFormat="1" ht="16.5" customHeight="1" thickBot="1">
      <c r="A21" s="7" t="s">
        <v>219</v>
      </c>
      <c r="B21" s="41" t="s">
        <v>16</v>
      </c>
      <c r="C21" s="9">
        <v>895</v>
      </c>
      <c r="D21" s="10"/>
      <c r="E21" s="10"/>
      <c r="F21" s="10"/>
      <c r="G21" s="11" t="s">
        <v>8</v>
      </c>
      <c r="H21" s="16" t="s">
        <v>5</v>
      </c>
      <c r="I21" s="17">
        <f>(C23+C22)</f>
        <v>1394</v>
      </c>
      <c r="J21" s="14">
        <f>SUM(I21/I25)</f>
        <v>0.3331739961759082</v>
      </c>
      <c r="K21" s="2">
        <v>1</v>
      </c>
    </row>
    <row r="22" spans="1:18" s="2" customFormat="1" ht="16.5" customHeight="1" thickBot="1">
      <c r="A22" s="7" t="s">
        <v>285</v>
      </c>
      <c r="B22" s="12" t="s">
        <v>5</v>
      </c>
      <c r="C22" s="9">
        <v>868</v>
      </c>
      <c r="D22" s="10"/>
      <c r="E22" s="10"/>
      <c r="F22" s="10"/>
      <c r="G22" s="11" t="s">
        <v>7</v>
      </c>
      <c r="H22" s="20" t="s">
        <v>3</v>
      </c>
      <c r="I22" s="17">
        <f>(C20+C25)</f>
        <v>1395</v>
      </c>
      <c r="J22" s="14">
        <f>SUM(I22/I25)</f>
        <v>0.33341300191204587</v>
      </c>
      <c r="K22" s="2">
        <v>1</v>
      </c>
    </row>
    <row r="23" spans="1:18" s="2" customFormat="1" ht="16.5" customHeight="1" thickBot="1">
      <c r="A23" s="18" t="s">
        <v>287</v>
      </c>
      <c r="B23" s="19" t="s">
        <v>5</v>
      </c>
      <c r="C23" s="10">
        <v>526</v>
      </c>
      <c r="D23" s="10">
        <v>547</v>
      </c>
      <c r="E23" s="10">
        <v>559</v>
      </c>
      <c r="F23" s="10">
        <v>681</v>
      </c>
      <c r="G23" s="11"/>
      <c r="H23" s="21" t="s">
        <v>16</v>
      </c>
      <c r="I23" s="17">
        <v>895</v>
      </c>
      <c r="J23" s="14">
        <f>SUM(I23/I25)</f>
        <v>0.21391013384321222</v>
      </c>
      <c r="K23" s="2">
        <v>1</v>
      </c>
    </row>
    <row r="24" spans="1:18" s="2" customFormat="1" ht="16.5" customHeight="1" thickBot="1">
      <c r="A24" s="7" t="s">
        <v>232</v>
      </c>
      <c r="B24" s="55" t="s">
        <v>22</v>
      </c>
      <c r="C24" s="10">
        <v>500</v>
      </c>
      <c r="D24" s="10">
        <v>556</v>
      </c>
      <c r="E24" s="10">
        <v>590</v>
      </c>
      <c r="F24" s="9">
        <v>769</v>
      </c>
      <c r="G24" s="11" t="s">
        <v>6</v>
      </c>
      <c r="H24" s="53" t="s">
        <v>22</v>
      </c>
      <c r="I24" s="17">
        <v>500</v>
      </c>
      <c r="J24" s="14">
        <f>SUM(I24/I25)</f>
        <v>0.11950286806883365</v>
      </c>
      <c r="K24" s="2">
        <v>1</v>
      </c>
    </row>
    <row r="25" spans="1:18" s="2" customFormat="1" ht="16.5" customHeight="1" thickBot="1">
      <c r="A25" s="18" t="s">
        <v>285</v>
      </c>
      <c r="B25" s="26" t="s">
        <v>3</v>
      </c>
      <c r="C25" s="10">
        <v>378</v>
      </c>
      <c r="D25" s="10">
        <v>481</v>
      </c>
      <c r="E25" s="10">
        <v>493</v>
      </c>
      <c r="F25" s="10" t="s">
        <v>20</v>
      </c>
      <c r="H25" s="50"/>
      <c r="I25" s="24">
        <v>4184</v>
      </c>
      <c r="J25" s="14"/>
    </row>
    <row r="26" spans="1:18" s="2" customFormat="1" ht="11.25" customHeight="1">
      <c r="A26" s="27"/>
      <c r="B26" s="28"/>
      <c r="C26" s="43"/>
      <c r="D26" s="43"/>
      <c r="E26" s="43"/>
      <c r="F26" s="17"/>
      <c r="G26" s="17"/>
      <c r="H26" s="17"/>
      <c r="I26" s="17"/>
      <c r="J26" s="17"/>
      <c r="K26" s="17"/>
      <c r="L26" s="42"/>
    </row>
    <row r="27" spans="1:18" s="2" customFormat="1" ht="17.45" customHeight="1">
      <c r="A27" s="1" t="s">
        <v>297</v>
      </c>
    </row>
    <row r="28" spans="1:18" s="2" customFormat="1" ht="8.25" customHeight="1" thickBot="1">
      <c r="A28" s="1"/>
    </row>
    <row r="29" spans="1:18" s="2" customFormat="1" ht="17.4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>
        <v>9</v>
      </c>
      <c r="L29" s="5">
        <v>10</v>
      </c>
      <c r="M29" s="5">
        <v>11</v>
      </c>
      <c r="N29" s="5"/>
      <c r="O29" s="13" t="s">
        <v>9</v>
      </c>
      <c r="P29" s="14">
        <f>(5977/8175)</f>
        <v>0.73113149847094805</v>
      </c>
    </row>
    <row r="30" spans="1:18" s="2" customFormat="1" ht="17.45" customHeight="1" thickBot="1">
      <c r="A30" s="7" t="s">
        <v>257</v>
      </c>
      <c r="B30" s="12" t="s">
        <v>5</v>
      </c>
      <c r="C30" s="10">
        <v>930</v>
      </c>
      <c r="D30" s="10">
        <v>932</v>
      </c>
      <c r="E30" s="10">
        <v>977</v>
      </c>
      <c r="F30" s="9">
        <v>1003</v>
      </c>
      <c r="G30" s="10"/>
      <c r="H30" s="10"/>
      <c r="I30" s="10"/>
      <c r="J30" s="10"/>
      <c r="K30" s="10"/>
      <c r="L30" s="10"/>
      <c r="M30" s="10"/>
      <c r="N30" s="11" t="s">
        <v>4</v>
      </c>
      <c r="P30" s="13" t="s">
        <v>11</v>
      </c>
      <c r="Q30" s="13" t="s">
        <v>12</v>
      </c>
      <c r="R30" s="13" t="s">
        <v>13</v>
      </c>
    </row>
    <row r="31" spans="1:18" s="2" customFormat="1" ht="17.45" customHeight="1" thickBot="1">
      <c r="A31" s="7" t="s">
        <v>225</v>
      </c>
      <c r="B31" s="12" t="s">
        <v>5</v>
      </c>
      <c r="C31" s="10">
        <v>917</v>
      </c>
      <c r="D31" s="10">
        <v>932</v>
      </c>
      <c r="E31" s="10">
        <v>937</v>
      </c>
      <c r="F31" s="10">
        <v>940</v>
      </c>
      <c r="G31" s="10">
        <v>980</v>
      </c>
      <c r="H31" s="9">
        <v>1051</v>
      </c>
      <c r="I31" s="10"/>
      <c r="J31" s="10"/>
      <c r="K31" s="10"/>
      <c r="L31" s="10"/>
      <c r="M31" s="10"/>
      <c r="N31" s="11" t="s">
        <v>8</v>
      </c>
      <c r="O31" s="16" t="s">
        <v>5</v>
      </c>
      <c r="P31" s="17">
        <f>(C31+C30+C32+C41)</f>
        <v>2735</v>
      </c>
      <c r="Q31" s="14">
        <f>SUM(P31/P35)</f>
        <v>0.46199324324324326</v>
      </c>
      <c r="R31" s="2">
        <v>3</v>
      </c>
    </row>
    <row r="32" spans="1:18" s="2" customFormat="1" ht="17.45" customHeight="1" thickBot="1">
      <c r="A32" s="7" t="s">
        <v>288</v>
      </c>
      <c r="B32" s="12" t="s">
        <v>5</v>
      </c>
      <c r="C32" s="10">
        <v>751</v>
      </c>
      <c r="D32" s="10">
        <v>754</v>
      </c>
      <c r="E32" s="10">
        <v>796</v>
      </c>
      <c r="F32" s="10">
        <v>800</v>
      </c>
      <c r="G32" s="10">
        <v>818</v>
      </c>
      <c r="H32" s="10">
        <v>826</v>
      </c>
      <c r="I32" s="10">
        <v>830</v>
      </c>
      <c r="J32" s="10">
        <v>847</v>
      </c>
      <c r="K32" s="10">
        <v>880</v>
      </c>
      <c r="L32" s="10">
        <v>892</v>
      </c>
      <c r="M32" s="9">
        <v>1029</v>
      </c>
      <c r="N32" s="11" t="s">
        <v>10</v>
      </c>
      <c r="O32" s="20" t="s">
        <v>3</v>
      </c>
      <c r="P32" s="17">
        <f>(C33+C34+C35+C38)</f>
        <v>2072</v>
      </c>
      <c r="Q32" s="14">
        <f>SUM(P32/P35)</f>
        <v>0.35</v>
      </c>
      <c r="R32" s="2">
        <v>2</v>
      </c>
    </row>
    <row r="33" spans="1:17" s="2" customFormat="1" ht="17.45" customHeight="1" thickBot="1">
      <c r="A33" s="7" t="s">
        <v>308</v>
      </c>
      <c r="B33" s="8" t="s">
        <v>3</v>
      </c>
      <c r="C33" s="10">
        <v>674</v>
      </c>
      <c r="D33" s="10">
        <v>674</v>
      </c>
      <c r="E33" s="10">
        <v>676</v>
      </c>
      <c r="F33" s="10">
        <v>680</v>
      </c>
      <c r="G33" s="10">
        <v>697</v>
      </c>
      <c r="H33" s="10">
        <v>820</v>
      </c>
      <c r="I33" s="10">
        <v>833</v>
      </c>
      <c r="J33" s="10">
        <v>861</v>
      </c>
      <c r="K33" s="9">
        <v>1110</v>
      </c>
      <c r="L33" s="10"/>
      <c r="M33" s="10"/>
      <c r="N33" s="11" t="s">
        <v>7</v>
      </c>
      <c r="O33" s="21" t="s">
        <v>16</v>
      </c>
      <c r="P33" s="17">
        <f>(C36+C37+C39+C40)</f>
        <v>1046</v>
      </c>
      <c r="Q33" s="14">
        <f>SUM(P33/P35)</f>
        <v>0.17668918918918919</v>
      </c>
    </row>
    <row r="34" spans="1:17" s="2" customFormat="1" ht="17.45" customHeight="1" thickBot="1">
      <c r="A34" s="7" t="s">
        <v>223</v>
      </c>
      <c r="B34" s="8" t="s">
        <v>3</v>
      </c>
      <c r="C34" s="10">
        <v>620</v>
      </c>
      <c r="D34" s="10">
        <v>624</v>
      </c>
      <c r="E34" s="10">
        <v>631</v>
      </c>
      <c r="F34" s="10">
        <v>682</v>
      </c>
      <c r="G34" s="10">
        <v>691</v>
      </c>
      <c r="H34" s="10">
        <v>713</v>
      </c>
      <c r="I34" s="10">
        <v>716</v>
      </c>
      <c r="J34" s="10">
        <v>743</v>
      </c>
      <c r="K34" s="10">
        <v>868</v>
      </c>
      <c r="L34" s="10">
        <v>955</v>
      </c>
      <c r="M34" s="9">
        <v>1074</v>
      </c>
      <c r="N34" s="9" t="s">
        <v>6</v>
      </c>
      <c r="O34" s="13" t="s">
        <v>17</v>
      </c>
      <c r="P34" s="17">
        <v>67</v>
      </c>
      <c r="Q34" s="14">
        <f>SUM(P34/P35)</f>
        <v>1.1317567567567568E-2</v>
      </c>
    </row>
    <row r="35" spans="1:17" s="2" customFormat="1" ht="17.45" customHeight="1" thickBot="1">
      <c r="A35" s="18" t="s">
        <v>292</v>
      </c>
      <c r="B35" s="26" t="s">
        <v>3</v>
      </c>
      <c r="C35" s="10">
        <v>482</v>
      </c>
      <c r="D35" s="10">
        <v>484</v>
      </c>
      <c r="E35" s="10">
        <v>492</v>
      </c>
      <c r="F35" s="10">
        <v>497</v>
      </c>
      <c r="G35" s="10">
        <v>501</v>
      </c>
      <c r="H35" s="10">
        <v>541</v>
      </c>
      <c r="I35" s="10">
        <v>546</v>
      </c>
      <c r="J35" s="10">
        <v>556</v>
      </c>
      <c r="K35" s="10" t="s">
        <v>20</v>
      </c>
      <c r="O35" s="13"/>
      <c r="P35" s="24">
        <v>5920</v>
      </c>
      <c r="Q35" s="14"/>
    </row>
    <row r="36" spans="1:17" s="2" customFormat="1" ht="17.45" customHeight="1" thickBot="1">
      <c r="A36" s="18" t="s">
        <v>289</v>
      </c>
      <c r="B36" s="22" t="s">
        <v>16</v>
      </c>
      <c r="C36" s="10">
        <v>382</v>
      </c>
      <c r="D36" s="10">
        <v>390</v>
      </c>
      <c r="E36" s="10">
        <v>411</v>
      </c>
      <c r="F36" s="10">
        <v>451</v>
      </c>
      <c r="G36" s="10">
        <v>480</v>
      </c>
      <c r="H36" s="10">
        <v>484</v>
      </c>
      <c r="I36" s="10">
        <v>486</v>
      </c>
      <c r="J36" s="10">
        <v>640</v>
      </c>
      <c r="K36" s="10">
        <v>734</v>
      </c>
      <c r="L36" s="10">
        <v>758</v>
      </c>
      <c r="M36" s="10" t="s">
        <v>20</v>
      </c>
    </row>
    <row r="37" spans="1:17" s="2" customFormat="1" ht="17.45" customHeight="1" thickBot="1">
      <c r="A37" s="18" t="s">
        <v>222</v>
      </c>
      <c r="B37" s="22" t="s">
        <v>16</v>
      </c>
      <c r="C37" s="10">
        <v>297</v>
      </c>
      <c r="D37" s="10">
        <v>313</v>
      </c>
      <c r="E37" s="10">
        <v>314</v>
      </c>
      <c r="F37" s="10">
        <v>317</v>
      </c>
      <c r="G37" s="10">
        <v>395</v>
      </c>
      <c r="H37" s="10">
        <v>427</v>
      </c>
      <c r="I37" s="10">
        <v>451</v>
      </c>
      <c r="J37" s="10" t="s">
        <v>20</v>
      </c>
      <c r="M37" s="16"/>
      <c r="N37" s="17"/>
      <c r="O37" s="14"/>
    </row>
    <row r="38" spans="1:17" s="2" customFormat="1" ht="17.45" customHeight="1" thickBot="1">
      <c r="A38" s="18" t="s">
        <v>293</v>
      </c>
      <c r="B38" s="26" t="s">
        <v>3</v>
      </c>
      <c r="C38" s="10">
        <v>296</v>
      </c>
      <c r="D38" s="10">
        <v>303</v>
      </c>
      <c r="E38" s="10">
        <v>303</v>
      </c>
      <c r="F38" s="10">
        <v>304</v>
      </c>
      <c r="G38" s="10">
        <v>324</v>
      </c>
      <c r="H38" s="10" t="s">
        <v>20</v>
      </c>
      <c r="I38" s="20"/>
      <c r="J38" s="17"/>
      <c r="K38" s="14"/>
    </row>
    <row r="39" spans="1:17" s="2" customFormat="1" ht="17.45" customHeight="1" thickBot="1">
      <c r="A39" s="18" t="s">
        <v>290</v>
      </c>
      <c r="B39" s="22" t="s">
        <v>16</v>
      </c>
      <c r="C39" s="10">
        <v>220</v>
      </c>
      <c r="D39" s="10">
        <v>224</v>
      </c>
      <c r="E39" s="10">
        <v>224</v>
      </c>
      <c r="F39" s="10">
        <v>228</v>
      </c>
      <c r="G39" s="10" t="s">
        <v>20</v>
      </c>
      <c r="I39" s="21"/>
      <c r="J39" s="17"/>
      <c r="K39" s="14"/>
    </row>
    <row r="40" spans="1:17" s="2" customFormat="1" ht="17.45" customHeight="1" thickBot="1">
      <c r="A40" s="18" t="s">
        <v>296</v>
      </c>
      <c r="B40" s="22" t="s">
        <v>16</v>
      </c>
      <c r="C40" s="10">
        <v>147</v>
      </c>
      <c r="D40" s="10">
        <v>150</v>
      </c>
      <c r="E40" s="10">
        <v>153</v>
      </c>
      <c r="F40" s="10" t="s">
        <v>20</v>
      </c>
      <c r="I40" s="25"/>
      <c r="J40" s="17"/>
      <c r="K40" s="14"/>
    </row>
    <row r="41" spans="1:17" s="2" customFormat="1" ht="17.45" customHeight="1" thickBot="1">
      <c r="A41" s="18" t="s">
        <v>291</v>
      </c>
      <c r="B41" s="19" t="s">
        <v>5</v>
      </c>
      <c r="C41" s="10">
        <v>137</v>
      </c>
      <c r="D41" s="10">
        <v>138</v>
      </c>
      <c r="E41" s="10" t="s">
        <v>20</v>
      </c>
      <c r="I41" s="13"/>
      <c r="J41" s="24"/>
      <c r="K41" s="14"/>
    </row>
    <row r="42" spans="1:17" s="2" customFormat="1" ht="17.45" customHeight="1" thickBot="1">
      <c r="A42" s="18" t="s">
        <v>294</v>
      </c>
      <c r="B42" s="23" t="s">
        <v>295</v>
      </c>
      <c r="C42" s="10">
        <v>67</v>
      </c>
      <c r="D42" s="10" t="s">
        <v>20</v>
      </c>
    </row>
    <row r="43" spans="1:17">
      <c r="C43" s="44"/>
      <c r="D43" s="44"/>
    </row>
    <row r="44" spans="1:17" s="2" customFormat="1" ht="17.45" customHeight="1">
      <c r="A44" s="1" t="s">
        <v>298</v>
      </c>
    </row>
    <row r="45" spans="1:17" s="2" customFormat="1" ht="10.5" customHeight="1" thickBot="1">
      <c r="A45" s="1"/>
    </row>
    <row r="46" spans="1:17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6"/>
      <c r="J46" s="13" t="s">
        <v>9</v>
      </c>
      <c r="K46" s="14">
        <f>(5787/7970)</f>
        <v>0.72609786700125467</v>
      </c>
    </row>
    <row r="47" spans="1:17" s="2" customFormat="1" ht="16.5" customHeight="1" thickBot="1">
      <c r="A47" s="7" t="s">
        <v>193</v>
      </c>
      <c r="B47" s="12" t="s">
        <v>5</v>
      </c>
      <c r="C47" s="9">
        <v>1595</v>
      </c>
      <c r="D47" s="10"/>
      <c r="E47" s="10"/>
      <c r="F47" s="10"/>
      <c r="G47" s="10"/>
      <c r="H47" s="10"/>
      <c r="I47" s="11" t="s">
        <v>4</v>
      </c>
      <c r="K47" s="13" t="s">
        <v>11</v>
      </c>
      <c r="L47" s="13" t="s">
        <v>12</v>
      </c>
      <c r="M47" s="13" t="s">
        <v>13</v>
      </c>
    </row>
    <row r="48" spans="1:17" s="2" customFormat="1" ht="16.5" customHeight="1" thickBot="1">
      <c r="A48" s="7" t="s">
        <v>190</v>
      </c>
      <c r="B48" s="12" t="s">
        <v>5</v>
      </c>
      <c r="C48" s="10">
        <v>934</v>
      </c>
      <c r="D48" s="9">
        <v>1248</v>
      </c>
      <c r="E48" s="10"/>
      <c r="F48" s="10"/>
      <c r="G48" s="10"/>
      <c r="H48" s="10"/>
      <c r="I48" s="11" t="s">
        <v>8</v>
      </c>
      <c r="J48" s="16" t="s">
        <v>5</v>
      </c>
      <c r="K48" s="17">
        <f>(C47+C48+C51)</f>
        <v>2996</v>
      </c>
      <c r="L48" s="14">
        <f>SUM(K48/K51)</f>
        <v>0.52709359605911332</v>
      </c>
      <c r="M48" s="2">
        <v>3</v>
      </c>
    </row>
    <row r="49" spans="1:22" s="2" customFormat="1" ht="16.5" customHeight="1" thickBot="1">
      <c r="A49" s="7" t="s">
        <v>299</v>
      </c>
      <c r="B49" s="8" t="s">
        <v>3</v>
      </c>
      <c r="C49" s="10">
        <v>769</v>
      </c>
      <c r="D49" s="10">
        <v>834</v>
      </c>
      <c r="E49" s="10">
        <v>851</v>
      </c>
      <c r="F49" s="10">
        <v>863</v>
      </c>
      <c r="G49" s="10">
        <v>890</v>
      </c>
      <c r="H49" s="9">
        <v>1043</v>
      </c>
      <c r="I49" s="11" t="s">
        <v>6</v>
      </c>
      <c r="J49" s="20" t="s">
        <v>3</v>
      </c>
      <c r="K49" s="17">
        <f>(C49+C52+C53)</f>
        <v>1617</v>
      </c>
      <c r="L49" s="14">
        <f>SUM(K49/K51)</f>
        <v>0.28448275862068967</v>
      </c>
      <c r="M49" s="2">
        <v>1</v>
      </c>
    </row>
    <row r="50" spans="1:22" s="2" customFormat="1" ht="16.5" customHeight="1" thickBot="1">
      <c r="A50" s="7" t="s">
        <v>247</v>
      </c>
      <c r="B50" s="41" t="s">
        <v>16</v>
      </c>
      <c r="C50" s="10">
        <v>531</v>
      </c>
      <c r="D50" s="10">
        <v>583</v>
      </c>
      <c r="E50" s="10">
        <v>628</v>
      </c>
      <c r="F50" s="10">
        <v>762</v>
      </c>
      <c r="G50" s="9">
        <v>980</v>
      </c>
      <c r="H50" s="10"/>
      <c r="I50" s="11" t="s">
        <v>7</v>
      </c>
      <c r="J50" s="21" t="s">
        <v>16</v>
      </c>
      <c r="K50" s="17">
        <f>(C50+C54+C55)</f>
        <v>1071</v>
      </c>
      <c r="L50" s="14">
        <f>SUM(K50/K51)</f>
        <v>0.18842364532019704</v>
      </c>
      <c r="M50" s="2">
        <v>1</v>
      </c>
    </row>
    <row r="51" spans="1:22" s="2" customFormat="1" ht="16.5" customHeight="1" thickBot="1">
      <c r="A51" s="7" t="s">
        <v>249</v>
      </c>
      <c r="B51" s="12" t="s">
        <v>5</v>
      </c>
      <c r="C51" s="10">
        <v>467</v>
      </c>
      <c r="D51" s="10">
        <v>601</v>
      </c>
      <c r="E51" s="10">
        <v>764</v>
      </c>
      <c r="F51" s="10">
        <v>783</v>
      </c>
      <c r="G51" s="10">
        <v>800</v>
      </c>
      <c r="H51" s="9">
        <v>890</v>
      </c>
      <c r="I51" s="11" t="s">
        <v>10</v>
      </c>
      <c r="J51" s="13"/>
      <c r="K51" s="24">
        <v>5684</v>
      </c>
      <c r="L51" s="14"/>
    </row>
    <row r="52" spans="1:22" s="2" customFormat="1" ht="16.5" customHeight="1" thickBot="1">
      <c r="A52" s="18" t="s">
        <v>296</v>
      </c>
      <c r="B52" s="26" t="s">
        <v>3</v>
      </c>
      <c r="C52" s="10">
        <v>448</v>
      </c>
      <c r="D52" s="10">
        <v>481</v>
      </c>
      <c r="E52" s="10">
        <v>488</v>
      </c>
      <c r="F52" s="10">
        <v>501</v>
      </c>
      <c r="G52" s="10">
        <v>544</v>
      </c>
      <c r="H52" s="10">
        <v>683</v>
      </c>
      <c r="I52" s="11"/>
    </row>
    <row r="53" spans="1:22" s="2" customFormat="1" ht="16.5" customHeight="1" thickBot="1">
      <c r="A53" s="18" t="s">
        <v>302</v>
      </c>
      <c r="B53" s="26" t="s">
        <v>3</v>
      </c>
      <c r="C53" s="10">
        <v>400</v>
      </c>
      <c r="D53" s="10">
        <v>416</v>
      </c>
      <c r="E53" s="10">
        <v>420</v>
      </c>
      <c r="F53" s="10">
        <v>425</v>
      </c>
      <c r="G53" s="10">
        <v>434</v>
      </c>
      <c r="H53" s="10" t="s">
        <v>20</v>
      </c>
      <c r="I53" s="14"/>
    </row>
    <row r="54" spans="1:22" s="2" customFormat="1" ht="16.5" customHeight="1" thickBot="1">
      <c r="A54" s="18" t="s">
        <v>300</v>
      </c>
      <c r="B54" s="22" t="s">
        <v>16</v>
      </c>
      <c r="C54" s="10">
        <v>309</v>
      </c>
      <c r="D54" s="10">
        <v>335</v>
      </c>
      <c r="E54" s="10"/>
      <c r="F54" s="10"/>
      <c r="G54" s="10" t="s">
        <v>20</v>
      </c>
      <c r="H54" s="13"/>
      <c r="I54" s="14"/>
    </row>
    <row r="55" spans="1:22" s="2" customFormat="1" ht="16.5" customHeight="1" thickBot="1">
      <c r="A55" s="18" t="s">
        <v>301</v>
      </c>
      <c r="B55" s="22" t="s">
        <v>16</v>
      </c>
      <c r="C55" s="10">
        <v>231</v>
      </c>
      <c r="D55" s="10">
        <v>238</v>
      </c>
      <c r="E55" s="10"/>
      <c r="F55" s="10" t="s">
        <v>20</v>
      </c>
    </row>
    <row r="56" spans="1:22">
      <c r="C56" s="44"/>
      <c r="D56" s="44"/>
    </row>
    <row r="57" spans="1:22" s="30" customFormat="1" ht="15" customHeight="1">
      <c r="B57" s="34" t="s">
        <v>19</v>
      </c>
      <c r="C57" s="36" t="s">
        <v>5</v>
      </c>
      <c r="D57" s="37" t="s">
        <v>3</v>
      </c>
      <c r="E57" s="38" t="s">
        <v>16</v>
      </c>
      <c r="F57" s="56" t="s">
        <v>22</v>
      </c>
      <c r="G57" s="34" t="s">
        <v>17</v>
      </c>
      <c r="J57" s="39"/>
      <c r="R57" s="31"/>
      <c r="S57" s="32"/>
      <c r="T57" s="33"/>
    </row>
    <row r="58" spans="1:22" s="30" customFormat="1" ht="15" customHeight="1">
      <c r="A58" s="30" t="s">
        <v>11</v>
      </c>
      <c r="B58" s="35">
        <f>SUM(N9+P35+K51+I25)</f>
        <v>24800</v>
      </c>
      <c r="C58" s="32">
        <f>SUM(K48+P31+I21+N5)</f>
        <v>10975</v>
      </c>
      <c r="D58" s="32">
        <f>SUM(K49+P32+I22+N6)</f>
        <v>7178</v>
      </c>
      <c r="E58" s="32">
        <f>SUM(K50+P33+N7+I23)</f>
        <v>4140</v>
      </c>
      <c r="F58" s="32">
        <f>(N8+I24)</f>
        <v>2440</v>
      </c>
      <c r="G58" s="32">
        <v>67</v>
      </c>
      <c r="J58" s="32"/>
      <c r="T58" s="34"/>
      <c r="U58" s="35"/>
      <c r="V58" s="33"/>
    </row>
    <row r="59" spans="1:22" s="30" customFormat="1" ht="15" customHeight="1">
      <c r="A59" s="30" t="s">
        <v>12</v>
      </c>
      <c r="B59" s="40">
        <v>1</v>
      </c>
      <c r="C59" s="33">
        <f>SUM(C58/$B$58)</f>
        <v>0.44254032258064518</v>
      </c>
      <c r="D59" s="33">
        <f>SUM(D58/$B$58)</f>
        <v>0.28943548387096774</v>
      </c>
      <c r="E59" s="33">
        <f>SUM(E58/$B$58)</f>
        <v>0.16693548387096774</v>
      </c>
      <c r="F59" s="33">
        <f>SUM(F58/$B$58)</f>
        <v>9.838709677419355E-2</v>
      </c>
      <c r="G59" s="33">
        <f>SUM(G58/$B$58)</f>
        <v>2.7016129032258066E-3</v>
      </c>
      <c r="J59" s="33"/>
    </row>
    <row r="60" spans="1:22" s="30" customFormat="1" ht="15" customHeight="1">
      <c r="A60" s="30" t="s">
        <v>13</v>
      </c>
      <c r="B60" s="34">
        <v>21</v>
      </c>
      <c r="C60" s="30">
        <v>10</v>
      </c>
      <c r="D60" s="30">
        <v>5</v>
      </c>
      <c r="E60" s="30">
        <v>3</v>
      </c>
      <c r="F60" s="30">
        <v>3</v>
      </c>
      <c r="G60" s="30">
        <v>0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1"/>
  <dimension ref="A1:V53"/>
  <sheetViews>
    <sheetView workbookViewId="0">
      <selection activeCell="N1" sqref="N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7" s="2" customFormat="1" ht="16.5" customHeight="1">
      <c r="A1" s="1" t="s">
        <v>252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(7802/11231)</f>
        <v>0.69468435580090815</v>
      </c>
    </row>
    <row r="4" spans="1:17" s="2" customFormat="1" ht="16.5" customHeight="1" thickBot="1">
      <c r="A4" s="7" t="s">
        <v>255</v>
      </c>
      <c r="B4" s="12" t="s">
        <v>5</v>
      </c>
      <c r="C4" s="9">
        <v>1471</v>
      </c>
      <c r="D4" s="10"/>
      <c r="E4" s="10"/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272</v>
      </c>
      <c r="B5" s="15" t="s">
        <v>14</v>
      </c>
      <c r="C5" s="10">
        <v>908</v>
      </c>
      <c r="D5" s="9">
        <v>1073</v>
      </c>
      <c r="E5" s="10"/>
      <c r="F5" s="10"/>
      <c r="G5" s="10"/>
      <c r="H5" s="10"/>
      <c r="I5" s="10"/>
      <c r="J5" s="10"/>
      <c r="K5" s="10"/>
      <c r="L5" s="10"/>
      <c r="M5" s="11" t="s">
        <v>8</v>
      </c>
      <c r="N5" s="16" t="s">
        <v>5</v>
      </c>
      <c r="O5" s="17">
        <f>(C4+C7+C9+C12)</f>
        <v>3264</v>
      </c>
      <c r="P5" s="14">
        <f>SUM(O5/O10)</f>
        <v>0.42450253609051891</v>
      </c>
      <c r="Q5" s="2">
        <v>3</v>
      </c>
    </row>
    <row r="6" spans="1:17" s="2" customFormat="1" ht="16.5" customHeight="1" thickBot="1">
      <c r="A6" s="7" t="s">
        <v>239</v>
      </c>
      <c r="B6" s="8" t="s">
        <v>3</v>
      </c>
      <c r="C6" s="10">
        <v>788</v>
      </c>
      <c r="D6" s="10">
        <v>801</v>
      </c>
      <c r="E6" s="10">
        <v>803</v>
      </c>
      <c r="F6" s="10">
        <v>811</v>
      </c>
      <c r="G6" s="10">
        <v>828</v>
      </c>
      <c r="H6" s="10">
        <v>879</v>
      </c>
      <c r="I6" s="9">
        <v>1081</v>
      </c>
      <c r="J6" s="10"/>
      <c r="K6" s="10"/>
      <c r="L6" s="10"/>
      <c r="M6" s="11" t="s">
        <v>7</v>
      </c>
      <c r="N6" s="20" t="s">
        <v>3</v>
      </c>
      <c r="O6" s="17">
        <f>(C6+C13+C14)</f>
        <v>1404</v>
      </c>
      <c r="P6" s="14">
        <f>SUM(O6/O10)</f>
        <v>0.18259851736246585</v>
      </c>
      <c r="Q6" s="2">
        <v>1</v>
      </c>
    </row>
    <row r="7" spans="1:17" s="2" customFormat="1" ht="16.5" customHeight="1" thickBot="1">
      <c r="A7" s="7" t="s">
        <v>238</v>
      </c>
      <c r="B7" s="12" t="s">
        <v>5</v>
      </c>
      <c r="C7" s="10">
        <v>737</v>
      </c>
      <c r="D7" s="10">
        <v>821</v>
      </c>
      <c r="E7" s="10">
        <v>840</v>
      </c>
      <c r="F7" s="10">
        <v>845</v>
      </c>
      <c r="G7" s="10">
        <v>852</v>
      </c>
      <c r="H7" s="10">
        <v>876</v>
      </c>
      <c r="I7" s="10">
        <v>903</v>
      </c>
      <c r="J7" s="10">
        <v>913</v>
      </c>
      <c r="K7" s="9">
        <v>969</v>
      </c>
      <c r="L7" s="10"/>
      <c r="M7" s="11" t="s">
        <v>15</v>
      </c>
      <c r="N7" s="21" t="s">
        <v>16</v>
      </c>
      <c r="O7" s="17">
        <f>(C8+C15)</f>
        <v>969</v>
      </c>
      <c r="P7" s="14">
        <f>SUM(O7/O10)</f>
        <v>0.12602419040187279</v>
      </c>
      <c r="Q7" s="2">
        <v>1</v>
      </c>
    </row>
    <row r="8" spans="1:17" s="2" customFormat="1" ht="16.5" customHeight="1" thickBot="1">
      <c r="A8" s="7" t="s">
        <v>96</v>
      </c>
      <c r="B8" s="41" t="s">
        <v>16</v>
      </c>
      <c r="C8" s="10">
        <v>714</v>
      </c>
      <c r="D8" s="10">
        <v>727</v>
      </c>
      <c r="E8" s="10">
        <v>727</v>
      </c>
      <c r="F8" s="10">
        <v>738</v>
      </c>
      <c r="G8" s="10">
        <v>840</v>
      </c>
      <c r="H8" s="10">
        <v>860</v>
      </c>
      <c r="I8" s="10">
        <v>921</v>
      </c>
      <c r="J8" s="10">
        <v>955</v>
      </c>
      <c r="K8" s="9">
        <v>1017</v>
      </c>
      <c r="L8" s="10"/>
      <c r="M8" s="11" t="s">
        <v>6</v>
      </c>
      <c r="N8" s="25" t="s">
        <v>18</v>
      </c>
      <c r="O8" s="17">
        <v>545</v>
      </c>
      <c r="P8" s="14">
        <f>SUM(O8/O10)</f>
        <v>7.088047860580049E-2</v>
      </c>
      <c r="Q8" s="2">
        <v>1</v>
      </c>
    </row>
    <row r="9" spans="1:17" s="2" customFormat="1" ht="16.5" customHeight="1" thickBot="1">
      <c r="A9" s="7" t="s">
        <v>253</v>
      </c>
      <c r="B9" s="12" t="s">
        <v>5</v>
      </c>
      <c r="C9" s="10">
        <v>659</v>
      </c>
      <c r="D9" s="10">
        <v>736</v>
      </c>
      <c r="E9" s="10">
        <v>752</v>
      </c>
      <c r="F9" s="10">
        <v>773</v>
      </c>
      <c r="G9" s="10">
        <v>807</v>
      </c>
      <c r="H9" s="10">
        <v>826</v>
      </c>
      <c r="I9" s="10">
        <v>848</v>
      </c>
      <c r="J9" s="10">
        <v>852</v>
      </c>
      <c r="K9" s="9">
        <v>1017</v>
      </c>
      <c r="L9" s="10"/>
      <c r="M9" s="11" t="s">
        <v>10</v>
      </c>
      <c r="N9" s="13" t="s">
        <v>17</v>
      </c>
      <c r="O9" s="17">
        <f>(C5+C11+C16)</f>
        <v>1507</v>
      </c>
      <c r="P9" s="14">
        <f>SUM(O9/O10)</f>
        <v>0.19599427753934193</v>
      </c>
      <c r="Q9" s="2">
        <v>1</v>
      </c>
    </row>
    <row r="10" spans="1:17" s="2" customFormat="1" ht="16.5" customHeight="1" thickBot="1">
      <c r="A10" s="7" t="s">
        <v>269</v>
      </c>
      <c r="B10" s="29" t="s">
        <v>18</v>
      </c>
      <c r="C10" s="10">
        <v>545</v>
      </c>
      <c r="D10" s="10">
        <v>567</v>
      </c>
      <c r="E10" s="10">
        <v>584</v>
      </c>
      <c r="F10" s="10">
        <v>597</v>
      </c>
      <c r="G10" s="10">
        <v>618</v>
      </c>
      <c r="H10" s="10">
        <v>657</v>
      </c>
      <c r="I10" s="10">
        <v>682</v>
      </c>
      <c r="J10" s="10">
        <v>700</v>
      </c>
      <c r="K10" s="10">
        <v>755</v>
      </c>
      <c r="L10" s="9">
        <v>760</v>
      </c>
      <c r="M10" s="11" t="s">
        <v>81</v>
      </c>
      <c r="O10" s="24">
        <v>7689</v>
      </c>
    </row>
    <row r="11" spans="1:17" s="2" customFormat="1" ht="16.5" customHeight="1" thickBot="1">
      <c r="A11" s="18" t="s">
        <v>270</v>
      </c>
      <c r="B11" s="23" t="s">
        <v>14</v>
      </c>
      <c r="C11" s="10">
        <v>401</v>
      </c>
      <c r="D11" s="10">
        <v>406</v>
      </c>
      <c r="E11" s="10">
        <v>406</v>
      </c>
      <c r="F11" s="10">
        <v>477</v>
      </c>
      <c r="G11" s="10">
        <v>504</v>
      </c>
      <c r="H11" s="10">
        <v>508</v>
      </c>
      <c r="I11" s="10">
        <v>548</v>
      </c>
      <c r="J11" s="10">
        <v>588</v>
      </c>
      <c r="K11" s="10">
        <v>643</v>
      </c>
      <c r="L11" s="10">
        <v>650</v>
      </c>
      <c r="M11" s="11"/>
    </row>
    <row r="12" spans="1:17" s="2" customFormat="1" ht="16.5" customHeight="1" thickBot="1">
      <c r="A12" s="18" t="s">
        <v>283</v>
      </c>
      <c r="B12" s="19" t="s">
        <v>5</v>
      </c>
      <c r="C12" s="10">
        <v>397</v>
      </c>
      <c r="D12" s="10">
        <v>463</v>
      </c>
      <c r="E12" s="10">
        <v>472</v>
      </c>
      <c r="F12" s="10">
        <v>490</v>
      </c>
      <c r="G12" s="10">
        <v>515</v>
      </c>
      <c r="H12" s="10">
        <v>532</v>
      </c>
      <c r="I12" s="10">
        <v>550</v>
      </c>
      <c r="J12" s="10">
        <v>552</v>
      </c>
      <c r="K12" s="10" t="s">
        <v>20</v>
      </c>
    </row>
    <row r="13" spans="1:17" s="2" customFormat="1" ht="16.5" customHeight="1" thickBot="1">
      <c r="A13" s="18" t="s">
        <v>267</v>
      </c>
      <c r="B13" s="26" t="s">
        <v>3</v>
      </c>
      <c r="C13" s="10">
        <v>332</v>
      </c>
      <c r="D13" s="10">
        <v>348</v>
      </c>
      <c r="E13" s="10">
        <v>352</v>
      </c>
      <c r="F13" s="10">
        <v>369</v>
      </c>
      <c r="G13" s="10">
        <v>384</v>
      </c>
      <c r="H13" s="10">
        <v>456</v>
      </c>
      <c r="I13" s="10" t="s">
        <v>20</v>
      </c>
    </row>
    <row r="14" spans="1:17" s="2" customFormat="1" ht="16.5" customHeight="1" thickBot="1">
      <c r="A14" s="18" t="s">
        <v>268</v>
      </c>
      <c r="B14" s="26" t="s">
        <v>3</v>
      </c>
      <c r="C14" s="10">
        <v>284</v>
      </c>
      <c r="D14" s="10">
        <v>312</v>
      </c>
      <c r="E14" s="10">
        <v>324</v>
      </c>
      <c r="F14" s="10">
        <v>327</v>
      </c>
      <c r="G14" s="10">
        <v>338</v>
      </c>
      <c r="H14" s="10" t="s">
        <v>20</v>
      </c>
    </row>
    <row r="15" spans="1:17" s="2" customFormat="1" ht="16.5" customHeight="1" thickBot="1">
      <c r="A15" s="18" t="s">
        <v>265</v>
      </c>
      <c r="B15" s="22" t="s">
        <v>16</v>
      </c>
      <c r="C15" s="10">
        <v>255</v>
      </c>
      <c r="D15" s="10">
        <v>269</v>
      </c>
      <c r="E15" s="10">
        <v>280</v>
      </c>
      <c r="F15" s="10">
        <v>306</v>
      </c>
      <c r="G15" s="10" t="s">
        <v>20</v>
      </c>
      <c r="M15" s="17"/>
    </row>
    <row r="16" spans="1:17" s="2" customFormat="1" ht="16.5" customHeight="1" thickBot="1">
      <c r="A16" s="18" t="s">
        <v>243</v>
      </c>
      <c r="B16" s="23" t="s">
        <v>14</v>
      </c>
      <c r="C16" s="10">
        <v>198</v>
      </c>
      <c r="D16" s="10">
        <v>204</v>
      </c>
      <c r="E16" s="10">
        <v>214</v>
      </c>
      <c r="F16" s="10" t="s">
        <v>20</v>
      </c>
      <c r="M16" s="17"/>
    </row>
    <row r="17" spans="1:14" s="2" customFormat="1" ht="10.5" customHeight="1">
      <c r="A17" s="1"/>
      <c r="C17" s="17"/>
      <c r="D17" s="17"/>
      <c r="E17" s="17"/>
      <c r="F17" s="17"/>
      <c r="G17" s="17"/>
    </row>
    <row r="18" spans="1:14" s="2" customFormat="1" ht="17.45" customHeight="1">
      <c r="A18" s="1" t="s">
        <v>250</v>
      </c>
    </row>
    <row r="19" spans="1:14" s="2" customFormat="1" ht="10.5" customHeight="1" thickBot="1">
      <c r="A19" s="1"/>
    </row>
    <row r="20" spans="1:14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6"/>
      <c r="J20" s="13" t="s">
        <v>9</v>
      </c>
      <c r="K20" s="14">
        <f>(3619/6024)</f>
        <v>0.60076361221779551</v>
      </c>
    </row>
    <row r="21" spans="1:14" s="2" customFormat="1" ht="16.5" customHeight="1" thickBot="1">
      <c r="A21" s="7" t="s">
        <v>219</v>
      </c>
      <c r="B21" s="41" t="s">
        <v>16</v>
      </c>
      <c r="C21" s="9">
        <v>1068</v>
      </c>
      <c r="D21" s="10"/>
      <c r="E21" s="10"/>
      <c r="F21" s="10"/>
      <c r="G21" s="10"/>
      <c r="H21" s="10"/>
      <c r="I21" s="11" t="s">
        <v>4</v>
      </c>
      <c r="K21" s="13" t="s">
        <v>11</v>
      </c>
      <c r="L21" s="13" t="s">
        <v>12</v>
      </c>
      <c r="M21" s="13" t="s">
        <v>13</v>
      </c>
    </row>
    <row r="22" spans="1:14" s="2" customFormat="1" ht="16.5" customHeight="1" thickBot="1">
      <c r="A22" s="7" t="s">
        <v>218</v>
      </c>
      <c r="B22" s="12" t="s">
        <v>5</v>
      </c>
      <c r="C22" s="10">
        <v>613</v>
      </c>
      <c r="D22" s="10">
        <v>682</v>
      </c>
      <c r="E22" s="9">
        <v>733</v>
      </c>
      <c r="F22" s="10"/>
      <c r="G22" s="10"/>
      <c r="H22" s="10"/>
      <c r="I22" s="11" t="s">
        <v>8</v>
      </c>
      <c r="J22" s="16" t="s">
        <v>5</v>
      </c>
      <c r="K22" s="17">
        <f>(C22+C26)</f>
        <v>926</v>
      </c>
      <c r="L22" s="14">
        <f>SUM(K22/K27)</f>
        <v>0.2578668894458368</v>
      </c>
      <c r="M22" s="2">
        <v>1</v>
      </c>
    </row>
    <row r="23" spans="1:14" s="2" customFormat="1" ht="16.5" customHeight="1" thickBot="1">
      <c r="A23" s="18" t="s">
        <v>274</v>
      </c>
      <c r="B23" s="26" t="s">
        <v>3</v>
      </c>
      <c r="C23" s="10">
        <v>486</v>
      </c>
      <c r="D23" s="10">
        <v>554</v>
      </c>
      <c r="E23" s="10">
        <v>588</v>
      </c>
      <c r="F23" s="10">
        <v>599</v>
      </c>
      <c r="G23" s="10">
        <v>606</v>
      </c>
      <c r="H23" s="10" t="s">
        <v>20</v>
      </c>
      <c r="J23" s="20" t="s">
        <v>3</v>
      </c>
      <c r="K23" s="17">
        <f>(C23+C24)</f>
        <v>945</v>
      </c>
      <c r="L23" s="14">
        <f>SUM(K23/K27)</f>
        <v>0.26315789473684209</v>
      </c>
      <c r="M23" s="2">
        <v>1</v>
      </c>
    </row>
    <row r="24" spans="1:14" s="2" customFormat="1" ht="16.5" customHeight="1" thickBot="1">
      <c r="A24" s="7" t="s">
        <v>251</v>
      </c>
      <c r="B24" s="8" t="s">
        <v>3</v>
      </c>
      <c r="C24" s="10">
        <v>459</v>
      </c>
      <c r="D24" s="10">
        <v>519</v>
      </c>
      <c r="E24" s="10">
        <v>532</v>
      </c>
      <c r="F24" s="10">
        <v>610</v>
      </c>
      <c r="G24" s="10">
        <v>611</v>
      </c>
      <c r="H24" s="9">
        <v>982</v>
      </c>
      <c r="I24" s="11" t="s">
        <v>7</v>
      </c>
      <c r="J24" s="21" t="s">
        <v>16</v>
      </c>
      <c r="K24" s="17">
        <v>1068</v>
      </c>
      <c r="L24" s="14">
        <f>SUM(K24/K27)</f>
        <v>0.29741019214703424</v>
      </c>
      <c r="M24" s="2">
        <v>1</v>
      </c>
    </row>
    <row r="25" spans="1:14" s="2" customFormat="1" ht="16.5" customHeight="1" thickBot="1">
      <c r="A25" s="7" t="s">
        <v>232</v>
      </c>
      <c r="B25" s="55" t="s">
        <v>22</v>
      </c>
      <c r="C25" s="10">
        <v>435</v>
      </c>
      <c r="D25" s="10">
        <v>510</v>
      </c>
      <c r="E25" s="10">
        <v>562</v>
      </c>
      <c r="F25" s="10">
        <v>677</v>
      </c>
      <c r="G25" s="10">
        <v>683</v>
      </c>
      <c r="H25" s="9">
        <v>742</v>
      </c>
      <c r="I25" s="11" t="s">
        <v>6</v>
      </c>
      <c r="J25" s="25" t="s">
        <v>18</v>
      </c>
      <c r="K25" s="17">
        <v>217</v>
      </c>
      <c r="L25" s="14">
        <f>SUM(K25/K27)</f>
        <v>6.042884990253411E-2</v>
      </c>
    </row>
    <row r="26" spans="1:14" s="2" customFormat="1" ht="16.5" customHeight="1" thickBot="1">
      <c r="A26" s="18" t="s">
        <v>273</v>
      </c>
      <c r="B26" s="19" t="s">
        <v>5</v>
      </c>
      <c r="C26" s="10">
        <v>313</v>
      </c>
      <c r="D26" s="10">
        <v>350</v>
      </c>
      <c r="E26" s="10">
        <v>365</v>
      </c>
      <c r="F26" s="10" t="s">
        <v>20</v>
      </c>
      <c r="J26" s="53" t="s">
        <v>22</v>
      </c>
      <c r="K26" s="17">
        <v>435</v>
      </c>
      <c r="L26" s="14">
        <f>SUM(K26/K27)</f>
        <v>0.12113617376775271</v>
      </c>
      <c r="M26" s="2">
        <v>1</v>
      </c>
    </row>
    <row r="27" spans="1:14" s="2" customFormat="1" ht="16.5" customHeight="1" thickBot="1">
      <c r="A27" s="18" t="s">
        <v>275</v>
      </c>
      <c r="B27" s="49" t="s">
        <v>18</v>
      </c>
      <c r="C27" s="10">
        <v>217</v>
      </c>
      <c r="D27" s="10">
        <v>257</v>
      </c>
      <c r="E27" s="10" t="s">
        <v>20</v>
      </c>
      <c r="J27" s="50"/>
      <c r="K27" s="24">
        <v>3591</v>
      </c>
      <c r="L27" s="14"/>
    </row>
    <row r="28" spans="1:14" s="2" customFormat="1" ht="11.25" customHeight="1">
      <c r="A28" s="27"/>
      <c r="B28" s="28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14" s="2" customFormat="1" ht="17.45" customHeight="1">
      <c r="A29" s="1" t="s">
        <v>256</v>
      </c>
    </row>
    <row r="30" spans="1:14" s="2" customFormat="1" ht="8.25" customHeight="1" thickBot="1">
      <c r="A30" s="1"/>
    </row>
    <row r="31" spans="1:14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/>
      <c r="I31" s="13" t="s">
        <v>9</v>
      </c>
      <c r="J31" s="14">
        <f>(5003/7676)</f>
        <v>0.65177175612298077</v>
      </c>
    </row>
    <row r="32" spans="1:14" s="2" customFormat="1" ht="17.45" customHeight="1" thickBot="1">
      <c r="A32" s="7" t="s">
        <v>225</v>
      </c>
      <c r="B32" s="12" t="s">
        <v>5</v>
      </c>
      <c r="C32" s="9">
        <v>941</v>
      </c>
      <c r="D32" s="10"/>
      <c r="E32" s="10"/>
      <c r="F32" s="10"/>
      <c r="G32" s="10"/>
      <c r="H32" s="11" t="s">
        <v>4</v>
      </c>
      <c r="J32" s="13" t="s">
        <v>11</v>
      </c>
      <c r="K32" s="13" t="s">
        <v>12</v>
      </c>
      <c r="L32" s="13" t="s">
        <v>13</v>
      </c>
    </row>
    <row r="33" spans="1:12" s="2" customFormat="1" ht="17.45" customHeight="1" thickBot="1">
      <c r="A33" s="7" t="s">
        <v>257</v>
      </c>
      <c r="B33" s="12" t="s">
        <v>5</v>
      </c>
      <c r="C33" s="9">
        <v>891</v>
      </c>
      <c r="D33" s="10"/>
      <c r="E33" s="10"/>
      <c r="F33" s="10"/>
      <c r="G33" s="10"/>
      <c r="H33" s="11" t="s">
        <v>8</v>
      </c>
      <c r="I33" s="16" t="s">
        <v>5</v>
      </c>
      <c r="J33" s="17">
        <f>(C32+C33+C35)</f>
        <v>2547</v>
      </c>
      <c r="K33" s="14">
        <f>SUM(J33/J37)</f>
        <v>0.51361161524500909</v>
      </c>
      <c r="L33" s="2">
        <v>3</v>
      </c>
    </row>
    <row r="34" spans="1:12" s="2" customFormat="1" ht="17.45" customHeight="1" thickBot="1">
      <c r="A34" s="7" t="s">
        <v>214</v>
      </c>
      <c r="B34" s="8" t="s">
        <v>3</v>
      </c>
      <c r="C34" s="9">
        <v>854</v>
      </c>
      <c r="D34" s="10"/>
      <c r="E34" s="10"/>
      <c r="F34" s="10"/>
      <c r="G34" s="10"/>
      <c r="H34" s="11" t="s">
        <v>7</v>
      </c>
      <c r="I34" s="20" t="s">
        <v>3</v>
      </c>
      <c r="J34" s="17">
        <f>(C34+C36)</f>
        <v>1539</v>
      </c>
      <c r="K34" s="14">
        <f>SUM(J34/J37)</f>
        <v>0.31034482758620691</v>
      </c>
      <c r="L34" s="2">
        <v>2</v>
      </c>
    </row>
    <row r="35" spans="1:12" s="2" customFormat="1" ht="17.45" customHeight="1" thickBot="1">
      <c r="A35" s="7" t="s">
        <v>276</v>
      </c>
      <c r="B35" s="12" t="s">
        <v>5</v>
      </c>
      <c r="C35" s="10">
        <v>715</v>
      </c>
      <c r="D35" s="10">
        <v>759</v>
      </c>
      <c r="E35" s="10">
        <v>797</v>
      </c>
      <c r="F35" s="10">
        <v>805</v>
      </c>
      <c r="G35" s="9">
        <v>857</v>
      </c>
      <c r="H35" s="11" t="s">
        <v>6</v>
      </c>
      <c r="I35" s="21" t="s">
        <v>16</v>
      </c>
      <c r="J35" s="17">
        <v>286</v>
      </c>
      <c r="K35" s="14">
        <f>SUM(J35/J37)</f>
        <v>5.767291792700141E-2</v>
      </c>
    </row>
    <row r="36" spans="1:12" s="2" customFormat="1" ht="17.45" customHeight="1" thickBot="1">
      <c r="A36" s="7" t="s">
        <v>258</v>
      </c>
      <c r="B36" s="8" t="s">
        <v>3</v>
      </c>
      <c r="C36" s="10">
        <v>685</v>
      </c>
      <c r="D36" s="10">
        <v>704</v>
      </c>
      <c r="E36" s="10">
        <v>714</v>
      </c>
      <c r="F36" s="10">
        <v>728</v>
      </c>
      <c r="G36" s="9">
        <v>814</v>
      </c>
      <c r="H36" s="11" t="s">
        <v>10</v>
      </c>
      <c r="I36" s="25" t="s">
        <v>18</v>
      </c>
      <c r="J36" s="17">
        <v>587</v>
      </c>
      <c r="K36" s="14">
        <f>SUM(J36/J37)</f>
        <v>0.11837063924178262</v>
      </c>
    </row>
    <row r="37" spans="1:12" s="2" customFormat="1" ht="17.45" customHeight="1" thickBot="1">
      <c r="A37" s="18" t="s">
        <v>260</v>
      </c>
      <c r="B37" s="49" t="s">
        <v>18</v>
      </c>
      <c r="C37" s="10">
        <v>587</v>
      </c>
      <c r="D37" s="10">
        <v>601</v>
      </c>
      <c r="E37" s="10">
        <v>613</v>
      </c>
      <c r="F37" s="10">
        <v>617</v>
      </c>
      <c r="G37" s="10">
        <v>705</v>
      </c>
      <c r="H37" s="9"/>
      <c r="I37" s="13"/>
      <c r="J37" s="24">
        <v>4959</v>
      </c>
      <c r="K37" s="14"/>
    </row>
    <row r="38" spans="1:12" s="2" customFormat="1" ht="17.45" customHeight="1" thickBot="1">
      <c r="A38" s="18" t="s">
        <v>259</v>
      </c>
      <c r="B38" s="22" t="s">
        <v>16</v>
      </c>
      <c r="C38" s="10">
        <v>286</v>
      </c>
      <c r="D38" s="10">
        <v>323</v>
      </c>
      <c r="E38" s="10">
        <v>327</v>
      </c>
      <c r="F38" s="10">
        <v>328</v>
      </c>
      <c r="G38" s="10" t="s">
        <v>20</v>
      </c>
    </row>
    <row r="39" spans="1:12">
      <c r="C39" s="44"/>
      <c r="D39" s="44"/>
    </row>
    <row r="40" spans="1:12" s="2" customFormat="1" ht="17.45" customHeight="1">
      <c r="A40" s="1" t="s">
        <v>261</v>
      </c>
    </row>
    <row r="41" spans="1:12" s="2" customFormat="1" ht="10.5" customHeight="1" thickBot="1">
      <c r="A41" s="1"/>
    </row>
    <row r="42" spans="1:12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6"/>
      <c r="H42" s="13" t="s">
        <v>9</v>
      </c>
      <c r="I42" s="14">
        <f>(5439/7676)</f>
        <v>0.70857217300677433</v>
      </c>
    </row>
    <row r="43" spans="1:12" s="2" customFormat="1" ht="16.5" customHeight="1" thickBot="1">
      <c r="A43" s="7" t="s">
        <v>193</v>
      </c>
      <c r="B43" s="12" t="s">
        <v>5</v>
      </c>
      <c r="C43" s="9">
        <v>1398</v>
      </c>
      <c r="D43" s="10"/>
      <c r="E43" s="10"/>
      <c r="F43" s="10"/>
      <c r="G43" s="11" t="s">
        <v>4</v>
      </c>
      <c r="I43" s="13" t="s">
        <v>11</v>
      </c>
      <c r="J43" s="13" t="s">
        <v>12</v>
      </c>
      <c r="K43" s="13" t="s">
        <v>13</v>
      </c>
    </row>
    <row r="44" spans="1:12" s="2" customFormat="1" ht="16.5" customHeight="1" thickBot="1">
      <c r="A44" s="7" t="s">
        <v>247</v>
      </c>
      <c r="B44" s="41" t="s">
        <v>16</v>
      </c>
      <c r="C44" s="9">
        <v>1121</v>
      </c>
      <c r="D44" s="10"/>
      <c r="E44" s="10"/>
      <c r="F44" s="10"/>
      <c r="G44" s="11" t="s">
        <v>8</v>
      </c>
      <c r="H44" s="16" t="s">
        <v>5</v>
      </c>
      <c r="I44" s="17">
        <f>(C43+C46+C47)</f>
        <v>2812</v>
      </c>
      <c r="J44" s="14">
        <f>SUM(I44/I47)</f>
        <v>0.52728295518469903</v>
      </c>
      <c r="K44" s="2">
        <v>3</v>
      </c>
    </row>
    <row r="45" spans="1:12" s="2" customFormat="1" ht="16.5" customHeight="1" thickBot="1">
      <c r="A45" s="7" t="s">
        <v>262</v>
      </c>
      <c r="B45" s="8" t="s">
        <v>3</v>
      </c>
      <c r="C45" s="10">
        <v>832</v>
      </c>
      <c r="D45" s="9">
        <v>891</v>
      </c>
      <c r="E45" s="10"/>
      <c r="F45" s="10"/>
      <c r="G45" s="11" t="s">
        <v>6</v>
      </c>
      <c r="H45" s="20" t="s">
        <v>3</v>
      </c>
      <c r="I45" s="17">
        <f>(C45+C48)</f>
        <v>1400</v>
      </c>
      <c r="J45" s="14">
        <f>SUM(I45/I47)</f>
        <v>0.26251640727545472</v>
      </c>
      <c r="K45" s="2">
        <v>1</v>
      </c>
    </row>
    <row r="46" spans="1:12" s="2" customFormat="1" ht="16.5" customHeight="1" thickBot="1">
      <c r="A46" s="7" t="s">
        <v>263</v>
      </c>
      <c r="B46" s="12" t="s">
        <v>5</v>
      </c>
      <c r="C46" s="10">
        <v>797</v>
      </c>
      <c r="D46" s="9">
        <v>994</v>
      </c>
      <c r="E46" s="10"/>
      <c r="F46" s="10"/>
      <c r="G46" s="11" t="s">
        <v>7</v>
      </c>
      <c r="H46" s="21" t="s">
        <v>16</v>
      </c>
      <c r="I46" s="17">
        <v>1121</v>
      </c>
      <c r="J46" s="14">
        <f>SUM(I46/I47)</f>
        <v>0.21020063753984625</v>
      </c>
      <c r="K46" s="2">
        <v>1</v>
      </c>
    </row>
    <row r="47" spans="1:12" s="2" customFormat="1" ht="16.5" customHeight="1" thickBot="1">
      <c r="A47" s="7" t="s">
        <v>248</v>
      </c>
      <c r="B47" s="12" t="s">
        <v>5</v>
      </c>
      <c r="C47" s="10">
        <v>617</v>
      </c>
      <c r="D47" s="10">
        <v>786</v>
      </c>
      <c r="E47" s="10">
        <v>885</v>
      </c>
      <c r="F47" s="9">
        <v>978</v>
      </c>
      <c r="G47" s="11" t="s">
        <v>10</v>
      </c>
      <c r="H47" s="13"/>
      <c r="I47" s="24">
        <v>5333</v>
      </c>
      <c r="J47" s="14"/>
    </row>
    <row r="48" spans="1:12" s="2" customFormat="1" ht="16.5" customHeight="1" thickBot="1">
      <c r="A48" s="18" t="s">
        <v>264</v>
      </c>
      <c r="B48" s="26" t="s">
        <v>3</v>
      </c>
      <c r="C48" s="10">
        <v>568</v>
      </c>
      <c r="D48" s="10">
        <v>652</v>
      </c>
      <c r="E48" s="10">
        <v>785</v>
      </c>
      <c r="F48" s="10">
        <v>797</v>
      </c>
      <c r="G48" s="11"/>
    </row>
    <row r="49" spans="1:22">
      <c r="C49" s="44"/>
      <c r="D49" s="44"/>
    </row>
    <row r="50" spans="1:22" s="30" customFormat="1" ht="15" customHeight="1">
      <c r="B50" s="34" t="s">
        <v>19</v>
      </c>
      <c r="C50" s="36" t="s">
        <v>5</v>
      </c>
      <c r="D50" s="37" t="s">
        <v>3</v>
      </c>
      <c r="E50" s="38" t="s">
        <v>16</v>
      </c>
      <c r="F50" s="39" t="s">
        <v>18</v>
      </c>
      <c r="G50" s="56" t="s">
        <v>22</v>
      </c>
      <c r="H50" s="34" t="s">
        <v>17</v>
      </c>
      <c r="J50" s="39"/>
      <c r="R50" s="31"/>
      <c r="S50" s="32"/>
      <c r="T50" s="33"/>
    </row>
    <row r="51" spans="1:22" s="30" customFormat="1" ht="15" customHeight="1">
      <c r="A51" s="30" t="s">
        <v>11</v>
      </c>
      <c r="B51" s="35">
        <f>SUM(O10+J37+I47+K27)</f>
        <v>21572</v>
      </c>
      <c r="C51" s="32">
        <f>SUM(I44+J33+K22+O5)</f>
        <v>9549</v>
      </c>
      <c r="D51" s="32">
        <f>SUM(I45+J34+K23+O6)</f>
        <v>5288</v>
      </c>
      <c r="E51" s="32">
        <f>SUM(I46+J35+O7+K24)</f>
        <v>3444</v>
      </c>
      <c r="F51" s="32">
        <f>(J36+K25+O8)</f>
        <v>1349</v>
      </c>
      <c r="G51" s="32">
        <v>435</v>
      </c>
      <c r="H51" s="32">
        <v>1507</v>
      </c>
      <c r="J51" s="32"/>
      <c r="T51" s="34"/>
      <c r="U51" s="35"/>
      <c r="V51" s="33"/>
    </row>
    <row r="52" spans="1:22" s="30" customFormat="1" ht="15" customHeight="1">
      <c r="A52" s="30" t="s">
        <v>12</v>
      </c>
      <c r="B52" s="40">
        <v>1</v>
      </c>
      <c r="C52" s="33">
        <f t="shared" ref="C52:H52" si="0">SUM(C51/$B$51)</f>
        <v>0.44265714815501578</v>
      </c>
      <c r="D52" s="33">
        <f t="shared" si="0"/>
        <v>0.24513257926942333</v>
      </c>
      <c r="E52" s="33">
        <f t="shared" si="0"/>
        <v>0.15965139996291489</v>
      </c>
      <c r="F52" s="33">
        <f t="shared" si="0"/>
        <v>6.2534767290932686E-2</v>
      </c>
      <c r="G52" s="33">
        <f t="shared" si="0"/>
        <v>2.0165028740960503E-2</v>
      </c>
      <c r="H52" s="33">
        <f t="shared" si="0"/>
        <v>6.9859076580752827E-2</v>
      </c>
      <c r="J52" s="33"/>
    </row>
    <row r="53" spans="1:22" s="30" customFormat="1" ht="15" customHeight="1">
      <c r="A53" s="30" t="s">
        <v>13</v>
      </c>
      <c r="B53" s="34">
        <v>21</v>
      </c>
      <c r="C53" s="30">
        <v>10</v>
      </c>
      <c r="D53" s="30">
        <v>5</v>
      </c>
      <c r="E53" s="30">
        <v>3</v>
      </c>
      <c r="F53" s="30">
        <v>1</v>
      </c>
      <c r="G53" s="30">
        <v>1</v>
      </c>
      <c r="H53" s="30">
        <v>1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0"/>
  <dimension ref="A1:T54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9" s="2" customFormat="1" ht="16.5" customHeight="1">
      <c r="A1" s="1" t="s">
        <v>237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3" t="s">
        <v>9</v>
      </c>
      <c r="Q3" s="14">
        <f>(8766/10974)</f>
        <v>0.79879715691634778</v>
      </c>
    </row>
    <row r="4" spans="1:19" s="2" customFormat="1" ht="16.5" customHeight="1" thickBot="1">
      <c r="A4" s="7" t="s">
        <v>122</v>
      </c>
      <c r="B4" s="41" t="s">
        <v>16</v>
      </c>
      <c r="C4" s="9">
        <v>1382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4</v>
      </c>
      <c r="Q4" s="13" t="s">
        <v>11</v>
      </c>
      <c r="R4" s="13" t="s">
        <v>12</v>
      </c>
      <c r="S4" s="13" t="s">
        <v>13</v>
      </c>
    </row>
    <row r="5" spans="1:19" s="2" customFormat="1" ht="16.5" customHeight="1" thickBot="1">
      <c r="A5" s="7" t="s">
        <v>272</v>
      </c>
      <c r="B5" s="15" t="s">
        <v>14</v>
      </c>
      <c r="C5" s="9">
        <v>1275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 t="s">
        <v>8</v>
      </c>
      <c r="P5" s="16" t="s">
        <v>5</v>
      </c>
      <c r="Q5" s="17">
        <f>(C6+C9+C10+C11+C12+C13)</f>
        <v>3344</v>
      </c>
      <c r="R5" s="14">
        <f>SUM(Q5/Q9)</f>
        <v>0.38694746586438322</v>
      </c>
      <c r="S5" s="2">
        <v>3</v>
      </c>
    </row>
    <row r="6" spans="1:19" s="2" customFormat="1" ht="16.5" customHeight="1" thickBot="1">
      <c r="A6" s="7" t="s">
        <v>233</v>
      </c>
      <c r="B6" s="12" t="s">
        <v>5</v>
      </c>
      <c r="C6" s="10">
        <v>944</v>
      </c>
      <c r="D6" s="10">
        <v>996</v>
      </c>
      <c r="E6" s="10">
        <v>1006</v>
      </c>
      <c r="F6" s="10">
        <v>1040</v>
      </c>
      <c r="G6" s="10">
        <v>1057</v>
      </c>
      <c r="H6" s="10">
        <v>1068</v>
      </c>
      <c r="I6" s="9">
        <v>1183</v>
      </c>
      <c r="J6" s="10"/>
      <c r="K6" s="10"/>
      <c r="L6" s="10"/>
      <c r="M6" s="10"/>
      <c r="N6" s="10"/>
      <c r="O6" s="11" t="s">
        <v>6</v>
      </c>
      <c r="P6" s="20" t="s">
        <v>3</v>
      </c>
      <c r="Q6" s="17">
        <f>(C7+C8+C15+C16)</f>
        <v>2090</v>
      </c>
      <c r="R6" s="14">
        <f>SUM(Q6/Q9)</f>
        <v>0.24184216616523954</v>
      </c>
      <c r="S6" s="2">
        <v>2</v>
      </c>
    </row>
    <row r="7" spans="1:19" s="2" customFormat="1" ht="16.5" customHeight="1" thickBot="1">
      <c r="A7" s="7" t="s">
        <v>239</v>
      </c>
      <c r="B7" s="8" t="s">
        <v>3</v>
      </c>
      <c r="C7" s="10">
        <v>811</v>
      </c>
      <c r="D7" s="10">
        <v>833</v>
      </c>
      <c r="E7" s="10">
        <v>849</v>
      </c>
      <c r="F7" s="10">
        <v>871</v>
      </c>
      <c r="G7" s="10">
        <v>979</v>
      </c>
      <c r="H7" s="9">
        <v>1098</v>
      </c>
      <c r="I7" s="10"/>
      <c r="J7" s="10"/>
      <c r="K7" s="10"/>
      <c r="L7" s="10"/>
      <c r="M7" s="10"/>
      <c r="N7" s="10"/>
      <c r="O7" s="11" t="s">
        <v>7</v>
      </c>
      <c r="P7" s="21" t="s">
        <v>16</v>
      </c>
      <c r="Q7" s="17">
        <f>(C4+C14)</f>
        <v>1754</v>
      </c>
      <c r="R7" s="14">
        <f>SUM(Q7/Q9)</f>
        <v>0.20296227725063642</v>
      </c>
      <c r="S7" s="2">
        <v>1</v>
      </c>
    </row>
    <row r="8" spans="1:19" s="2" customFormat="1" ht="16.5" customHeight="1" thickBot="1">
      <c r="A8" s="7" t="s">
        <v>234</v>
      </c>
      <c r="B8" s="8" t="s">
        <v>3</v>
      </c>
      <c r="C8" s="10">
        <v>697</v>
      </c>
      <c r="D8" s="10">
        <v>744</v>
      </c>
      <c r="E8" s="10">
        <v>753</v>
      </c>
      <c r="F8" s="10">
        <v>788</v>
      </c>
      <c r="G8" s="10">
        <v>844</v>
      </c>
      <c r="H8" s="10">
        <v>907</v>
      </c>
      <c r="I8" s="10">
        <v>964</v>
      </c>
      <c r="J8" s="10">
        <v>975</v>
      </c>
      <c r="K8" s="10">
        <v>983</v>
      </c>
      <c r="L8" s="10">
        <v>1002</v>
      </c>
      <c r="M8" s="10">
        <v>1066</v>
      </c>
      <c r="N8" s="9">
        <v>1111</v>
      </c>
      <c r="O8" s="11" t="s">
        <v>10</v>
      </c>
      <c r="P8" s="13" t="s">
        <v>17</v>
      </c>
      <c r="Q8" s="17">
        <f>(C5+C17)</f>
        <v>1454</v>
      </c>
      <c r="R8" s="14">
        <f>SUM(Q8/Q9)</f>
        <v>0.16824809071974081</v>
      </c>
      <c r="S8" s="2">
        <v>1</v>
      </c>
    </row>
    <row r="9" spans="1:19" s="2" customFormat="1" ht="16.5" customHeight="1" thickBot="1">
      <c r="A9" s="18" t="s">
        <v>185</v>
      </c>
      <c r="B9" s="19" t="s">
        <v>5</v>
      </c>
      <c r="C9" s="10">
        <v>539</v>
      </c>
      <c r="D9" s="10">
        <v>546</v>
      </c>
      <c r="E9" s="10">
        <v>593</v>
      </c>
      <c r="F9" s="10">
        <v>595</v>
      </c>
      <c r="G9" s="10">
        <v>602</v>
      </c>
      <c r="H9" s="10">
        <v>621</v>
      </c>
      <c r="I9" s="10">
        <v>641</v>
      </c>
      <c r="J9" s="10">
        <v>642</v>
      </c>
      <c r="K9" s="10">
        <v>661</v>
      </c>
      <c r="L9" s="10">
        <v>714</v>
      </c>
      <c r="M9" s="10">
        <v>766</v>
      </c>
      <c r="N9" s="10" t="s">
        <v>20</v>
      </c>
      <c r="Q9" s="24">
        <v>8642</v>
      </c>
    </row>
    <row r="10" spans="1:19" s="2" customFormat="1" ht="16.5" customHeight="1" thickBot="1">
      <c r="A10" s="7" t="s">
        <v>238</v>
      </c>
      <c r="B10" s="12" t="s">
        <v>5</v>
      </c>
      <c r="C10" s="10">
        <v>527</v>
      </c>
      <c r="D10" s="10">
        <v>543</v>
      </c>
      <c r="E10" s="10">
        <v>560</v>
      </c>
      <c r="F10" s="10">
        <v>574</v>
      </c>
      <c r="G10" s="10">
        <v>608</v>
      </c>
      <c r="H10" s="10">
        <v>619</v>
      </c>
      <c r="I10" s="10">
        <v>670</v>
      </c>
      <c r="J10" s="10">
        <v>672</v>
      </c>
      <c r="K10" s="10">
        <v>685</v>
      </c>
      <c r="L10" s="10">
        <v>917</v>
      </c>
      <c r="M10" s="10">
        <v>953</v>
      </c>
      <c r="N10" s="9">
        <v>1055</v>
      </c>
      <c r="O10" s="11" t="s">
        <v>15</v>
      </c>
    </row>
    <row r="11" spans="1:19" s="2" customFormat="1" ht="16.5" customHeight="1" thickBot="1">
      <c r="A11" s="7" t="s">
        <v>243</v>
      </c>
      <c r="B11" s="12" t="s">
        <v>5</v>
      </c>
      <c r="C11" s="10">
        <v>525</v>
      </c>
      <c r="D11" s="10">
        <v>553</v>
      </c>
      <c r="E11" s="10">
        <v>557</v>
      </c>
      <c r="F11" s="10">
        <v>576</v>
      </c>
      <c r="G11" s="10">
        <v>583</v>
      </c>
      <c r="H11" s="10">
        <v>590</v>
      </c>
      <c r="I11" s="10">
        <v>681</v>
      </c>
      <c r="J11" s="10">
        <v>681</v>
      </c>
      <c r="K11" s="10">
        <v>710</v>
      </c>
      <c r="L11" s="10">
        <v>759</v>
      </c>
      <c r="M11" s="10">
        <v>851</v>
      </c>
      <c r="N11" s="9">
        <v>1043</v>
      </c>
      <c r="O11" s="11" t="s">
        <v>81</v>
      </c>
    </row>
    <row r="12" spans="1:19" s="2" customFormat="1" ht="16.5" customHeight="1" thickBot="1">
      <c r="A12" s="18" t="s">
        <v>244</v>
      </c>
      <c r="B12" s="19" t="s">
        <v>5</v>
      </c>
      <c r="C12" s="10">
        <v>417</v>
      </c>
      <c r="D12" s="10">
        <v>435</v>
      </c>
      <c r="E12" s="10">
        <v>440</v>
      </c>
      <c r="F12" s="10">
        <v>458</v>
      </c>
      <c r="G12" s="10">
        <v>466</v>
      </c>
      <c r="H12" s="10">
        <v>471</v>
      </c>
      <c r="I12" s="10" t="s">
        <v>20</v>
      </c>
    </row>
    <row r="13" spans="1:19" s="2" customFormat="1" ht="16.5" customHeight="1" thickBot="1">
      <c r="A13" s="18" t="s">
        <v>236</v>
      </c>
      <c r="B13" s="19" t="s">
        <v>5</v>
      </c>
      <c r="C13" s="10">
        <v>392</v>
      </c>
      <c r="D13" s="10">
        <v>395</v>
      </c>
      <c r="E13" s="10">
        <v>423</v>
      </c>
      <c r="F13" s="10">
        <v>425</v>
      </c>
      <c r="G13" s="10">
        <v>446</v>
      </c>
      <c r="H13" s="10">
        <v>535</v>
      </c>
      <c r="I13" s="10">
        <v>545</v>
      </c>
      <c r="J13" s="10">
        <v>547</v>
      </c>
      <c r="K13" s="10">
        <v>551</v>
      </c>
      <c r="L13" s="10" t="s">
        <v>20</v>
      </c>
    </row>
    <row r="14" spans="1:19" s="2" customFormat="1" ht="16.5" customHeight="1" thickBot="1">
      <c r="A14" s="18" t="s">
        <v>242</v>
      </c>
      <c r="B14" s="22" t="s">
        <v>16</v>
      </c>
      <c r="C14" s="10">
        <v>372</v>
      </c>
      <c r="D14" s="10">
        <v>456</v>
      </c>
      <c r="E14" s="10">
        <v>468</v>
      </c>
      <c r="F14" s="10">
        <v>479</v>
      </c>
      <c r="G14" s="10">
        <v>486</v>
      </c>
      <c r="H14" s="10">
        <v>491</v>
      </c>
      <c r="I14" s="10">
        <v>553</v>
      </c>
      <c r="J14" s="10">
        <v>554</v>
      </c>
      <c r="K14" s="10">
        <v>557</v>
      </c>
      <c r="L14" s="10">
        <v>573</v>
      </c>
      <c r="M14" s="10" t="s">
        <v>20</v>
      </c>
    </row>
    <row r="15" spans="1:19" s="2" customFormat="1" ht="16.5" customHeight="1" thickBot="1">
      <c r="A15" s="18" t="s">
        <v>240</v>
      </c>
      <c r="B15" s="26" t="s">
        <v>3</v>
      </c>
      <c r="C15" s="10">
        <v>296</v>
      </c>
      <c r="D15" s="10">
        <v>300</v>
      </c>
      <c r="E15" s="10">
        <v>335</v>
      </c>
      <c r="F15" s="10">
        <v>336</v>
      </c>
      <c r="G15" s="10">
        <v>359</v>
      </c>
      <c r="H15" s="10" t="s">
        <v>20</v>
      </c>
      <c r="M15" s="17"/>
    </row>
    <row r="16" spans="1:19" s="2" customFormat="1" ht="16.5" customHeight="1" thickBot="1">
      <c r="A16" s="18" t="s">
        <v>241</v>
      </c>
      <c r="B16" s="26" t="s">
        <v>3</v>
      </c>
      <c r="C16" s="10">
        <v>286</v>
      </c>
      <c r="D16" s="10">
        <v>297</v>
      </c>
      <c r="E16" s="10">
        <v>305</v>
      </c>
      <c r="F16" s="10">
        <v>311</v>
      </c>
      <c r="G16" s="10" t="s">
        <v>20</v>
      </c>
      <c r="H16" s="17"/>
    </row>
    <row r="17" spans="1:14" s="2" customFormat="1" ht="16.5" customHeight="1" thickBot="1">
      <c r="A17" s="18" t="s">
        <v>246</v>
      </c>
      <c r="B17" s="23" t="s">
        <v>235</v>
      </c>
      <c r="C17" s="10">
        <v>179</v>
      </c>
      <c r="D17" s="10">
        <v>188</v>
      </c>
      <c r="E17" s="10">
        <v>191</v>
      </c>
      <c r="F17" s="10" t="s">
        <v>20</v>
      </c>
      <c r="H17" s="17"/>
    </row>
    <row r="18" spans="1:14" s="2" customFormat="1" ht="10.5" customHeight="1">
      <c r="A18" s="1"/>
      <c r="C18" s="17"/>
      <c r="D18" s="17"/>
      <c r="E18" s="17"/>
      <c r="F18" s="17"/>
      <c r="G18" s="17"/>
    </row>
    <row r="19" spans="1:14" s="2" customFormat="1" ht="17.45" customHeight="1">
      <c r="A19" s="1" t="s">
        <v>230</v>
      </c>
    </row>
    <row r="20" spans="1:14" s="2" customFormat="1" ht="10.5" customHeight="1" thickBot="1">
      <c r="A20" s="1"/>
    </row>
    <row r="21" spans="1:14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6"/>
      <c r="G21" s="13" t="s">
        <v>9</v>
      </c>
      <c r="H21" s="14">
        <f>(4150/5837)</f>
        <v>0.71098166866541035</v>
      </c>
    </row>
    <row r="22" spans="1:14" s="2" customFormat="1" ht="16.5" customHeight="1" thickBot="1">
      <c r="A22" s="7" t="s">
        <v>219</v>
      </c>
      <c r="B22" s="41" t="s">
        <v>16</v>
      </c>
      <c r="C22" s="9">
        <v>863</v>
      </c>
      <c r="D22" s="10"/>
      <c r="E22" s="10"/>
      <c r="F22" s="11" t="s">
        <v>4</v>
      </c>
      <c r="H22" s="13" t="s">
        <v>11</v>
      </c>
      <c r="I22" s="13" t="s">
        <v>12</v>
      </c>
      <c r="J22" s="13" t="s">
        <v>13</v>
      </c>
    </row>
    <row r="23" spans="1:14" s="2" customFormat="1" ht="16.5" customHeight="1" thickBot="1">
      <c r="A23" s="7" t="s">
        <v>218</v>
      </c>
      <c r="B23" s="12" t="s">
        <v>5</v>
      </c>
      <c r="C23" s="9">
        <v>826</v>
      </c>
      <c r="D23" s="10"/>
      <c r="E23" s="10"/>
      <c r="F23" s="11" t="s">
        <v>8</v>
      </c>
      <c r="G23" s="16" t="s">
        <v>5</v>
      </c>
      <c r="H23" s="17">
        <f>(C23+C26)</f>
        <v>1378</v>
      </c>
      <c r="I23" s="14">
        <f>SUM(H23/H27)</f>
        <v>0.33527980535279805</v>
      </c>
      <c r="J23" s="2">
        <v>1</v>
      </c>
    </row>
    <row r="24" spans="1:14" s="2" customFormat="1" ht="16.5" customHeight="1" thickBot="1">
      <c r="A24" s="7" t="s">
        <v>139</v>
      </c>
      <c r="B24" s="8" t="s">
        <v>3</v>
      </c>
      <c r="C24" s="10">
        <v>761</v>
      </c>
      <c r="D24" s="9">
        <v>907</v>
      </c>
      <c r="E24" s="10"/>
      <c r="F24" s="11" t="s">
        <v>7</v>
      </c>
      <c r="G24" s="20" t="s">
        <v>3</v>
      </c>
      <c r="H24" s="17">
        <f>(C24+C25)</f>
        <v>1470</v>
      </c>
      <c r="I24" s="14">
        <f>SUM(H24/H27)</f>
        <v>0.35766423357664234</v>
      </c>
      <c r="J24" s="2">
        <v>2</v>
      </c>
    </row>
    <row r="25" spans="1:14" s="2" customFormat="1" ht="16.5" customHeight="1" thickBot="1">
      <c r="A25" s="7" t="s">
        <v>231</v>
      </c>
      <c r="B25" s="8" t="s">
        <v>3</v>
      </c>
      <c r="C25" s="10">
        <v>709</v>
      </c>
      <c r="D25" s="10">
        <v>769</v>
      </c>
      <c r="E25" s="9">
        <v>793</v>
      </c>
      <c r="F25" s="11" t="s">
        <v>6</v>
      </c>
      <c r="G25" s="21" t="s">
        <v>16</v>
      </c>
      <c r="H25" s="17">
        <v>863</v>
      </c>
      <c r="I25" s="14">
        <f>SUM(H25/H27)</f>
        <v>0.20997566909975668</v>
      </c>
      <c r="J25" s="2">
        <v>1</v>
      </c>
    </row>
    <row r="26" spans="1:14" s="2" customFormat="1" ht="16.5" customHeight="1" thickBot="1">
      <c r="A26" s="18" t="s">
        <v>245</v>
      </c>
      <c r="B26" s="19" t="s">
        <v>5</v>
      </c>
      <c r="C26" s="10">
        <v>552</v>
      </c>
      <c r="D26" s="10">
        <v>642</v>
      </c>
      <c r="E26" s="10">
        <v>658</v>
      </c>
      <c r="F26" s="11"/>
      <c r="G26" s="13" t="s">
        <v>17</v>
      </c>
      <c r="H26" s="17">
        <v>399</v>
      </c>
      <c r="I26" s="14">
        <f>SUM(H26/H27)</f>
        <v>9.7080291970802923E-2</v>
      </c>
    </row>
    <row r="27" spans="1:14" s="2" customFormat="1" ht="16.5" customHeight="1" thickBot="1">
      <c r="A27" s="18" t="s">
        <v>232</v>
      </c>
      <c r="B27" s="23" t="s">
        <v>14</v>
      </c>
      <c r="C27" s="10">
        <v>399</v>
      </c>
      <c r="D27" s="10" t="s">
        <v>20</v>
      </c>
      <c r="G27" s="50"/>
      <c r="H27" s="24">
        <v>4110</v>
      </c>
      <c r="I27" s="14"/>
    </row>
    <row r="28" spans="1:14" s="2" customFormat="1" ht="11.25" customHeight="1">
      <c r="A28" s="27"/>
      <c r="B28" s="28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14" s="2" customFormat="1" ht="17.45" customHeight="1">
      <c r="A29" s="1" t="s">
        <v>221</v>
      </c>
    </row>
    <row r="30" spans="1:14" s="2" customFormat="1" ht="8.25" customHeight="1" thickBot="1">
      <c r="A30" s="1"/>
    </row>
    <row r="31" spans="1:14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/>
      <c r="H31" s="13" t="s">
        <v>9</v>
      </c>
      <c r="I31" s="14">
        <f>(5961/7840)</f>
        <v>0.76033163265306125</v>
      </c>
    </row>
    <row r="32" spans="1:14" s="2" customFormat="1" ht="17.45" customHeight="1" thickBot="1">
      <c r="A32" s="7" t="s">
        <v>224</v>
      </c>
      <c r="B32" s="12" t="s">
        <v>5</v>
      </c>
      <c r="C32" s="9">
        <v>1168</v>
      </c>
      <c r="D32" s="10"/>
      <c r="E32" s="10"/>
      <c r="F32" s="10"/>
      <c r="G32" s="11" t="s">
        <v>4</v>
      </c>
      <c r="I32" s="13" t="s">
        <v>11</v>
      </c>
      <c r="J32" s="13" t="s">
        <v>12</v>
      </c>
      <c r="K32" s="13" t="s">
        <v>13</v>
      </c>
    </row>
    <row r="33" spans="1:13" s="2" customFormat="1" ht="17.45" customHeight="1" thickBot="1">
      <c r="A33" s="7" t="s">
        <v>83</v>
      </c>
      <c r="B33" s="12" t="s">
        <v>5</v>
      </c>
      <c r="C33" s="9">
        <v>1162</v>
      </c>
      <c r="D33" s="10"/>
      <c r="E33" s="10"/>
      <c r="F33" s="10"/>
      <c r="G33" s="11" t="s">
        <v>8</v>
      </c>
      <c r="H33" s="16" t="s">
        <v>5</v>
      </c>
      <c r="I33" s="17">
        <f>(C32+C33+C37)</f>
        <v>2957</v>
      </c>
      <c r="J33" s="14">
        <f>SUM(I33/I36)</f>
        <v>0.50033840947546526</v>
      </c>
      <c r="K33" s="2">
        <v>2</v>
      </c>
    </row>
    <row r="34" spans="1:13" s="2" customFormat="1" ht="17.45" customHeight="1" thickBot="1">
      <c r="A34" s="7" t="s">
        <v>222</v>
      </c>
      <c r="B34" s="41" t="s">
        <v>16</v>
      </c>
      <c r="C34" s="10">
        <v>983</v>
      </c>
      <c r="D34" s="9">
        <v>1010</v>
      </c>
      <c r="E34" s="10"/>
      <c r="F34" s="10"/>
      <c r="G34" s="11" t="s">
        <v>7</v>
      </c>
      <c r="H34" s="20" t="s">
        <v>3</v>
      </c>
      <c r="I34" s="17">
        <f>(C35+C36+C38)</f>
        <v>1970</v>
      </c>
      <c r="J34" s="14">
        <f>SUM(I34/I36)</f>
        <v>0.33333333333333331</v>
      </c>
      <c r="K34" s="2">
        <v>2</v>
      </c>
    </row>
    <row r="35" spans="1:13" s="2" customFormat="1" ht="17.45" customHeight="1" thickBot="1">
      <c r="A35" s="7" t="s">
        <v>308</v>
      </c>
      <c r="B35" s="8" t="s">
        <v>3</v>
      </c>
      <c r="C35" s="10">
        <v>782</v>
      </c>
      <c r="D35" s="10">
        <v>809</v>
      </c>
      <c r="E35" s="10">
        <v>840</v>
      </c>
      <c r="F35" s="9">
        <v>1022</v>
      </c>
      <c r="G35" s="11" t="s">
        <v>6</v>
      </c>
      <c r="H35" s="21" t="s">
        <v>16</v>
      </c>
      <c r="I35" s="17">
        <v>983</v>
      </c>
      <c r="J35" s="14">
        <f>SUM(I35/I36)</f>
        <v>0.16632825719120137</v>
      </c>
      <c r="K35" s="2">
        <v>1</v>
      </c>
    </row>
    <row r="36" spans="1:13" s="2" customFormat="1" ht="17.45" customHeight="1" thickBot="1">
      <c r="A36" s="7" t="s">
        <v>214</v>
      </c>
      <c r="B36" s="8" t="s">
        <v>3</v>
      </c>
      <c r="C36" s="10">
        <v>718</v>
      </c>
      <c r="D36" s="10">
        <v>755</v>
      </c>
      <c r="E36" s="10">
        <v>778</v>
      </c>
      <c r="F36" s="9">
        <v>970</v>
      </c>
      <c r="G36" s="11" t="s">
        <v>10</v>
      </c>
      <c r="H36" s="13"/>
      <c r="I36" s="24">
        <v>5910</v>
      </c>
      <c r="J36" s="14"/>
    </row>
    <row r="37" spans="1:13" s="2" customFormat="1" ht="17.45" customHeight="1" thickBot="1">
      <c r="A37" s="18" t="s">
        <v>225</v>
      </c>
      <c r="B37" s="19" t="s">
        <v>5</v>
      </c>
      <c r="C37" s="10">
        <v>627</v>
      </c>
      <c r="D37" s="10">
        <v>695</v>
      </c>
      <c r="E37" s="10">
        <v>798</v>
      </c>
      <c r="F37" s="10">
        <v>828</v>
      </c>
      <c r="G37" s="9"/>
      <c r="H37" s="50"/>
      <c r="J37" s="14"/>
    </row>
    <row r="38" spans="1:13" s="2" customFormat="1" ht="17.45" customHeight="1" thickBot="1">
      <c r="A38" s="18" t="s">
        <v>226</v>
      </c>
      <c r="B38" s="26" t="s">
        <v>3</v>
      </c>
      <c r="C38" s="10">
        <v>470</v>
      </c>
      <c r="D38" s="10">
        <v>493</v>
      </c>
      <c r="E38" s="10">
        <v>512</v>
      </c>
      <c r="F38" s="10" t="s">
        <v>20</v>
      </c>
    </row>
    <row r="39" spans="1:13">
      <c r="C39" s="44"/>
      <c r="D39" s="44"/>
    </row>
    <row r="40" spans="1:13" s="2" customFormat="1" ht="17.45" customHeight="1">
      <c r="A40" s="1" t="s">
        <v>227</v>
      </c>
    </row>
    <row r="41" spans="1:13" s="2" customFormat="1" ht="10.5" customHeight="1" thickBot="1">
      <c r="A41" s="1"/>
    </row>
    <row r="42" spans="1:13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6"/>
      <c r="J42" s="13" t="s">
        <v>9</v>
      </c>
      <c r="K42" s="14">
        <f>(6249/8437)</f>
        <v>0.74066611354746947</v>
      </c>
    </row>
    <row r="43" spans="1:13" s="2" customFormat="1" ht="16.5" customHeight="1" thickBot="1">
      <c r="A43" s="7" t="s">
        <v>189</v>
      </c>
      <c r="B43" s="8" t="s">
        <v>3</v>
      </c>
      <c r="C43" s="9">
        <v>2651</v>
      </c>
      <c r="D43" s="10"/>
      <c r="E43" s="10"/>
      <c r="F43" s="10"/>
      <c r="G43" s="10"/>
      <c r="H43" s="10"/>
      <c r="I43" s="11" t="s">
        <v>4</v>
      </c>
      <c r="K43" s="13" t="s">
        <v>11</v>
      </c>
      <c r="L43" s="13" t="s">
        <v>12</v>
      </c>
      <c r="M43" s="13" t="s">
        <v>13</v>
      </c>
    </row>
    <row r="44" spans="1:13" s="2" customFormat="1" ht="16.5" customHeight="1" thickBot="1">
      <c r="A44" s="7" t="s">
        <v>193</v>
      </c>
      <c r="B44" s="12" t="s">
        <v>5</v>
      </c>
      <c r="C44" s="10">
        <v>1017</v>
      </c>
      <c r="D44" s="9">
        <v>1213</v>
      </c>
      <c r="E44" s="10"/>
      <c r="F44" s="10"/>
      <c r="G44" s="10"/>
      <c r="H44" s="10"/>
      <c r="I44" s="11" t="s">
        <v>8</v>
      </c>
      <c r="J44" s="16" t="s">
        <v>5</v>
      </c>
      <c r="K44" s="17">
        <f>(C44+C46+C47)</f>
        <v>2109</v>
      </c>
      <c r="L44" s="14">
        <f>SUM(K44/K47)</f>
        <v>0.34466416081058998</v>
      </c>
      <c r="M44" s="2">
        <v>2</v>
      </c>
    </row>
    <row r="45" spans="1:13" s="2" customFormat="1" ht="16.5" customHeight="1" thickBot="1">
      <c r="A45" s="7" t="s">
        <v>247</v>
      </c>
      <c r="B45" s="41" t="s">
        <v>16</v>
      </c>
      <c r="C45" s="10">
        <v>705</v>
      </c>
      <c r="D45" s="9">
        <v>1081</v>
      </c>
      <c r="E45" s="10"/>
      <c r="F45" s="10"/>
      <c r="G45" s="10"/>
      <c r="H45" s="10"/>
      <c r="I45" s="11" t="s">
        <v>7</v>
      </c>
      <c r="J45" s="20" t="s">
        <v>3</v>
      </c>
      <c r="K45" s="17">
        <f>(C43+C48+C49)</f>
        <v>3305</v>
      </c>
      <c r="L45" s="14">
        <f>SUM(K45/K47)</f>
        <v>0.54012093479326684</v>
      </c>
      <c r="M45" s="2">
        <v>2</v>
      </c>
    </row>
    <row r="46" spans="1:13" s="2" customFormat="1" ht="16.5" customHeight="1" thickBot="1">
      <c r="A46" s="7" t="s">
        <v>187</v>
      </c>
      <c r="B46" s="12" t="s">
        <v>5</v>
      </c>
      <c r="C46" s="10">
        <v>577</v>
      </c>
      <c r="D46" s="10">
        <v>699</v>
      </c>
      <c r="E46" s="10">
        <v>764</v>
      </c>
      <c r="F46" s="10">
        <v>785</v>
      </c>
      <c r="G46" s="10">
        <v>788</v>
      </c>
      <c r="H46" s="9">
        <v>883</v>
      </c>
      <c r="I46" s="11" t="s">
        <v>10</v>
      </c>
      <c r="J46" s="21" t="s">
        <v>16</v>
      </c>
      <c r="K46" s="17">
        <v>705</v>
      </c>
      <c r="L46" s="14">
        <f>SUM(K46/K47)</f>
        <v>0.11521490439614317</v>
      </c>
      <c r="M46" s="2">
        <v>1</v>
      </c>
    </row>
    <row r="47" spans="1:13" s="2" customFormat="1" ht="16.5" customHeight="1" thickBot="1">
      <c r="A47" s="18" t="s">
        <v>248</v>
      </c>
      <c r="B47" s="19" t="s">
        <v>5</v>
      </c>
      <c r="C47" s="10">
        <v>515</v>
      </c>
      <c r="D47" s="10">
        <v>589</v>
      </c>
      <c r="E47" s="10">
        <v>615</v>
      </c>
      <c r="F47" s="10">
        <v>629</v>
      </c>
      <c r="G47" s="10">
        <v>630</v>
      </c>
      <c r="H47" s="10">
        <v>734</v>
      </c>
      <c r="I47" s="11"/>
      <c r="J47" s="13"/>
      <c r="K47" s="24">
        <v>6119</v>
      </c>
      <c r="L47" s="14"/>
    </row>
    <row r="48" spans="1:13" s="2" customFormat="1" ht="16.5" customHeight="1" thickBot="1">
      <c r="A48" s="7" t="s">
        <v>228</v>
      </c>
      <c r="B48" s="8" t="s">
        <v>3</v>
      </c>
      <c r="C48" s="10">
        <v>378</v>
      </c>
      <c r="D48" s="9">
        <v>1047</v>
      </c>
      <c r="E48" s="10"/>
      <c r="F48" s="10"/>
      <c r="G48" s="10"/>
      <c r="H48" s="10"/>
      <c r="I48" s="11" t="s">
        <v>6</v>
      </c>
    </row>
    <row r="49" spans="1:20" s="2" customFormat="1" ht="16.5" customHeight="1" thickBot="1">
      <c r="A49" s="18" t="s">
        <v>229</v>
      </c>
      <c r="B49" s="26" t="s">
        <v>3</v>
      </c>
      <c r="C49" s="10">
        <v>276</v>
      </c>
      <c r="D49" s="10">
        <v>470</v>
      </c>
      <c r="E49" s="10">
        <v>482</v>
      </c>
      <c r="F49" s="10">
        <v>508</v>
      </c>
      <c r="G49" s="10">
        <v>531</v>
      </c>
      <c r="H49" s="10" t="s">
        <v>20</v>
      </c>
    </row>
    <row r="50" spans="1:20">
      <c r="C50" s="44"/>
      <c r="D50" s="44"/>
    </row>
    <row r="51" spans="1:20" s="30" customFormat="1" ht="15" customHeight="1">
      <c r="B51" s="34" t="s">
        <v>19</v>
      </c>
      <c r="C51" s="36" t="s">
        <v>5</v>
      </c>
      <c r="D51" s="37" t="s">
        <v>3</v>
      </c>
      <c r="E51" s="38" t="s">
        <v>16</v>
      </c>
      <c r="F51" s="34" t="s">
        <v>17</v>
      </c>
      <c r="H51" s="39"/>
      <c r="P51" s="31"/>
      <c r="Q51" s="32"/>
      <c r="R51" s="33"/>
    </row>
    <row r="52" spans="1:20" s="30" customFormat="1" ht="15" customHeight="1">
      <c r="A52" s="30" t="s">
        <v>11</v>
      </c>
      <c r="B52" s="35">
        <f>SUM(Q9+I36+K47+H27)</f>
        <v>24781</v>
      </c>
      <c r="C52" s="32">
        <f>SUM(K44+I33+H23+Q5)</f>
        <v>9788</v>
      </c>
      <c r="D52" s="32">
        <f>SUM(K45+I34+H24+Q6)</f>
        <v>8835</v>
      </c>
      <c r="E52" s="32">
        <f>SUM(K46+I35+Q7+H25)</f>
        <v>4305</v>
      </c>
      <c r="F52" s="32">
        <f>SUM(Q8+H26)</f>
        <v>1853</v>
      </c>
      <c r="H52" s="32"/>
      <c r="R52" s="34"/>
      <c r="S52" s="35"/>
      <c r="T52" s="33"/>
    </row>
    <row r="53" spans="1:20" s="30" customFormat="1" ht="15" customHeight="1">
      <c r="A53" s="30" t="s">
        <v>12</v>
      </c>
      <c r="B53" s="40">
        <v>1</v>
      </c>
      <c r="C53" s="33">
        <f>SUM(C52/$B$52)</f>
        <v>0.3949800250191679</v>
      </c>
      <c r="D53" s="33">
        <f>SUM(D52/$B$52)</f>
        <v>0.3565231427303176</v>
      </c>
      <c r="E53" s="33">
        <f>SUM(E52/$B$52)</f>
        <v>0.17372180299422946</v>
      </c>
      <c r="F53" s="33">
        <f>SUM(F52/$B$52)</f>
        <v>7.4775029256285055E-2</v>
      </c>
      <c r="H53" s="33"/>
    </row>
    <row r="54" spans="1:20" s="30" customFormat="1" ht="15" customHeight="1">
      <c r="A54" s="30" t="s">
        <v>13</v>
      </c>
      <c r="B54" s="34">
        <v>21</v>
      </c>
      <c r="C54" s="30">
        <v>8</v>
      </c>
      <c r="D54" s="30">
        <v>8</v>
      </c>
      <c r="E54" s="30">
        <v>4</v>
      </c>
      <c r="F54" s="30">
        <v>1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"/>
  <dimension ref="A1:T60"/>
  <sheetViews>
    <sheetView workbookViewId="0">
      <selection activeCell="M17" sqref="M17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8" s="2" customFormat="1" ht="16.5" customHeight="1">
      <c r="A1" s="1" t="s">
        <v>182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(9965/12685)</f>
        <v>0.78557351202207326</v>
      </c>
    </row>
    <row r="4" spans="1:18" s="2" customFormat="1" ht="16.5" customHeight="1" thickBot="1">
      <c r="A4" s="7" t="s">
        <v>122</v>
      </c>
      <c r="B4" s="41" t="s">
        <v>16</v>
      </c>
      <c r="C4" s="9">
        <v>2299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183</v>
      </c>
      <c r="B5" s="12" t="s">
        <v>5</v>
      </c>
      <c r="C5" s="10">
        <v>968</v>
      </c>
      <c r="D5" s="10">
        <v>1026</v>
      </c>
      <c r="E5" s="10">
        <v>1031</v>
      </c>
      <c r="F5" s="10">
        <v>1050</v>
      </c>
      <c r="G5" s="10">
        <v>1127</v>
      </c>
      <c r="H5" s="9">
        <v>1344</v>
      </c>
      <c r="I5" s="10"/>
      <c r="J5" s="10"/>
      <c r="K5" s="10"/>
      <c r="L5" s="10"/>
      <c r="M5" s="10"/>
      <c r="N5" s="11" t="s">
        <v>7</v>
      </c>
      <c r="O5" s="16" t="s">
        <v>5</v>
      </c>
      <c r="P5" s="17">
        <f>(C5+C6+C9+C11+C14)</f>
        <v>3588</v>
      </c>
      <c r="Q5" s="14">
        <f>SUM(P5/P10)</f>
        <v>0.36642156862745096</v>
      </c>
      <c r="R5" s="2">
        <v>3</v>
      </c>
    </row>
    <row r="6" spans="1:18" s="2" customFormat="1" ht="16.5" customHeight="1" thickBot="1">
      <c r="A6" s="7" t="s">
        <v>126</v>
      </c>
      <c r="B6" s="12" t="s">
        <v>5</v>
      </c>
      <c r="C6" s="10">
        <v>881</v>
      </c>
      <c r="D6" s="10">
        <v>986</v>
      </c>
      <c r="E6" s="10">
        <v>996</v>
      </c>
      <c r="F6" s="10">
        <v>1168</v>
      </c>
      <c r="G6" s="9">
        <v>1304</v>
      </c>
      <c r="H6" s="10"/>
      <c r="I6" s="10"/>
      <c r="J6" s="10"/>
      <c r="K6" s="10"/>
      <c r="L6" s="10"/>
      <c r="M6" s="10"/>
      <c r="N6" s="11" t="s">
        <v>8</v>
      </c>
      <c r="O6" s="20" t="s">
        <v>3</v>
      </c>
      <c r="P6" s="17">
        <f>(C8+C12+C15)</f>
        <v>1645</v>
      </c>
      <c r="Q6" s="14">
        <f>SUM(P6/P10)</f>
        <v>0.16799428104575165</v>
      </c>
      <c r="R6" s="2">
        <v>1</v>
      </c>
    </row>
    <row r="7" spans="1:18" s="2" customFormat="1" ht="16.5" customHeight="1" thickBot="1">
      <c r="A7" s="18" t="s">
        <v>175</v>
      </c>
      <c r="B7" s="49" t="s">
        <v>18</v>
      </c>
      <c r="C7" s="10">
        <v>693</v>
      </c>
      <c r="D7" s="10">
        <v>758</v>
      </c>
      <c r="E7" s="10">
        <v>785</v>
      </c>
      <c r="F7" s="10">
        <v>820</v>
      </c>
      <c r="G7" s="10">
        <v>880</v>
      </c>
      <c r="H7" s="10">
        <v>902</v>
      </c>
      <c r="I7" s="10">
        <v>912</v>
      </c>
      <c r="J7" s="10">
        <v>945</v>
      </c>
      <c r="K7" s="10">
        <v>997</v>
      </c>
      <c r="L7" s="10">
        <v>1006</v>
      </c>
      <c r="M7" s="10" t="s">
        <v>20</v>
      </c>
      <c r="O7" s="21" t="s">
        <v>16</v>
      </c>
      <c r="P7" s="17">
        <f>(C4+C13)</f>
        <v>2829</v>
      </c>
      <c r="Q7" s="14">
        <f>SUM(P7/P10)</f>
        <v>0.28890931372549017</v>
      </c>
      <c r="R7" s="2">
        <v>2</v>
      </c>
    </row>
    <row r="8" spans="1:18" s="2" customFormat="1" ht="16.5" customHeight="1" thickBot="1">
      <c r="A8" s="7" t="s">
        <v>209</v>
      </c>
      <c r="B8" s="8" t="s">
        <v>3</v>
      </c>
      <c r="C8" s="10">
        <v>660</v>
      </c>
      <c r="D8" s="10">
        <v>799</v>
      </c>
      <c r="E8" s="10">
        <v>880</v>
      </c>
      <c r="F8" s="10">
        <v>979</v>
      </c>
      <c r="G8" s="10">
        <v>1003</v>
      </c>
      <c r="H8" s="10">
        <v>1019</v>
      </c>
      <c r="I8" s="10">
        <v>1025</v>
      </c>
      <c r="J8" s="10">
        <v>1029</v>
      </c>
      <c r="K8" s="9">
        <v>1417</v>
      </c>
      <c r="L8" s="10"/>
      <c r="M8" s="10"/>
      <c r="N8" s="11" t="s">
        <v>6</v>
      </c>
      <c r="O8" s="25" t="s">
        <v>18</v>
      </c>
      <c r="P8" s="17">
        <v>693</v>
      </c>
      <c r="Q8" s="14">
        <f>SUM(P8/P10)</f>
        <v>7.077205882352941E-2</v>
      </c>
    </row>
    <row r="9" spans="1:18" s="2" customFormat="1" ht="16.5" customHeight="1" thickBot="1">
      <c r="A9" s="7" t="s">
        <v>185</v>
      </c>
      <c r="B9" s="12" t="s">
        <v>5</v>
      </c>
      <c r="C9" s="10">
        <v>659</v>
      </c>
      <c r="D9" s="10">
        <v>692</v>
      </c>
      <c r="E9" s="10">
        <v>770</v>
      </c>
      <c r="F9" s="10">
        <v>773</v>
      </c>
      <c r="G9" s="10">
        <v>869</v>
      </c>
      <c r="H9" s="10">
        <v>1006</v>
      </c>
      <c r="I9" s="10">
        <v>1061</v>
      </c>
      <c r="J9" s="10">
        <v>1121</v>
      </c>
      <c r="K9" s="10">
        <v>1152</v>
      </c>
      <c r="L9" s="10">
        <v>1162</v>
      </c>
      <c r="M9" s="9">
        <v>1287</v>
      </c>
      <c r="N9" s="11" t="s">
        <v>81</v>
      </c>
      <c r="O9" s="13" t="s">
        <v>17</v>
      </c>
      <c r="P9" s="17">
        <f>(C10+C16)</f>
        <v>1037</v>
      </c>
      <c r="Q9" s="14">
        <f>SUM(P9/P10)</f>
        <v>0.10590277777777778</v>
      </c>
      <c r="R9" s="2">
        <v>1</v>
      </c>
    </row>
    <row r="10" spans="1:18" s="2" customFormat="1" ht="16.5" customHeight="1" thickBot="1">
      <c r="A10" s="7" t="s">
        <v>272</v>
      </c>
      <c r="B10" s="15" t="s">
        <v>14</v>
      </c>
      <c r="C10" s="10">
        <v>638</v>
      </c>
      <c r="D10" s="10">
        <v>682</v>
      </c>
      <c r="E10" s="10">
        <v>740</v>
      </c>
      <c r="F10" s="10">
        <v>747</v>
      </c>
      <c r="G10" s="10">
        <v>793</v>
      </c>
      <c r="H10" s="10">
        <v>888</v>
      </c>
      <c r="I10" s="10">
        <v>891</v>
      </c>
      <c r="J10" s="10">
        <v>916</v>
      </c>
      <c r="K10" s="10">
        <v>1126</v>
      </c>
      <c r="L10" s="10">
        <v>1219</v>
      </c>
      <c r="M10" s="9">
        <v>1389</v>
      </c>
      <c r="N10" s="11" t="s">
        <v>10</v>
      </c>
      <c r="P10" s="24">
        <v>9792</v>
      </c>
    </row>
    <row r="11" spans="1:18" s="2" customFormat="1" ht="16.5" customHeight="1" thickBot="1">
      <c r="A11" s="18" t="s">
        <v>212</v>
      </c>
      <c r="B11" s="19" t="s">
        <v>5</v>
      </c>
      <c r="C11" s="10">
        <v>590</v>
      </c>
      <c r="D11" s="10">
        <v>604</v>
      </c>
      <c r="E11" s="10">
        <v>619</v>
      </c>
      <c r="F11" s="10">
        <v>626</v>
      </c>
      <c r="G11" s="10">
        <v>680</v>
      </c>
      <c r="H11" s="10" t="s">
        <v>20</v>
      </c>
    </row>
    <row r="12" spans="1:18" s="2" customFormat="1" ht="16.5" customHeight="1" thickBot="1">
      <c r="A12" s="18" t="s">
        <v>173</v>
      </c>
      <c r="B12" s="26" t="s">
        <v>3</v>
      </c>
      <c r="C12" s="10">
        <v>585</v>
      </c>
      <c r="D12" s="10">
        <v>643</v>
      </c>
      <c r="E12" s="10">
        <v>731</v>
      </c>
      <c r="F12" s="10">
        <v>744</v>
      </c>
      <c r="G12" s="10">
        <v>761</v>
      </c>
      <c r="H12" s="10">
        <v>900</v>
      </c>
      <c r="I12" s="10">
        <v>901</v>
      </c>
      <c r="J12" s="10">
        <v>914</v>
      </c>
      <c r="K12" s="10" t="s">
        <v>20</v>
      </c>
    </row>
    <row r="13" spans="1:18" s="2" customFormat="1" ht="16.5" customHeight="1" thickBot="1">
      <c r="A13" s="7" t="s">
        <v>184</v>
      </c>
      <c r="B13" s="41" t="s">
        <v>16</v>
      </c>
      <c r="C13" s="10">
        <v>530</v>
      </c>
      <c r="D13" s="10">
        <v>901</v>
      </c>
      <c r="E13" s="10">
        <v>923</v>
      </c>
      <c r="F13" s="10">
        <v>1011</v>
      </c>
      <c r="G13" s="10">
        <v>1024</v>
      </c>
      <c r="H13" s="10">
        <v>1035</v>
      </c>
      <c r="I13" s="10">
        <v>1040</v>
      </c>
      <c r="J13" s="10">
        <v>1045</v>
      </c>
      <c r="K13" s="10">
        <v>1094</v>
      </c>
      <c r="L13" s="10">
        <v>1155</v>
      </c>
      <c r="M13" s="9">
        <v>1330</v>
      </c>
      <c r="N13" s="9" t="s">
        <v>15</v>
      </c>
    </row>
    <row r="14" spans="1:18" s="2" customFormat="1" ht="16.5" customHeight="1" thickBot="1">
      <c r="A14" s="18" t="s">
        <v>210</v>
      </c>
      <c r="B14" s="19" t="s">
        <v>5</v>
      </c>
      <c r="C14" s="10">
        <v>490</v>
      </c>
      <c r="D14" s="10">
        <v>527</v>
      </c>
      <c r="E14" s="10">
        <v>550</v>
      </c>
      <c r="F14" s="10">
        <v>565</v>
      </c>
      <c r="G14" s="10" t="s">
        <v>20</v>
      </c>
      <c r="K14" s="17"/>
    </row>
    <row r="15" spans="1:18" s="2" customFormat="1" ht="16.5" customHeight="1" thickBot="1">
      <c r="A15" s="18" t="s">
        <v>132</v>
      </c>
      <c r="B15" s="26" t="s">
        <v>3</v>
      </c>
      <c r="C15" s="10">
        <v>400</v>
      </c>
      <c r="D15" s="10">
        <v>450</v>
      </c>
      <c r="E15" s="10" t="s">
        <v>20</v>
      </c>
      <c r="M15" s="17"/>
    </row>
    <row r="16" spans="1:18" s="2" customFormat="1" ht="16.5" customHeight="1" thickBot="1">
      <c r="A16" s="18" t="s">
        <v>211</v>
      </c>
      <c r="B16" s="23" t="s">
        <v>14</v>
      </c>
      <c r="C16" s="10">
        <v>399</v>
      </c>
      <c r="D16" s="10">
        <v>499</v>
      </c>
      <c r="E16" s="10">
        <v>506</v>
      </c>
      <c r="F16" s="10" t="s">
        <v>20</v>
      </c>
      <c r="H16" s="17"/>
    </row>
    <row r="17" spans="1:15" s="2" customFormat="1" ht="10.5" customHeight="1">
      <c r="A17" s="1"/>
      <c r="C17" s="17"/>
      <c r="D17" s="17"/>
      <c r="E17" s="17"/>
      <c r="F17" s="17"/>
      <c r="G17" s="17"/>
    </row>
    <row r="18" spans="1:15" s="2" customFormat="1" ht="17.45" customHeight="1">
      <c r="A18" s="1" t="s">
        <v>194</v>
      </c>
    </row>
    <row r="19" spans="1:15" s="2" customFormat="1" ht="10.5" customHeight="1" thickBot="1">
      <c r="A19" s="1"/>
    </row>
    <row r="20" spans="1:15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6"/>
      <c r="H20" s="13" t="s">
        <v>9</v>
      </c>
      <c r="I20" s="14">
        <f>(4687/6203)</f>
        <v>0.75560212800257942</v>
      </c>
    </row>
    <row r="21" spans="1:15" s="2" customFormat="1" ht="16.5" customHeight="1" thickBot="1">
      <c r="A21" s="7" t="s">
        <v>139</v>
      </c>
      <c r="B21" s="8" t="s">
        <v>3</v>
      </c>
      <c r="C21" s="9">
        <v>1044</v>
      </c>
      <c r="D21" s="10"/>
      <c r="E21" s="10"/>
      <c r="F21" s="10"/>
      <c r="G21" s="11" t="s">
        <v>4</v>
      </c>
      <c r="I21" s="13" t="s">
        <v>11</v>
      </c>
      <c r="J21" s="13" t="s">
        <v>12</v>
      </c>
      <c r="K21" s="13" t="s">
        <v>13</v>
      </c>
    </row>
    <row r="22" spans="1:15" s="2" customFormat="1" ht="16.5" customHeight="1" thickBot="1">
      <c r="A22" s="7" t="s">
        <v>164</v>
      </c>
      <c r="B22" s="8" t="s">
        <v>3</v>
      </c>
      <c r="C22" s="10">
        <v>779</v>
      </c>
      <c r="D22" s="10">
        <v>856</v>
      </c>
      <c r="E22" s="9">
        <v>928</v>
      </c>
      <c r="F22" s="10"/>
      <c r="G22" s="11" t="s">
        <v>8</v>
      </c>
      <c r="H22" s="16" t="s">
        <v>5</v>
      </c>
      <c r="I22" s="17">
        <f>(C23+C24+C25+C27)</f>
        <v>2343</v>
      </c>
      <c r="J22" s="14">
        <f>SUM(I22/I25)</f>
        <v>0.5068137573004543</v>
      </c>
      <c r="K22" s="2">
        <v>2</v>
      </c>
    </row>
    <row r="23" spans="1:15" s="2" customFormat="1" ht="16.5" customHeight="1" thickBot="1">
      <c r="A23" s="7" t="s">
        <v>195</v>
      </c>
      <c r="B23" s="12" t="s">
        <v>5</v>
      </c>
      <c r="C23" s="10">
        <v>694</v>
      </c>
      <c r="D23" s="10">
        <v>704</v>
      </c>
      <c r="E23" s="10">
        <v>751</v>
      </c>
      <c r="F23" s="9">
        <v>858</v>
      </c>
      <c r="G23" s="11" t="s">
        <v>6</v>
      </c>
      <c r="H23" s="20" t="s">
        <v>3</v>
      </c>
      <c r="I23" s="17">
        <f>(C21+C22)</f>
        <v>1823</v>
      </c>
      <c r="J23" s="14">
        <f>SUM(I23/I25)</f>
        <v>0.3943326844040666</v>
      </c>
      <c r="K23" s="2">
        <v>2</v>
      </c>
    </row>
    <row r="24" spans="1:15" s="2" customFormat="1" ht="16.5" customHeight="1" thickBot="1">
      <c r="A24" s="7" t="s">
        <v>196</v>
      </c>
      <c r="B24" s="12" t="s">
        <v>5</v>
      </c>
      <c r="C24" s="10">
        <v>692</v>
      </c>
      <c r="D24" s="10">
        <v>706</v>
      </c>
      <c r="E24" s="10">
        <v>814</v>
      </c>
      <c r="F24" s="9">
        <v>978</v>
      </c>
      <c r="G24" s="11" t="s">
        <v>7</v>
      </c>
      <c r="H24" s="13" t="s">
        <v>17</v>
      </c>
      <c r="I24" s="17">
        <v>457</v>
      </c>
      <c r="J24" s="14">
        <f>SUM(I24/I25)</f>
        <v>9.8853558295479121E-2</v>
      </c>
    </row>
    <row r="25" spans="1:15" s="2" customFormat="1" ht="16.5" customHeight="1" thickBot="1">
      <c r="A25" s="18" t="s">
        <v>218</v>
      </c>
      <c r="B25" s="19" t="s">
        <v>5</v>
      </c>
      <c r="C25" s="10">
        <v>573</v>
      </c>
      <c r="D25" s="10">
        <v>576</v>
      </c>
      <c r="E25" s="10">
        <v>664</v>
      </c>
      <c r="F25" s="10">
        <v>743</v>
      </c>
      <c r="G25" s="11"/>
      <c r="H25" s="50"/>
      <c r="I25" s="24">
        <v>4623</v>
      </c>
      <c r="J25" s="14"/>
    </row>
    <row r="26" spans="1:15" s="2" customFormat="1" ht="16.5" customHeight="1" thickBot="1">
      <c r="A26" s="18" t="s">
        <v>219</v>
      </c>
      <c r="B26" s="23" t="s">
        <v>14</v>
      </c>
      <c r="C26" s="10">
        <v>457</v>
      </c>
      <c r="D26" s="10">
        <v>470</v>
      </c>
      <c r="E26" s="10">
        <v>515</v>
      </c>
      <c r="F26" s="10" t="s">
        <v>20</v>
      </c>
      <c r="H26" s="25"/>
      <c r="J26" s="14"/>
    </row>
    <row r="27" spans="1:15" s="2" customFormat="1" ht="16.5" customHeight="1" thickBot="1">
      <c r="A27" s="18" t="s">
        <v>220</v>
      </c>
      <c r="B27" s="19" t="s">
        <v>5</v>
      </c>
      <c r="C27" s="10">
        <v>384</v>
      </c>
      <c r="D27" s="10">
        <v>386</v>
      </c>
      <c r="E27" s="10" t="s">
        <v>20</v>
      </c>
      <c r="I27" s="50"/>
      <c r="J27" s="17"/>
      <c r="K27" s="14"/>
    </row>
    <row r="28" spans="1:15" s="2" customFormat="1" ht="11.25" customHeight="1">
      <c r="A28" s="27"/>
      <c r="B28" s="28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15" s="2" customFormat="1" ht="17.45" customHeight="1">
      <c r="A29" s="1" t="s">
        <v>186</v>
      </c>
    </row>
    <row r="30" spans="1:15" s="2" customFormat="1" ht="8.25" customHeight="1" thickBot="1">
      <c r="A30" s="1"/>
    </row>
    <row r="31" spans="1:15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/>
      <c r="L31" s="13" t="s">
        <v>9</v>
      </c>
      <c r="M31" s="14">
        <f>(6710/8711)</f>
        <v>0.77029043737802783</v>
      </c>
    </row>
    <row r="32" spans="1:15" s="2" customFormat="1" ht="17.45" customHeight="1" thickBot="1">
      <c r="A32" s="7" t="s">
        <v>54</v>
      </c>
      <c r="B32" s="12" t="s">
        <v>5</v>
      </c>
      <c r="C32" s="9">
        <v>2026</v>
      </c>
      <c r="D32" s="10"/>
      <c r="E32" s="10"/>
      <c r="F32" s="9"/>
      <c r="G32" s="10"/>
      <c r="H32" s="9"/>
      <c r="I32" s="10"/>
      <c r="J32" s="10"/>
      <c r="K32" s="11" t="s">
        <v>4</v>
      </c>
      <c r="M32" s="13" t="s">
        <v>11</v>
      </c>
      <c r="N32" s="13" t="s">
        <v>12</v>
      </c>
      <c r="O32" s="13" t="s">
        <v>13</v>
      </c>
    </row>
    <row r="33" spans="1:15" s="2" customFormat="1" ht="17.45" customHeight="1" thickBot="1">
      <c r="A33" s="7" t="s">
        <v>180</v>
      </c>
      <c r="B33" s="41" t="s">
        <v>16</v>
      </c>
      <c r="C33" s="10">
        <v>1079</v>
      </c>
      <c r="D33" s="9">
        <v>1194</v>
      </c>
      <c r="E33" s="9"/>
      <c r="F33" s="9"/>
      <c r="G33" s="9"/>
      <c r="H33" s="9"/>
      <c r="I33" s="9"/>
      <c r="J33" s="9"/>
      <c r="K33" s="11" t="s">
        <v>8</v>
      </c>
      <c r="L33" s="16" t="s">
        <v>5</v>
      </c>
      <c r="M33" s="17">
        <f>(C32+C35+C40)</f>
        <v>2944</v>
      </c>
      <c r="N33" s="14">
        <f>SUM(M33/M37)</f>
        <v>0.4441092170764821</v>
      </c>
      <c r="O33" s="2">
        <v>2</v>
      </c>
    </row>
    <row r="34" spans="1:15" s="2" customFormat="1" ht="17.45" customHeight="1" thickBot="1">
      <c r="A34" s="7" t="s">
        <v>214</v>
      </c>
      <c r="B34" s="8" t="s">
        <v>3</v>
      </c>
      <c r="C34" s="10">
        <v>666</v>
      </c>
      <c r="D34" s="10">
        <v>675</v>
      </c>
      <c r="E34" s="10">
        <v>724</v>
      </c>
      <c r="F34" s="10">
        <v>727</v>
      </c>
      <c r="G34" s="10">
        <v>773</v>
      </c>
      <c r="H34" s="10">
        <v>834</v>
      </c>
      <c r="I34" s="10">
        <v>1085</v>
      </c>
      <c r="J34" s="9">
        <v>1154</v>
      </c>
      <c r="K34" s="11" t="s">
        <v>6</v>
      </c>
      <c r="L34" s="20" t="s">
        <v>3</v>
      </c>
      <c r="M34" s="17">
        <f>(C34+C36+C37)</f>
        <v>1798</v>
      </c>
      <c r="N34" s="14">
        <f>SUM(M34/M37)</f>
        <v>0.27123246341831347</v>
      </c>
      <c r="O34" s="2">
        <v>2</v>
      </c>
    </row>
    <row r="35" spans="1:15" s="2" customFormat="1" ht="17.45" customHeight="1" thickBot="1">
      <c r="A35" s="7" t="s">
        <v>187</v>
      </c>
      <c r="B35" s="12" t="s">
        <v>5</v>
      </c>
      <c r="C35" s="10">
        <v>629</v>
      </c>
      <c r="D35" s="10">
        <v>888</v>
      </c>
      <c r="E35" s="10">
        <v>946</v>
      </c>
      <c r="F35" s="10">
        <v>946</v>
      </c>
      <c r="G35" s="10">
        <v>1000</v>
      </c>
      <c r="H35" s="9">
        <v>1151</v>
      </c>
      <c r="I35" s="10"/>
      <c r="J35" s="10"/>
      <c r="K35" s="11" t="s">
        <v>7</v>
      </c>
      <c r="L35" s="21" t="s">
        <v>16</v>
      </c>
      <c r="M35" s="17">
        <f>(C33+C41)</f>
        <v>1260</v>
      </c>
      <c r="N35" s="14">
        <f>SUM(M35/M37)</f>
        <v>0.19007391763463569</v>
      </c>
      <c r="O35" s="2">
        <v>1</v>
      </c>
    </row>
    <row r="36" spans="1:15" s="2" customFormat="1" ht="17.45" customHeight="1" thickBot="1">
      <c r="A36" s="7" t="s">
        <v>198</v>
      </c>
      <c r="B36" s="8" t="s">
        <v>3</v>
      </c>
      <c r="C36" s="10">
        <v>584</v>
      </c>
      <c r="D36" s="10">
        <v>646</v>
      </c>
      <c r="E36" s="10">
        <v>662</v>
      </c>
      <c r="F36" s="10">
        <v>668</v>
      </c>
      <c r="G36" s="10">
        <v>724</v>
      </c>
      <c r="H36" s="10">
        <v>785</v>
      </c>
      <c r="I36" s="10">
        <v>967</v>
      </c>
      <c r="J36" s="9">
        <v>1035</v>
      </c>
      <c r="K36" s="9" t="s">
        <v>10</v>
      </c>
      <c r="L36" s="13" t="s">
        <v>17</v>
      </c>
      <c r="M36" s="17">
        <f>(C38+C39)</f>
        <v>627</v>
      </c>
      <c r="N36" s="14">
        <f>SUM(M36/M37)</f>
        <v>9.4584401870568713E-2</v>
      </c>
    </row>
    <row r="37" spans="1:15" s="2" customFormat="1" ht="17.45" customHeight="1" thickBot="1">
      <c r="A37" s="18" t="s">
        <v>215</v>
      </c>
      <c r="B37" s="26" t="s">
        <v>3</v>
      </c>
      <c r="C37" s="10">
        <v>548</v>
      </c>
      <c r="D37" s="10">
        <v>574</v>
      </c>
      <c r="E37" s="10">
        <v>592</v>
      </c>
      <c r="F37" s="10">
        <v>595</v>
      </c>
      <c r="G37" s="10">
        <v>634</v>
      </c>
      <c r="H37" s="10">
        <v>676</v>
      </c>
      <c r="I37" s="10" t="s">
        <v>20</v>
      </c>
      <c r="L37" s="50"/>
      <c r="M37" s="24">
        <v>6629</v>
      </c>
      <c r="N37" s="14"/>
    </row>
    <row r="38" spans="1:15" s="2" customFormat="1" ht="17.45" customHeight="1" thickBot="1">
      <c r="A38" s="18" t="s">
        <v>197</v>
      </c>
      <c r="B38" s="23" t="s">
        <v>14</v>
      </c>
      <c r="C38" s="10">
        <v>319</v>
      </c>
      <c r="D38" s="10">
        <v>380</v>
      </c>
      <c r="E38" s="10">
        <v>380</v>
      </c>
      <c r="F38" s="10">
        <v>400</v>
      </c>
      <c r="G38" s="10" t="s">
        <v>20</v>
      </c>
    </row>
    <row r="39" spans="1:15" s="2" customFormat="1" ht="17.45" customHeight="1" thickBot="1">
      <c r="A39" s="18" t="s">
        <v>216</v>
      </c>
      <c r="B39" s="23" t="s">
        <v>14</v>
      </c>
      <c r="C39" s="10">
        <v>308</v>
      </c>
      <c r="D39" s="10">
        <v>308</v>
      </c>
      <c r="E39" s="10">
        <v>363</v>
      </c>
      <c r="F39" s="10">
        <v>417</v>
      </c>
      <c r="G39" s="10">
        <v>451</v>
      </c>
      <c r="H39" s="10" t="s">
        <v>20</v>
      </c>
      <c r="J39" s="14"/>
    </row>
    <row r="40" spans="1:15" s="2" customFormat="1" ht="17.45" customHeight="1" thickBot="1">
      <c r="A40" s="18" t="s">
        <v>217</v>
      </c>
      <c r="B40" s="19" t="s">
        <v>5</v>
      </c>
      <c r="C40" s="10">
        <v>289</v>
      </c>
      <c r="D40" s="10">
        <v>579</v>
      </c>
      <c r="E40" s="10">
        <v>583</v>
      </c>
      <c r="F40" s="10">
        <v>637</v>
      </c>
      <c r="G40" s="10">
        <v>745</v>
      </c>
      <c r="H40" s="10">
        <v>769</v>
      </c>
      <c r="I40" s="10">
        <v>807</v>
      </c>
      <c r="J40" s="10" t="s">
        <v>20</v>
      </c>
    </row>
    <row r="41" spans="1:15" s="2" customFormat="1" ht="17.45" customHeight="1" thickBot="1">
      <c r="A41" s="18" t="s">
        <v>161</v>
      </c>
      <c r="B41" s="22" t="s">
        <v>16</v>
      </c>
      <c r="C41" s="10">
        <v>181</v>
      </c>
      <c r="D41" s="10">
        <v>195</v>
      </c>
      <c r="E41" s="10" t="s">
        <v>20</v>
      </c>
      <c r="G41" s="17"/>
      <c r="J41" s="13"/>
      <c r="L41" s="14"/>
    </row>
    <row r="42" spans="1:15">
      <c r="C42" s="44"/>
      <c r="D42" s="44"/>
    </row>
    <row r="43" spans="1:15" s="2" customFormat="1" ht="17.45" customHeight="1">
      <c r="A43" s="1" t="s">
        <v>188</v>
      </c>
    </row>
    <row r="44" spans="1:15" s="2" customFormat="1" ht="10.5" customHeight="1" thickBot="1">
      <c r="A44" s="1"/>
    </row>
    <row r="45" spans="1:15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5">
        <v>6</v>
      </c>
      <c r="I45" s="5">
        <v>7</v>
      </c>
      <c r="J45" s="5">
        <v>8</v>
      </c>
      <c r="K45" s="6"/>
      <c r="L45" s="13" t="s">
        <v>9</v>
      </c>
      <c r="M45" s="14">
        <f>(6802/9184)</f>
        <v>0.74063588850174211</v>
      </c>
    </row>
    <row r="46" spans="1:15" s="2" customFormat="1" ht="16.5" customHeight="1" thickBot="1">
      <c r="A46" s="7" t="s">
        <v>189</v>
      </c>
      <c r="B46" s="8" t="s">
        <v>3</v>
      </c>
      <c r="C46" s="9">
        <v>1957</v>
      </c>
      <c r="D46" s="10"/>
      <c r="E46" s="10"/>
      <c r="F46" s="10"/>
      <c r="G46" s="10"/>
      <c r="H46" s="10"/>
      <c r="I46" s="10"/>
      <c r="J46" s="10"/>
      <c r="K46" s="11" t="s">
        <v>4</v>
      </c>
      <c r="M46" s="13" t="s">
        <v>11</v>
      </c>
      <c r="N46" s="13" t="s">
        <v>12</v>
      </c>
      <c r="O46" s="13" t="s">
        <v>13</v>
      </c>
    </row>
    <row r="47" spans="1:15" s="2" customFormat="1" ht="16.5" customHeight="1" thickBot="1">
      <c r="A47" s="7" t="s">
        <v>193</v>
      </c>
      <c r="B47" s="15" t="s">
        <v>14</v>
      </c>
      <c r="C47" s="10">
        <v>943</v>
      </c>
      <c r="D47" s="10">
        <v>1048</v>
      </c>
      <c r="E47" s="9">
        <v>1129</v>
      </c>
      <c r="F47" s="9"/>
      <c r="G47" s="10"/>
      <c r="H47" s="10"/>
      <c r="I47" s="10"/>
      <c r="J47" s="10"/>
      <c r="K47" s="11" t="s">
        <v>8</v>
      </c>
      <c r="L47" s="16" t="s">
        <v>5</v>
      </c>
      <c r="M47" s="17">
        <f>(C48+C50+C52+C55)</f>
        <v>2042</v>
      </c>
      <c r="N47" s="14">
        <f>SUM(M47/M51)</f>
        <v>0.3072987208427389</v>
      </c>
      <c r="O47" s="2">
        <v>2</v>
      </c>
    </row>
    <row r="48" spans="1:15" s="2" customFormat="1" ht="16.5" customHeight="1" thickBot="1">
      <c r="A48" s="7" t="s">
        <v>190</v>
      </c>
      <c r="B48" s="12" t="s">
        <v>5</v>
      </c>
      <c r="C48" s="10">
        <v>850</v>
      </c>
      <c r="D48" s="10">
        <v>916</v>
      </c>
      <c r="E48" s="10">
        <v>968</v>
      </c>
      <c r="F48" s="10">
        <v>972</v>
      </c>
      <c r="G48" s="10">
        <v>981</v>
      </c>
      <c r="H48" s="10">
        <v>1073</v>
      </c>
      <c r="I48" s="9">
        <v>1169</v>
      </c>
      <c r="J48" s="10"/>
      <c r="K48" s="11" t="s">
        <v>7</v>
      </c>
      <c r="L48" s="20" t="s">
        <v>3</v>
      </c>
      <c r="M48" s="17">
        <f>(C46+C53+C54)</f>
        <v>2546</v>
      </c>
      <c r="N48" s="14">
        <f>SUM(M48/M51)</f>
        <v>0.38314522197140705</v>
      </c>
      <c r="O48" s="2">
        <v>1</v>
      </c>
    </row>
    <row r="49" spans="1:20" s="2" customFormat="1" ht="16.5" customHeight="1" thickBot="1">
      <c r="A49" s="7" t="s">
        <v>191</v>
      </c>
      <c r="B49" s="15" t="s">
        <v>14</v>
      </c>
      <c r="C49" s="10">
        <v>690</v>
      </c>
      <c r="D49" s="10">
        <v>862</v>
      </c>
      <c r="E49" s="10">
        <v>881</v>
      </c>
      <c r="F49" s="10">
        <v>886</v>
      </c>
      <c r="G49" s="10">
        <v>927</v>
      </c>
      <c r="H49" s="10">
        <v>971</v>
      </c>
      <c r="I49" s="10">
        <v>1091</v>
      </c>
      <c r="J49" s="9">
        <v>1326</v>
      </c>
      <c r="K49" s="11" t="s">
        <v>6</v>
      </c>
      <c r="L49" s="21" t="s">
        <v>16</v>
      </c>
      <c r="M49" s="17">
        <v>424</v>
      </c>
      <c r="N49" s="14">
        <f>SUM(M49/M51)</f>
        <v>6.3807373965387507E-2</v>
      </c>
    </row>
    <row r="50" spans="1:20" s="2" customFormat="1" ht="16.5" customHeight="1" thickBot="1">
      <c r="A50" s="7" t="s">
        <v>249</v>
      </c>
      <c r="B50" s="12" t="s">
        <v>5</v>
      </c>
      <c r="C50" s="10">
        <v>546</v>
      </c>
      <c r="D50" s="10">
        <v>577</v>
      </c>
      <c r="E50" s="10">
        <v>619</v>
      </c>
      <c r="F50" s="10">
        <v>625</v>
      </c>
      <c r="G50" s="10">
        <v>666</v>
      </c>
      <c r="H50" s="10">
        <v>893</v>
      </c>
      <c r="I50" s="10">
        <v>945</v>
      </c>
      <c r="J50" s="9">
        <v>1075</v>
      </c>
      <c r="K50" s="11" t="s">
        <v>10</v>
      </c>
      <c r="L50" s="13" t="s">
        <v>17</v>
      </c>
      <c r="M50" s="17">
        <f>(C47+C49)</f>
        <v>1633</v>
      </c>
      <c r="N50" s="14">
        <f>SUM(M50/M51)</f>
        <v>0.24574868322046653</v>
      </c>
      <c r="O50" s="2">
        <v>2</v>
      </c>
    </row>
    <row r="51" spans="1:20" s="2" customFormat="1" ht="16.5" customHeight="1" thickBot="1">
      <c r="A51" s="18" t="s">
        <v>42</v>
      </c>
      <c r="B51" s="22" t="s">
        <v>16</v>
      </c>
      <c r="C51" s="10">
        <v>424</v>
      </c>
      <c r="D51" s="10">
        <v>493</v>
      </c>
      <c r="E51" s="10">
        <v>508</v>
      </c>
      <c r="F51" s="10">
        <v>510</v>
      </c>
      <c r="G51" s="10">
        <v>540</v>
      </c>
      <c r="H51" s="10">
        <v>586</v>
      </c>
      <c r="I51" s="9" t="s">
        <v>20</v>
      </c>
      <c r="M51" s="24">
        <v>6645</v>
      </c>
    </row>
    <row r="52" spans="1:20" s="2" customFormat="1" ht="16.5" customHeight="1" thickBot="1">
      <c r="A52" s="18" t="s">
        <v>155</v>
      </c>
      <c r="B52" s="19" t="s">
        <v>5</v>
      </c>
      <c r="C52" s="10">
        <v>397</v>
      </c>
      <c r="D52" s="10">
        <v>426</v>
      </c>
      <c r="E52" s="10">
        <v>458</v>
      </c>
      <c r="F52" s="10">
        <v>461</v>
      </c>
      <c r="G52" s="10">
        <v>534</v>
      </c>
      <c r="H52" s="10" t="s">
        <v>20</v>
      </c>
    </row>
    <row r="53" spans="1:20" s="2" customFormat="1" ht="16.5" customHeight="1" thickBot="1">
      <c r="A53" s="18" t="s">
        <v>213</v>
      </c>
      <c r="B53" s="26" t="s">
        <v>3</v>
      </c>
      <c r="C53" s="10">
        <v>314</v>
      </c>
      <c r="D53" s="10">
        <v>503</v>
      </c>
      <c r="E53" s="10">
        <v>510</v>
      </c>
      <c r="F53" s="10">
        <v>511</v>
      </c>
      <c r="G53" s="10">
        <v>729</v>
      </c>
      <c r="H53" s="10">
        <v>771</v>
      </c>
      <c r="I53" s="10">
        <v>874</v>
      </c>
      <c r="J53" s="9" t="s">
        <v>20</v>
      </c>
    </row>
    <row r="54" spans="1:20" s="2" customFormat="1" ht="16.5" customHeight="1" thickBot="1">
      <c r="A54" s="18" t="s">
        <v>192</v>
      </c>
      <c r="B54" s="26" t="s">
        <v>3</v>
      </c>
      <c r="C54" s="10">
        <v>275</v>
      </c>
      <c r="D54" s="10">
        <v>445</v>
      </c>
      <c r="E54" s="10">
        <v>450</v>
      </c>
      <c r="F54" s="10">
        <v>450</v>
      </c>
      <c r="G54" s="10" t="s">
        <v>20</v>
      </c>
      <c r="J54" s="17"/>
    </row>
    <row r="55" spans="1:20" s="2" customFormat="1" ht="16.5" customHeight="1" thickBot="1">
      <c r="A55" s="18" t="s">
        <v>173</v>
      </c>
      <c r="B55" s="19" t="s">
        <v>5</v>
      </c>
      <c r="C55" s="10">
        <v>249</v>
      </c>
      <c r="D55" s="10">
        <v>267</v>
      </c>
      <c r="E55" s="10" t="s">
        <v>20</v>
      </c>
      <c r="J55" s="24"/>
    </row>
    <row r="57" spans="1:20" s="30" customFormat="1" ht="15" customHeight="1">
      <c r="B57" s="34" t="s">
        <v>19</v>
      </c>
      <c r="C57" s="36" t="s">
        <v>5</v>
      </c>
      <c r="D57" s="37" t="s">
        <v>3</v>
      </c>
      <c r="E57" s="38" t="s">
        <v>16</v>
      </c>
      <c r="F57" s="39" t="s">
        <v>18</v>
      </c>
      <c r="G57" s="34" t="s">
        <v>17</v>
      </c>
      <c r="H57" s="39"/>
      <c r="R57" s="31"/>
      <c r="S57" s="32"/>
      <c r="T57" s="33"/>
    </row>
    <row r="58" spans="1:20" s="30" customFormat="1" ht="15" customHeight="1">
      <c r="A58" s="30" t="s">
        <v>11</v>
      </c>
      <c r="B58" s="35">
        <f>SUM(P10+M37+M51+I25)</f>
        <v>27689</v>
      </c>
      <c r="C58" s="32">
        <f>SUM(M47+M33+I22+P5)</f>
        <v>10917</v>
      </c>
      <c r="D58" s="32">
        <f>SUM(M48+M34+I23+P6)</f>
        <v>7812</v>
      </c>
      <c r="E58" s="32">
        <f>SUM(M49+M35+P7)</f>
        <v>4513</v>
      </c>
      <c r="F58" s="32">
        <v>693</v>
      </c>
      <c r="G58" s="32">
        <f>SUM(M50+P9+M36+I24)</f>
        <v>3754</v>
      </c>
      <c r="H58" s="32"/>
      <c r="R58" s="34"/>
      <c r="S58" s="35"/>
      <c r="T58" s="33"/>
    </row>
    <row r="59" spans="1:20" s="30" customFormat="1" ht="15" customHeight="1">
      <c r="A59" s="30" t="s">
        <v>12</v>
      </c>
      <c r="B59" s="40">
        <v>1</v>
      </c>
      <c r="C59" s="33">
        <f>SUM(C58/$B$58)</f>
        <v>0.39427209361118132</v>
      </c>
      <c r="D59" s="33">
        <f>SUM(D58/$B$58)</f>
        <v>0.28213369930297227</v>
      </c>
      <c r="E59" s="33">
        <f>SUM(E58/$B$58)</f>
        <v>0.16298891256455633</v>
      </c>
      <c r="F59" s="33">
        <f>SUM(F58/$B$58)</f>
        <v>2.5027989454295931E-2</v>
      </c>
      <c r="G59" s="33">
        <f>SUM(G58/$B$58)</f>
        <v>0.13557730506699411</v>
      </c>
      <c r="H59" s="33"/>
    </row>
    <row r="60" spans="1:20" s="30" customFormat="1" ht="15" customHeight="1">
      <c r="A60" s="30" t="s">
        <v>13</v>
      </c>
      <c r="B60" s="34">
        <v>21</v>
      </c>
      <c r="C60" s="30">
        <v>9</v>
      </c>
      <c r="D60" s="30">
        <v>6</v>
      </c>
      <c r="E60" s="30">
        <v>3</v>
      </c>
      <c r="F60" s="30">
        <v>0</v>
      </c>
      <c r="G60" s="30">
        <v>3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2"/>
  <dimension ref="A1:T61"/>
  <sheetViews>
    <sheetView workbookViewId="0">
      <selection activeCell="N18" sqref="N18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8" s="2" customFormat="1" ht="16.5" customHeight="1">
      <c r="A1" s="1" t="s">
        <v>203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(10465/13130)</f>
        <v>0.79702970297029707</v>
      </c>
    </row>
    <row r="4" spans="1:18" s="2" customFormat="1" ht="16.5" customHeight="1" thickBot="1">
      <c r="A4" s="7" t="s">
        <v>122</v>
      </c>
      <c r="B4" s="41" t="s">
        <v>16</v>
      </c>
      <c r="C4" s="9">
        <v>1951</v>
      </c>
      <c r="D4" s="10"/>
      <c r="E4" s="9"/>
      <c r="F4" s="10"/>
      <c r="G4" s="10"/>
      <c r="H4" s="9"/>
      <c r="I4" s="10"/>
      <c r="J4" s="9"/>
      <c r="K4" s="10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36</v>
      </c>
      <c r="B5" s="12" t="s">
        <v>5</v>
      </c>
      <c r="C5" s="10">
        <v>1016</v>
      </c>
      <c r="D5" s="10">
        <v>1046</v>
      </c>
      <c r="E5" s="10">
        <v>1117</v>
      </c>
      <c r="F5" s="10">
        <v>1135</v>
      </c>
      <c r="G5" s="10">
        <v>1188</v>
      </c>
      <c r="H5" s="10">
        <v>1197</v>
      </c>
      <c r="I5" s="9">
        <v>1376</v>
      </c>
      <c r="J5" s="10"/>
      <c r="K5" s="10"/>
      <c r="L5" s="9"/>
      <c r="M5" s="9"/>
      <c r="N5" s="11" t="s">
        <v>7</v>
      </c>
      <c r="O5" s="16" t="s">
        <v>5</v>
      </c>
      <c r="P5" s="17">
        <f>(C6+C5+C12+C13+C15+C17)</f>
        <v>3736</v>
      </c>
      <c r="Q5" s="14">
        <f>SUM(P5/P10)</f>
        <v>0.36409706656271318</v>
      </c>
      <c r="R5" s="2">
        <v>3</v>
      </c>
    </row>
    <row r="6" spans="1:18" s="2" customFormat="1" ht="16.5" customHeight="1" thickBot="1">
      <c r="A6" s="7" t="s">
        <v>171</v>
      </c>
      <c r="B6" s="12" t="s">
        <v>5</v>
      </c>
      <c r="C6" s="10">
        <v>920</v>
      </c>
      <c r="D6" s="10">
        <v>997</v>
      </c>
      <c r="E6" s="10">
        <v>1010</v>
      </c>
      <c r="F6" s="10">
        <v>1039</v>
      </c>
      <c r="G6" s="10">
        <v>1222</v>
      </c>
      <c r="H6" s="10">
        <v>1233</v>
      </c>
      <c r="I6" s="9">
        <v>1510</v>
      </c>
      <c r="J6" s="9"/>
      <c r="K6" s="9"/>
      <c r="L6" s="9"/>
      <c r="M6" s="9"/>
      <c r="N6" s="11" t="s">
        <v>8</v>
      </c>
      <c r="O6" s="20" t="s">
        <v>3</v>
      </c>
      <c r="P6" s="17">
        <f>(C7+C10+C14+C16)</f>
        <v>2373</v>
      </c>
      <c r="Q6" s="14">
        <f>SUM(P6/P10)</f>
        <v>0.23126400935581326</v>
      </c>
      <c r="R6" s="2">
        <v>2</v>
      </c>
    </row>
    <row r="7" spans="1:18" s="2" customFormat="1" ht="16.5" customHeight="1" thickBot="1">
      <c r="A7" s="7" t="s">
        <v>173</v>
      </c>
      <c r="B7" s="8" t="s">
        <v>3</v>
      </c>
      <c r="C7" s="10">
        <v>859</v>
      </c>
      <c r="D7" s="10">
        <v>903</v>
      </c>
      <c r="E7" s="10">
        <v>984</v>
      </c>
      <c r="F7" s="10">
        <v>1067</v>
      </c>
      <c r="G7" s="10">
        <v>1082</v>
      </c>
      <c r="H7" s="10">
        <v>1209</v>
      </c>
      <c r="I7" s="10">
        <v>1229</v>
      </c>
      <c r="J7" s="10">
        <v>1238</v>
      </c>
      <c r="K7" s="10">
        <v>1241</v>
      </c>
      <c r="L7" s="9">
        <v>1441</v>
      </c>
      <c r="M7" s="9"/>
      <c r="N7" s="11" t="s">
        <v>10</v>
      </c>
      <c r="O7" s="21" t="s">
        <v>16</v>
      </c>
      <c r="P7" s="17">
        <f>(C4+C8)</f>
        <v>2792</v>
      </c>
      <c r="Q7" s="14">
        <f>SUM(P7/P10)</f>
        <v>0.27209823603937239</v>
      </c>
      <c r="R7" s="2">
        <v>2</v>
      </c>
    </row>
    <row r="8" spans="1:18" s="2" customFormat="1" ht="16.5" customHeight="1" thickBot="1">
      <c r="A8" s="7" t="s">
        <v>176</v>
      </c>
      <c r="B8" s="41" t="s">
        <v>16</v>
      </c>
      <c r="C8" s="10">
        <v>841</v>
      </c>
      <c r="D8" s="10">
        <v>1106</v>
      </c>
      <c r="E8" s="10">
        <v>1108</v>
      </c>
      <c r="F8" s="10">
        <v>1152</v>
      </c>
      <c r="G8" s="10">
        <v>1183</v>
      </c>
      <c r="H8" s="10">
        <v>1228</v>
      </c>
      <c r="I8" s="10">
        <v>1281</v>
      </c>
      <c r="J8" s="9">
        <v>1303</v>
      </c>
      <c r="K8" s="10"/>
      <c r="L8" s="9"/>
      <c r="M8" s="9"/>
      <c r="N8" s="11" t="s">
        <v>6</v>
      </c>
      <c r="O8" s="25" t="s">
        <v>18</v>
      </c>
      <c r="P8" s="17">
        <v>738</v>
      </c>
      <c r="Q8" s="14">
        <f>SUM(P8/P10)</f>
        <v>7.1922814540493124E-2</v>
      </c>
    </row>
    <row r="9" spans="1:18" s="2" customFormat="1" ht="16.5" customHeight="1" thickBot="1">
      <c r="A9" s="18" t="s">
        <v>175</v>
      </c>
      <c r="B9" s="49" t="s">
        <v>18</v>
      </c>
      <c r="C9" s="10">
        <v>738</v>
      </c>
      <c r="D9" s="10">
        <v>771</v>
      </c>
      <c r="E9" s="10">
        <v>778</v>
      </c>
      <c r="F9" s="10">
        <v>791</v>
      </c>
      <c r="G9" s="10">
        <v>820</v>
      </c>
      <c r="H9" s="10">
        <v>849</v>
      </c>
      <c r="I9" s="10">
        <v>868</v>
      </c>
      <c r="J9" s="10">
        <v>879</v>
      </c>
      <c r="K9" s="10">
        <v>892</v>
      </c>
      <c r="L9" s="10">
        <v>956</v>
      </c>
      <c r="M9" s="10">
        <v>974</v>
      </c>
      <c r="N9" s="11"/>
      <c r="O9" s="13" t="s">
        <v>17</v>
      </c>
      <c r="P9" s="17">
        <v>622</v>
      </c>
      <c r="Q9" s="14">
        <f>SUM(P9/P10)</f>
        <v>6.0617873501608029E-2</v>
      </c>
    </row>
    <row r="10" spans="1:18" s="2" customFormat="1" ht="16.5" customHeight="1" thickBot="1">
      <c r="A10" s="7" t="s">
        <v>101</v>
      </c>
      <c r="B10" s="8" t="s">
        <v>3</v>
      </c>
      <c r="C10" s="10">
        <v>680</v>
      </c>
      <c r="D10" s="10">
        <v>710</v>
      </c>
      <c r="E10" s="10">
        <v>720</v>
      </c>
      <c r="F10" s="10">
        <v>798</v>
      </c>
      <c r="G10" s="10">
        <v>802</v>
      </c>
      <c r="H10" s="10">
        <v>869</v>
      </c>
      <c r="I10" s="10">
        <v>893</v>
      </c>
      <c r="J10" s="10">
        <v>898</v>
      </c>
      <c r="K10" s="10">
        <v>901</v>
      </c>
      <c r="L10" s="10">
        <v>999</v>
      </c>
      <c r="M10" s="9">
        <v>1068</v>
      </c>
      <c r="N10" s="11" t="s">
        <v>81</v>
      </c>
      <c r="P10" s="24">
        <v>10261</v>
      </c>
    </row>
    <row r="11" spans="1:18" s="2" customFormat="1" ht="16.5" customHeight="1" thickBot="1">
      <c r="A11" s="18" t="s">
        <v>272</v>
      </c>
      <c r="B11" s="23" t="s">
        <v>14</v>
      </c>
      <c r="C11" s="10">
        <v>622</v>
      </c>
      <c r="D11" s="10">
        <v>643</v>
      </c>
      <c r="E11" s="10">
        <v>652</v>
      </c>
      <c r="F11" s="10">
        <v>658</v>
      </c>
      <c r="G11" s="10">
        <v>677</v>
      </c>
      <c r="H11" s="10">
        <v>757</v>
      </c>
      <c r="I11" s="10">
        <v>780</v>
      </c>
      <c r="J11" s="10">
        <v>783</v>
      </c>
      <c r="K11" s="10">
        <v>784</v>
      </c>
      <c r="L11" s="10" t="s">
        <v>20</v>
      </c>
    </row>
    <row r="12" spans="1:18" s="2" customFormat="1" ht="16.5" customHeight="1" thickBot="1">
      <c r="A12" s="7" t="s">
        <v>172</v>
      </c>
      <c r="B12" s="12" t="s">
        <v>5</v>
      </c>
      <c r="C12" s="10">
        <v>579</v>
      </c>
      <c r="D12" s="10">
        <v>601</v>
      </c>
      <c r="E12" s="10">
        <v>610</v>
      </c>
      <c r="F12" s="10">
        <v>612</v>
      </c>
      <c r="G12" s="10">
        <v>666</v>
      </c>
      <c r="H12" s="10">
        <v>784</v>
      </c>
      <c r="I12" s="10">
        <v>847</v>
      </c>
      <c r="J12" s="10">
        <v>963</v>
      </c>
      <c r="K12" s="10">
        <v>1036</v>
      </c>
      <c r="L12" s="10">
        <v>1281</v>
      </c>
      <c r="M12" s="9">
        <v>1317</v>
      </c>
      <c r="N12" s="9" t="s">
        <v>15</v>
      </c>
    </row>
    <row r="13" spans="1:18" s="2" customFormat="1" ht="16.5" customHeight="1" thickBot="1">
      <c r="A13" s="18" t="s">
        <v>204</v>
      </c>
      <c r="B13" s="19" t="s">
        <v>5</v>
      </c>
      <c r="C13" s="10">
        <v>564</v>
      </c>
      <c r="D13" s="10">
        <v>592</v>
      </c>
      <c r="E13" s="10">
        <v>624</v>
      </c>
      <c r="F13" s="10">
        <v>640</v>
      </c>
      <c r="G13" s="10">
        <v>706</v>
      </c>
      <c r="H13" s="10">
        <v>715</v>
      </c>
      <c r="I13" s="10" t="s">
        <v>20</v>
      </c>
    </row>
    <row r="14" spans="1:18" s="2" customFormat="1" ht="16.5" customHeight="1" thickBot="1">
      <c r="A14" s="18" t="s">
        <v>132</v>
      </c>
      <c r="B14" s="26" t="s">
        <v>3</v>
      </c>
      <c r="C14" s="10">
        <v>497</v>
      </c>
      <c r="D14" s="10">
        <v>530</v>
      </c>
      <c r="E14" s="10">
        <v>532</v>
      </c>
      <c r="F14" s="10">
        <v>557</v>
      </c>
      <c r="G14" s="10">
        <v>580</v>
      </c>
      <c r="H14" s="10" t="s">
        <v>20</v>
      </c>
    </row>
    <row r="15" spans="1:18" s="2" customFormat="1" ht="16.5" customHeight="1" thickBot="1">
      <c r="A15" s="18" t="s">
        <v>75</v>
      </c>
      <c r="B15" s="19" t="s">
        <v>5</v>
      </c>
      <c r="C15" s="10">
        <v>455</v>
      </c>
      <c r="D15" s="10">
        <v>487</v>
      </c>
      <c r="E15" s="10">
        <v>496</v>
      </c>
      <c r="F15" s="10">
        <v>504</v>
      </c>
      <c r="G15" s="10" t="s">
        <v>20</v>
      </c>
      <c r="M15" s="17"/>
    </row>
    <row r="16" spans="1:18" s="2" customFormat="1" ht="16.5" customHeight="1" thickBot="1">
      <c r="A16" s="18" t="s">
        <v>174</v>
      </c>
      <c r="B16" s="26" t="s">
        <v>3</v>
      </c>
      <c r="C16" s="10">
        <v>337</v>
      </c>
      <c r="D16" s="10">
        <v>384</v>
      </c>
      <c r="E16" s="10">
        <v>387</v>
      </c>
      <c r="F16" s="10" t="s">
        <v>20</v>
      </c>
      <c r="H16" s="17"/>
    </row>
    <row r="17" spans="1:14" s="2" customFormat="1" ht="16.5" customHeight="1" thickBot="1">
      <c r="A17" s="18" t="s">
        <v>205</v>
      </c>
      <c r="B17" s="19" t="s">
        <v>5</v>
      </c>
      <c r="C17" s="10">
        <v>202</v>
      </c>
      <c r="D17" s="10">
        <v>208</v>
      </c>
      <c r="E17" s="10" t="s">
        <v>20</v>
      </c>
    </row>
    <row r="18" spans="1:14" s="2" customFormat="1" ht="10.5" customHeight="1">
      <c r="A18" s="1"/>
    </row>
    <row r="19" spans="1:14" s="2" customFormat="1" ht="17.45" customHeight="1">
      <c r="A19" s="1" t="s">
        <v>206</v>
      </c>
    </row>
    <row r="20" spans="1:14" s="2" customFormat="1" ht="10.5" customHeight="1" thickBot="1">
      <c r="A20" s="1"/>
    </row>
    <row r="21" spans="1:14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6"/>
      <c r="H21" s="13" t="s">
        <v>9</v>
      </c>
      <c r="I21" s="14">
        <f>(5065/6334)</f>
        <v>0.79965266814019575</v>
      </c>
    </row>
    <row r="22" spans="1:14" s="2" customFormat="1" ht="16.5" customHeight="1" thickBot="1">
      <c r="A22" s="7" t="s">
        <v>164</v>
      </c>
      <c r="B22" s="8" t="s">
        <v>3</v>
      </c>
      <c r="C22" s="10">
        <v>792</v>
      </c>
      <c r="D22" s="10">
        <v>793</v>
      </c>
      <c r="E22" s="10">
        <v>856</v>
      </c>
      <c r="F22" s="9">
        <v>971</v>
      </c>
      <c r="G22" s="11" t="s">
        <v>6</v>
      </c>
      <c r="I22" s="13" t="s">
        <v>11</v>
      </c>
      <c r="J22" s="13" t="s">
        <v>12</v>
      </c>
      <c r="K22" s="13" t="s">
        <v>13</v>
      </c>
    </row>
    <row r="23" spans="1:14" s="2" customFormat="1" ht="16.5" customHeight="1" thickBot="1">
      <c r="A23" s="7" t="s">
        <v>139</v>
      </c>
      <c r="B23" s="8" t="s">
        <v>3</v>
      </c>
      <c r="C23" s="10">
        <v>779</v>
      </c>
      <c r="D23" s="10">
        <v>816</v>
      </c>
      <c r="E23" s="10">
        <v>913</v>
      </c>
      <c r="F23" s="9">
        <v>973</v>
      </c>
      <c r="G23" s="11" t="s">
        <v>7</v>
      </c>
      <c r="H23" s="16" t="s">
        <v>5</v>
      </c>
      <c r="I23" s="17">
        <f>(C25+C26+C27+C24)</f>
        <v>2954</v>
      </c>
      <c r="J23" s="14">
        <f>SUM(I23/I26)</f>
        <v>0.59139139139139141</v>
      </c>
      <c r="K23" s="2">
        <v>2</v>
      </c>
    </row>
    <row r="24" spans="1:14" s="2" customFormat="1" ht="16.5" customHeight="1" thickBot="1">
      <c r="A24" s="18" t="s">
        <v>165</v>
      </c>
      <c r="B24" s="19" t="s">
        <v>5</v>
      </c>
      <c r="C24" s="10">
        <v>773</v>
      </c>
      <c r="D24" s="10">
        <v>793</v>
      </c>
      <c r="E24" s="10">
        <v>821</v>
      </c>
      <c r="F24" s="10">
        <v>923</v>
      </c>
      <c r="G24" s="11"/>
      <c r="H24" s="20" t="s">
        <v>3</v>
      </c>
      <c r="I24" s="17">
        <f>(C22+C23)</f>
        <v>1571</v>
      </c>
      <c r="J24" s="14">
        <f>SUM(I24/I26)</f>
        <v>0.31451451451451451</v>
      </c>
      <c r="K24" s="2">
        <v>2</v>
      </c>
    </row>
    <row r="25" spans="1:14" s="2" customFormat="1" ht="16.5" customHeight="1" thickBot="1">
      <c r="A25" s="7" t="s">
        <v>137</v>
      </c>
      <c r="B25" s="12" t="s">
        <v>5</v>
      </c>
      <c r="C25" s="10">
        <v>754</v>
      </c>
      <c r="D25" s="10">
        <v>759</v>
      </c>
      <c r="E25" s="10">
        <v>811</v>
      </c>
      <c r="F25" s="9">
        <v>984</v>
      </c>
      <c r="G25" s="11" t="s">
        <v>8</v>
      </c>
      <c r="H25" s="21" t="s">
        <v>16</v>
      </c>
      <c r="I25" s="17">
        <f>(C28+C29)</f>
        <v>471</v>
      </c>
      <c r="J25" s="14">
        <f>SUM(I25/I26)</f>
        <v>9.4294294294294298E-2</v>
      </c>
    </row>
    <row r="26" spans="1:14" s="2" customFormat="1" ht="16.5" customHeight="1" thickBot="1">
      <c r="A26" s="7" t="s">
        <v>98</v>
      </c>
      <c r="B26" s="12" t="s">
        <v>5</v>
      </c>
      <c r="C26" s="10">
        <v>739</v>
      </c>
      <c r="D26" s="10">
        <v>749</v>
      </c>
      <c r="E26" s="10">
        <v>804</v>
      </c>
      <c r="F26" s="9">
        <v>1011</v>
      </c>
      <c r="G26" s="11" t="s">
        <v>4</v>
      </c>
      <c r="H26" s="50"/>
      <c r="I26" s="24">
        <v>4995</v>
      </c>
      <c r="J26" s="14"/>
    </row>
    <row r="27" spans="1:14" s="2" customFormat="1" ht="16.5" customHeight="1" thickBot="1">
      <c r="A27" s="18" t="s">
        <v>135</v>
      </c>
      <c r="B27" s="19" t="s">
        <v>5</v>
      </c>
      <c r="C27" s="10">
        <v>688</v>
      </c>
      <c r="D27" s="10">
        <v>692</v>
      </c>
      <c r="E27" s="10">
        <v>710</v>
      </c>
      <c r="F27" s="10" t="s">
        <v>20</v>
      </c>
      <c r="H27" s="25"/>
      <c r="J27" s="14"/>
    </row>
    <row r="28" spans="1:14" s="2" customFormat="1" ht="16.5" customHeight="1" thickBot="1">
      <c r="A28" s="18" t="s">
        <v>158</v>
      </c>
      <c r="B28" s="22" t="s">
        <v>16</v>
      </c>
      <c r="C28" s="10">
        <v>320</v>
      </c>
      <c r="D28" s="10">
        <v>385</v>
      </c>
      <c r="E28" s="10" t="s">
        <v>20</v>
      </c>
      <c r="H28" s="50"/>
      <c r="I28" s="17"/>
      <c r="J28" s="14"/>
    </row>
    <row r="29" spans="1:14" s="2" customFormat="1" ht="16.5" customHeight="1" thickBot="1">
      <c r="A29" s="18" t="s">
        <v>166</v>
      </c>
      <c r="B29" s="22" t="s">
        <v>16</v>
      </c>
      <c r="C29" s="10">
        <v>151</v>
      </c>
      <c r="D29" s="10" t="s">
        <v>20</v>
      </c>
      <c r="I29" s="25"/>
      <c r="J29" s="24"/>
      <c r="K29" s="14"/>
    </row>
    <row r="30" spans="1:14" s="2" customFormat="1" ht="11.25" customHeight="1">
      <c r="A30" s="27"/>
      <c r="B30" s="28"/>
      <c r="C30" s="43"/>
      <c r="D30" s="43"/>
      <c r="E30" s="43"/>
      <c r="F30" s="17"/>
      <c r="G30" s="17"/>
      <c r="H30" s="17"/>
      <c r="I30" s="17"/>
      <c r="J30" s="17"/>
      <c r="K30" s="17"/>
      <c r="L30" s="17"/>
      <c r="M30" s="17"/>
      <c r="N30" s="42"/>
    </row>
    <row r="31" spans="1:14" s="2" customFormat="1" ht="17.45" customHeight="1">
      <c r="A31" s="1" t="s">
        <v>208</v>
      </c>
    </row>
    <row r="32" spans="1:14" s="2" customFormat="1" ht="8.25" customHeight="1" thickBot="1">
      <c r="A32" s="1"/>
    </row>
    <row r="33" spans="1:15" s="2" customFormat="1" ht="17.4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/>
      <c r="L33" s="13" t="s">
        <v>9</v>
      </c>
      <c r="M33" s="14">
        <f>(6796/9200)</f>
        <v>0.73869565217391309</v>
      </c>
    </row>
    <row r="34" spans="1:15" s="2" customFormat="1" ht="17.45" customHeight="1" thickBot="1">
      <c r="A34" s="7" t="s">
        <v>54</v>
      </c>
      <c r="B34" s="12" t="s">
        <v>5</v>
      </c>
      <c r="C34" s="9">
        <v>1460</v>
      </c>
      <c r="D34" s="10"/>
      <c r="E34" s="10"/>
      <c r="F34" s="9"/>
      <c r="G34" s="10"/>
      <c r="H34" s="9"/>
      <c r="I34" s="10"/>
      <c r="J34" s="9"/>
      <c r="K34" s="11" t="s">
        <v>4</v>
      </c>
      <c r="M34" s="13" t="s">
        <v>11</v>
      </c>
      <c r="N34" s="13" t="s">
        <v>12</v>
      </c>
      <c r="O34" s="13" t="s">
        <v>13</v>
      </c>
    </row>
    <row r="35" spans="1:15" s="2" customFormat="1" ht="17.45" customHeight="1" thickBot="1">
      <c r="A35" s="7" t="s">
        <v>180</v>
      </c>
      <c r="B35" s="41" t="s">
        <v>16</v>
      </c>
      <c r="C35" s="10">
        <v>1009</v>
      </c>
      <c r="D35" s="10">
        <v>1044</v>
      </c>
      <c r="E35" s="9">
        <v>1178</v>
      </c>
      <c r="F35" s="10"/>
      <c r="G35" s="10"/>
      <c r="H35" s="10"/>
      <c r="I35" s="10"/>
      <c r="J35" s="10"/>
      <c r="K35" s="11" t="s">
        <v>8</v>
      </c>
      <c r="L35" s="16" t="s">
        <v>5</v>
      </c>
      <c r="M35" s="17">
        <f>(C34+C39+C40+C41)</f>
        <v>2954</v>
      </c>
      <c r="N35" s="14">
        <f>SUM(M35/M39)</f>
        <v>0.44135664126699536</v>
      </c>
      <c r="O35" s="2">
        <v>2</v>
      </c>
    </row>
    <row r="36" spans="1:15" s="2" customFormat="1" ht="17.45" customHeight="1" thickBot="1">
      <c r="A36" s="7" t="s">
        <v>178</v>
      </c>
      <c r="B36" s="8" t="s">
        <v>3</v>
      </c>
      <c r="C36" s="10">
        <v>889</v>
      </c>
      <c r="D36" s="10">
        <v>913</v>
      </c>
      <c r="E36" s="10">
        <v>973</v>
      </c>
      <c r="F36" s="10">
        <v>981</v>
      </c>
      <c r="G36" s="10">
        <v>997</v>
      </c>
      <c r="H36" s="9">
        <v>1353</v>
      </c>
      <c r="I36" s="10"/>
      <c r="J36" s="10"/>
      <c r="K36" s="11" t="s">
        <v>7</v>
      </c>
      <c r="L36" s="20" t="s">
        <v>3</v>
      </c>
      <c r="M36" s="17">
        <f>(C36+C37+C38)</f>
        <v>2387</v>
      </c>
      <c r="N36" s="14">
        <f>SUM(M36/M39)</f>
        <v>0.3566412669953683</v>
      </c>
      <c r="O36" s="2">
        <v>2</v>
      </c>
    </row>
    <row r="37" spans="1:15" s="2" customFormat="1" ht="17.45" customHeight="1" thickBot="1">
      <c r="A37" s="7" t="s">
        <v>121</v>
      </c>
      <c r="B37" s="8" t="s">
        <v>3</v>
      </c>
      <c r="C37" s="10">
        <v>819</v>
      </c>
      <c r="D37" s="10">
        <v>831</v>
      </c>
      <c r="E37" s="10">
        <v>865</v>
      </c>
      <c r="F37" s="10">
        <v>883</v>
      </c>
      <c r="G37" s="10">
        <v>902</v>
      </c>
      <c r="H37" s="10">
        <v>1096</v>
      </c>
      <c r="I37" s="9">
        <v>1313</v>
      </c>
      <c r="J37" s="10"/>
      <c r="K37" s="11" t="s">
        <v>6</v>
      </c>
      <c r="L37" s="21" t="s">
        <v>16</v>
      </c>
      <c r="M37" s="17">
        <f>(C35+C42)</f>
        <v>1325</v>
      </c>
      <c r="N37" s="14">
        <f>SUM(M37/M39)</f>
        <v>0.19796802629613028</v>
      </c>
      <c r="O37" s="2">
        <v>1</v>
      </c>
    </row>
    <row r="38" spans="1:15" s="2" customFormat="1" ht="17.45" customHeight="1" thickBot="1">
      <c r="A38" s="18" t="s">
        <v>141</v>
      </c>
      <c r="B38" s="26" t="s">
        <v>3</v>
      </c>
      <c r="C38" s="10">
        <v>679</v>
      </c>
      <c r="D38" s="10">
        <v>697</v>
      </c>
      <c r="E38" s="10">
        <v>706</v>
      </c>
      <c r="F38" s="10">
        <v>779</v>
      </c>
      <c r="G38" s="10">
        <v>790</v>
      </c>
      <c r="H38" s="10" t="s">
        <v>20</v>
      </c>
      <c r="L38" s="13" t="s">
        <v>17</v>
      </c>
      <c r="M38" s="17">
        <v>27</v>
      </c>
      <c r="N38" s="14">
        <f>SUM(M38/M39)</f>
        <v>4.0340654415060512E-3</v>
      </c>
    </row>
    <row r="39" spans="1:15" s="2" customFormat="1" ht="17.45" customHeight="1" thickBot="1">
      <c r="A39" s="7" t="s">
        <v>143</v>
      </c>
      <c r="B39" s="12" t="s">
        <v>5</v>
      </c>
      <c r="C39" s="10">
        <v>648</v>
      </c>
      <c r="D39" s="10">
        <v>710</v>
      </c>
      <c r="E39" s="10">
        <v>749</v>
      </c>
      <c r="F39" s="10">
        <v>862</v>
      </c>
      <c r="G39" s="10">
        <v>867</v>
      </c>
      <c r="H39" s="10">
        <v>895</v>
      </c>
      <c r="I39" s="10">
        <v>905</v>
      </c>
      <c r="J39" s="9">
        <v>923</v>
      </c>
      <c r="K39" s="9" t="s">
        <v>10</v>
      </c>
      <c r="L39" s="50"/>
      <c r="M39" s="24">
        <v>6693</v>
      </c>
      <c r="N39" s="14"/>
    </row>
    <row r="40" spans="1:15" s="2" customFormat="1" ht="17.45" customHeight="1" thickBot="1">
      <c r="A40" s="18" t="s">
        <v>177</v>
      </c>
      <c r="B40" s="19" t="s">
        <v>5</v>
      </c>
      <c r="C40" s="10">
        <v>494</v>
      </c>
      <c r="D40" s="10">
        <v>576</v>
      </c>
      <c r="E40" s="10">
        <v>621</v>
      </c>
      <c r="F40" s="10">
        <v>794</v>
      </c>
      <c r="G40" s="10">
        <v>805</v>
      </c>
      <c r="H40" s="10">
        <v>852</v>
      </c>
      <c r="I40" s="10">
        <v>862</v>
      </c>
      <c r="J40" s="10">
        <v>879</v>
      </c>
      <c r="K40" s="11"/>
    </row>
    <row r="41" spans="1:15" s="2" customFormat="1" ht="17.45" customHeight="1" thickBot="1">
      <c r="A41" s="18" t="s">
        <v>179</v>
      </c>
      <c r="B41" s="19" t="s">
        <v>5</v>
      </c>
      <c r="C41" s="10">
        <v>352</v>
      </c>
      <c r="D41" s="10">
        <v>453</v>
      </c>
      <c r="E41" s="10">
        <v>467</v>
      </c>
      <c r="F41" s="10" t="s">
        <v>20</v>
      </c>
      <c r="K41" s="14"/>
    </row>
    <row r="42" spans="1:15" s="2" customFormat="1" ht="17.45" customHeight="1" thickBot="1">
      <c r="A42" s="18" t="s">
        <v>161</v>
      </c>
      <c r="B42" s="22" t="s">
        <v>16</v>
      </c>
      <c r="C42" s="10">
        <v>316</v>
      </c>
      <c r="D42" s="10">
        <v>324</v>
      </c>
      <c r="E42" s="10" t="s">
        <v>20</v>
      </c>
      <c r="J42" s="17"/>
      <c r="K42" s="17"/>
    </row>
    <row r="43" spans="1:15" s="2" customFormat="1" ht="17.45" customHeight="1" thickBot="1">
      <c r="A43" s="18" t="s">
        <v>181</v>
      </c>
      <c r="B43" s="23" t="s">
        <v>14</v>
      </c>
      <c r="C43" s="10">
        <v>27</v>
      </c>
      <c r="D43" s="10">
        <v>29</v>
      </c>
      <c r="E43" s="10" t="s">
        <v>20</v>
      </c>
      <c r="L43" s="14"/>
    </row>
    <row r="45" spans="1:15" s="2" customFormat="1" ht="17.45" customHeight="1">
      <c r="A45" s="1" t="s">
        <v>207</v>
      </c>
    </row>
    <row r="46" spans="1:15" s="2" customFormat="1" ht="10.5" customHeight="1" thickBot="1">
      <c r="A46" s="1"/>
    </row>
    <row r="47" spans="1:15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6"/>
      <c r="K47" s="13" t="s">
        <v>9</v>
      </c>
      <c r="L47" s="14">
        <f>(7187/10030)</f>
        <v>0.71655034895314063</v>
      </c>
    </row>
    <row r="48" spans="1:15" s="2" customFormat="1" ht="16.5" customHeight="1" thickBot="1">
      <c r="A48" s="7" t="s">
        <v>169</v>
      </c>
      <c r="B48" s="8" t="s">
        <v>3</v>
      </c>
      <c r="C48" s="9">
        <v>1433</v>
      </c>
      <c r="D48" s="10"/>
      <c r="E48" s="10"/>
      <c r="F48" s="10"/>
      <c r="G48" s="10"/>
      <c r="H48" s="10"/>
      <c r="I48" s="10"/>
      <c r="J48" s="11" t="s">
        <v>4</v>
      </c>
      <c r="L48" s="13" t="s">
        <v>11</v>
      </c>
      <c r="M48" s="13" t="s">
        <v>12</v>
      </c>
      <c r="N48" s="13" t="s">
        <v>13</v>
      </c>
    </row>
    <row r="49" spans="1:20" s="2" customFormat="1" ht="16.5" customHeight="1" thickBot="1">
      <c r="A49" s="7" t="s">
        <v>148</v>
      </c>
      <c r="B49" s="12" t="s">
        <v>5</v>
      </c>
      <c r="C49" s="9">
        <v>1327</v>
      </c>
      <c r="D49" s="10"/>
      <c r="E49" s="10"/>
      <c r="F49" s="10"/>
      <c r="G49" s="10"/>
      <c r="H49" s="10"/>
      <c r="I49" s="10"/>
      <c r="J49" s="11" t="s">
        <v>8</v>
      </c>
      <c r="K49" s="16" t="s">
        <v>5</v>
      </c>
      <c r="L49" s="17">
        <f>(C49+C51+C54+C55)</f>
        <v>3069</v>
      </c>
      <c r="M49" s="14">
        <f>SUM(L49/L53)</f>
        <v>0.43513398553806892</v>
      </c>
      <c r="N49" s="2">
        <v>2</v>
      </c>
    </row>
    <row r="50" spans="1:20" s="2" customFormat="1" ht="16.5" customHeight="1" thickBot="1">
      <c r="A50" s="7" t="s">
        <v>167</v>
      </c>
      <c r="B50" s="8" t="s">
        <v>3</v>
      </c>
      <c r="C50" s="10">
        <v>1030</v>
      </c>
      <c r="D50" s="10">
        <v>1135</v>
      </c>
      <c r="E50" s="10">
        <v>1145</v>
      </c>
      <c r="F50" s="9">
        <v>1274</v>
      </c>
      <c r="G50" s="10"/>
      <c r="H50" s="10"/>
      <c r="I50" s="10"/>
      <c r="J50" s="11" t="s">
        <v>7</v>
      </c>
      <c r="K50" s="20" t="s">
        <v>3</v>
      </c>
      <c r="L50" s="17">
        <f>(C48+C50+C56)</f>
        <v>2677</v>
      </c>
      <c r="M50" s="14">
        <f>SUM(L50/L53)</f>
        <v>0.379554799376152</v>
      </c>
      <c r="N50" s="2">
        <v>2</v>
      </c>
    </row>
    <row r="51" spans="1:20" s="2" customFormat="1" ht="16.5" customHeight="1" thickBot="1">
      <c r="A51" s="7" t="s">
        <v>147</v>
      </c>
      <c r="B51" s="12" t="s">
        <v>5</v>
      </c>
      <c r="C51" s="10">
        <v>724</v>
      </c>
      <c r="D51" s="10">
        <v>734</v>
      </c>
      <c r="E51" s="10">
        <v>751</v>
      </c>
      <c r="F51" s="10">
        <v>770</v>
      </c>
      <c r="G51" s="10">
        <v>775</v>
      </c>
      <c r="H51" s="10">
        <v>898</v>
      </c>
      <c r="I51" s="9">
        <v>1241</v>
      </c>
      <c r="J51" s="11" t="s">
        <v>6</v>
      </c>
      <c r="K51" s="21" t="s">
        <v>16</v>
      </c>
      <c r="L51" s="17">
        <v>644</v>
      </c>
      <c r="M51" s="14">
        <f>SUM(L51/L53)</f>
        <v>9.1308662980292069E-2</v>
      </c>
    </row>
    <row r="52" spans="1:20" s="2" customFormat="1" ht="16.5" customHeight="1" thickBot="1">
      <c r="A52" s="7" t="s">
        <v>151</v>
      </c>
      <c r="B52" s="15" t="s">
        <v>14</v>
      </c>
      <c r="C52" s="10">
        <v>663</v>
      </c>
      <c r="D52" s="10">
        <v>699</v>
      </c>
      <c r="E52" s="10">
        <v>721</v>
      </c>
      <c r="F52" s="10">
        <v>770</v>
      </c>
      <c r="G52" s="10">
        <v>811</v>
      </c>
      <c r="H52" s="10">
        <v>950</v>
      </c>
      <c r="I52" s="9">
        <v>1035</v>
      </c>
      <c r="J52" s="11" t="s">
        <v>10</v>
      </c>
      <c r="K52" s="13" t="s">
        <v>17</v>
      </c>
      <c r="L52" s="17">
        <v>663</v>
      </c>
      <c r="M52" s="14">
        <f>SUM(L52/L53)</f>
        <v>9.4002552105487025E-2</v>
      </c>
      <c r="N52" s="2">
        <v>1</v>
      </c>
    </row>
    <row r="53" spans="1:20" s="2" customFormat="1" ht="16.5" customHeight="1" thickBot="1">
      <c r="A53" s="18" t="s">
        <v>42</v>
      </c>
      <c r="B53" s="22" t="s">
        <v>16</v>
      </c>
      <c r="C53" s="10">
        <v>644</v>
      </c>
      <c r="D53" s="10">
        <v>672</v>
      </c>
      <c r="E53" s="10">
        <v>688</v>
      </c>
      <c r="F53" s="10">
        <v>706</v>
      </c>
      <c r="G53" s="10">
        <v>723</v>
      </c>
      <c r="H53" s="10">
        <v>777</v>
      </c>
      <c r="I53" s="10">
        <v>907</v>
      </c>
      <c r="J53" s="11"/>
      <c r="L53" s="24">
        <v>7053</v>
      </c>
    </row>
    <row r="54" spans="1:20" s="2" customFormat="1" ht="16.5" customHeight="1" thickBot="1">
      <c r="A54" s="18" t="s">
        <v>168</v>
      </c>
      <c r="B54" s="19" t="s">
        <v>5</v>
      </c>
      <c r="C54" s="10">
        <v>579</v>
      </c>
      <c r="D54" s="10">
        <v>587</v>
      </c>
      <c r="E54" s="10">
        <v>607</v>
      </c>
      <c r="F54" s="10">
        <v>615</v>
      </c>
      <c r="G54" s="10">
        <v>618</v>
      </c>
      <c r="H54" s="10">
        <v>774</v>
      </c>
      <c r="I54" s="10" t="s">
        <v>20</v>
      </c>
    </row>
    <row r="55" spans="1:20" s="2" customFormat="1" ht="16.5" customHeight="1" thickBot="1">
      <c r="A55" s="18" t="s">
        <v>170</v>
      </c>
      <c r="B55" s="19" t="s">
        <v>5</v>
      </c>
      <c r="C55" s="10">
        <v>439</v>
      </c>
      <c r="D55" s="10">
        <v>455</v>
      </c>
      <c r="E55" s="10">
        <v>516</v>
      </c>
      <c r="F55" s="10">
        <v>537</v>
      </c>
      <c r="G55" s="10">
        <v>541</v>
      </c>
      <c r="H55" s="10" t="s">
        <v>20</v>
      </c>
      <c r="J55" s="24"/>
    </row>
    <row r="56" spans="1:20" s="2" customFormat="1" ht="16.5" customHeight="1" thickBot="1">
      <c r="A56" s="18" t="s">
        <v>61</v>
      </c>
      <c r="B56" s="26" t="s">
        <v>3</v>
      </c>
      <c r="C56" s="10">
        <v>214</v>
      </c>
      <c r="D56" s="10">
        <v>268</v>
      </c>
      <c r="E56" s="10">
        <v>273</v>
      </c>
      <c r="F56" s="10" t="s">
        <v>20</v>
      </c>
    </row>
    <row r="57" spans="1:20">
      <c r="C57" s="44"/>
      <c r="D57" s="44"/>
      <c r="E57" s="44"/>
    </row>
    <row r="58" spans="1:20" s="30" customFormat="1" ht="15" customHeight="1">
      <c r="B58" s="34" t="s">
        <v>19</v>
      </c>
      <c r="C58" s="36" t="s">
        <v>5</v>
      </c>
      <c r="D58" s="37" t="s">
        <v>3</v>
      </c>
      <c r="E58" s="38" t="s">
        <v>16</v>
      </c>
      <c r="F58" s="39" t="s">
        <v>18</v>
      </c>
      <c r="G58" s="34" t="s">
        <v>17</v>
      </c>
      <c r="H58" s="39"/>
      <c r="R58" s="31"/>
      <c r="S58" s="32"/>
      <c r="T58" s="33"/>
    </row>
    <row r="59" spans="1:20" s="30" customFormat="1" ht="15" customHeight="1">
      <c r="A59" s="30" t="s">
        <v>11</v>
      </c>
      <c r="B59" s="35">
        <f>SUM(P10+M39+L53+I26)</f>
        <v>29002</v>
      </c>
      <c r="C59" s="32">
        <f>SUM(L49+M35+I23+P5)</f>
        <v>12713</v>
      </c>
      <c r="D59" s="32">
        <f>SUM(L50+M36+I24+P6)</f>
        <v>9008</v>
      </c>
      <c r="E59" s="32">
        <f>SUM(L51+M37+I25+P7)</f>
        <v>5232</v>
      </c>
      <c r="F59" s="32">
        <v>738</v>
      </c>
      <c r="G59" s="32">
        <f>SUM(L52+P9+M38)</f>
        <v>1312</v>
      </c>
      <c r="H59" s="32"/>
      <c r="R59" s="34"/>
      <c r="S59" s="35"/>
      <c r="T59" s="33"/>
    </row>
    <row r="60" spans="1:20" s="30" customFormat="1" ht="15" customHeight="1">
      <c r="A60" s="30" t="s">
        <v>12</v>
      </c>
      <c r="B60" s="40">
        <v>1</v>
      </c>
      <c r="C60" s="33">
        <f>SUM(C59/$B$59)</f>
        <v>0.43834907937383627</v>
      </c>
      <c r="D60" s="33">
        <f>SUM(D59/$B$59)</f>
        <v>0.31059926901592994</v>
      </c>
      <c r="E60" s="33">
        <f>SUM(E59/$B$59)</f>
        <v>0.180401351630922</v>
      </c>
      <c r="F60" s="33">
        <f>SUM(F59/$B$59)</f>
        <v>2.5446520929591064E-2</v>
      </c>
      <c r="G60" s="33">
        <f>SUM(G59/$B$59)</f>
        <v>4.5238259430384113E-2</v>
      </c>
      <c r="H60" s="33"/>
    </row>
    <row r="61" spans="1:20" s="30" customFormat="1" ht="15" customHeight="1">
      <c r="A61" s="30" t="s">
        <v>13</v>
      </c>
      <c r="B61" s="34">
        <v>21</v>
      </c>
      <c r="C61" s="30">
        <v>9</v>
      </c>
      <c r="D61" s="30">
        <v>8</v>
      </c>
      <c r="E61" s="30">
        <v>3</v>
      </c>
      <c r="F61" s="30">
        <v>0</v>
      </c>
      <c r="G61" s="30">
        <v>1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3"/>
  <dimension ref="A1:S5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8" s="2" customFormat="1" ht="16.5" customHeight="1">
      <c r="A1" s="1" t="s">
        <v>199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>
        <f>(10389/13646)</f>
        <v>0.76132199912062137</v>
      </c>
    </row>
    <row r="4" spans="1:18" s="2" customFormat="1" ht="16.5" customHeight="1" thickBot="1">
      <c r="A4" s="7" t="s">
        <v>122</v>
      </c>
      <c r="B4" s="41" t="s">
        <v>16</v>
      </c>
      <c r="C4" s="10">
        <v>1243</v>
      </c>
      <c r="D4" s="10">
        <v>1270</v>
      </c>
      <c r="E4" s="9">
        <v>1295</v>
      </c>
      <c r="F4" s="10"/>
      <c r="G4" s="10"/>
      <c r="H4" s="9"/>
      <c r="I4" s="10"/>
      <c r="J4" s="9"/>
      <c r="K4" s="10"/>
      <c r="L4" s="10"/>
      <c r="M4" s="10"/>
      <c r="N4" s="11" t="s">
        <v>8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154</v>
      </c>
      <c r="B5" s="12" t="s">
        <v>5</v>
      </c>
      <c r="C5" s="10">
        <v>1183</v>
      </c>
      <c r="D5" s="10">
        <v>1194</v>
      </c>
      <c r="E5" s="9">
        <v>1328</v>
      </c>
      <c r="F5" s="10"/>
      <c r="G5" s="9"/>
      <c r="H5" s="10"/>
      <c r="I5" s="9"/>
      <c r="J5" s="10"/>
      <c r="K5" s="10"/>
      <c r="L5" s="9"/>
      <c r="M5" s="9"/>
      <c r="N5" s="11" t="s">
        <v>4</v>
      </c>
      <c r="O5" s="16" t="s">
        <v>5</v>
      </c>
      <c r="P5" s="17">
        <f>(C5+C6+C8+C11+C13+C15)</f>
        <v>4827</v>
      </c>
      <c r="Q5" s="14">
        <f>SUM(P5/P9)</f>
        <v>0.47046783625730992</v>
      </c>
      <c r="R5" s="2">
        <v>3</v>
      </c>
    </row>
    <row r="6" spans="1:18" s="2" customFormat="1" ht="16.5" customHeight="1" thickBot="1">
      <c r="A6" s="7" t="s">
        <v>36</v>
      </c>
      <c r="B6" s="12" t="s">
        <v>5</v>
      </c>
      <c r="C6" s="10">
        <v>1056</v>
      </c>
      <c r="D6" s="10">
        <v>1066</v>
      </c>
      <c r="E6" s="10">
        <v>1130</v>
      </c>
      <c r="F6" s="10">
        <v>1161</v>
      </c>
      <c r="G6" s="10">
        <v>1182</v>
      </c>
      <c r="H6" s="10">
        <v>1190</v>
      </c>
      <c r="I6" s="10">
        <v>1191</v>
      </c>
      <c r="J6" s="9">
        <v>1438</v>
      </c>
      <c r="K6" s="9"/>
      <c r="L6" s="9"/>
      <c r="M6" s="9"/>
      <c r="N6" s="11" t="s">
        <v>7</v>
      </c>
      <c r="O6" s="20" t="s">
        <v>3</v>
      </c>
      <c r="P6" s="17">
        <f>(C9+C10+C12+C14)</f>
        <v>2692</v>
      </c>
      <c r="Q6" s="14">
        <f>SUM(P6/P9)</f>
        <v>0.26237816764132554</v>
      </c>
      <c r="R6" s="2">
        <v>2</v>
      </c>
    </row>
    <row r="7" spans="1:18" s="2" customFormat="1" ht="16.5" customHeight="1" thickBot="1">
      <c r="A7" s="7" t="s">
        <v>128</v>
      </c>
      <c r="B7" s="15" t="s">
        <v>14</v>
      </c>
      <c r="C7" s="10">
        <v>946</v>
      </c>
      <c r="D7" s="10">
        <v>949</v>
      </c>
      <c r="E7" s="10">
        <v>959</v>
      </c>
      <c r="F7" s="10">
        <v>1034</v>
      </c>
      <c r="G7" s="10">
        <v>1090</v>
      </c>
      <c r="H7" s="10">
        <v>1092</v>
      </c>
      <c r="I7" s="10">
        <v>1093</v>
      </c>
      <c r="J7" s="10">
        <v>1130</v>
      </c>
      <c r="K7" s="10">
        <v>1133</v>
      </c>
      <c r="L7" s="9">
        <v>1287</v>
      </c>
      <c r="M7" s="9"/>
      <c r="N7" s="11" t="s">
        <v>10</v>
      </c>
      <c r="O7" s="21" t="s">
        <v>16</v>
      </c>
      <c r="P7" s="17">
        <f>(C4+C16+C17)</f>
        <v>1795</v>
      </c>
      <c r="Q7" s="14">
        <f>SUM(P7/P9)</f>
        <v>0.17495126705653022</v>
      </c>
      <c r="R7" s="2">
        <v>1</v>
      </c>
    </row>
    <row r="8" spans="1:18" s="2" customFormat="1" ht="16.5" customHeight="1" thickBot="1">
      <c r="A8" s="7" t="s">
        <v>75</v>
      </c>
      <c r="B8" s="12" t="s">
        <v>5</v>
      </c>
      <c r="C8" s="10">
        <v>792</v>
      </c>
      <c r="D8" s="10">
        <v>793</v>
      </c>
      <c r="E8" s="10">
        <v>843</v>
      </c>
      <c r="F8" s="10">
        <v>865</v>
      </c>
      <c r="G8" s="10">
        <v>928</v>
      </c>
      <c r="H8" s="10">
        <v>945</v>
      </c>
      <c r="I8" s="10">
        <v>948</v>
      </c>
      <c r="J8" s="10">
        <v>1055</v>
      </c>
      <c r="K8" s="10">
        <v>1112</v>
      </c>
      <c r="L8" s="9">
        <v>1523</v>
      </c>
      <c r="M8" s="9"/>
      <c r="N8" s="11" t="s">
        <v>6</v>
      </c>
      <c r="O8" s="13" t="s">
        <v>17</v>
      </c>
      <c r="P8" s="17">
        <v>946</v>
      </c>
      <c r="Q8" s="14">
        <f>SUM(P8/P9)</f>
        <v>9.2202729044834314E-2</v>
      </c>
      <c r="R8" s="2">
        <v>1</v>
      </c>
    </row>
    <row r="9" spans="1:18" s="2" customFormat="1" ht="16.5" customHeight="1" thickBot="1">
      <c r="A9" s="18" t="s">
        <v>121</v>
      </c>
      <c r="B9" s="26" t="s">
        <v>3</v>
      </c>
      <c r="C9" s="10">
        <v>770</v>
      </c>
      <c r="D9" s="10">
        <v>773</v>
      </c>
      <c r="E9" s="10">
        <v>775</v>
      </c>
      <c r="F9" s="10">
        <v>860</v>
      </c>
      <c r="G9" s="10">
        <v>899</v>
      </c>
      <c r="H9" s="10">
        <v>899</v>
      </c>
      <c r="I9" s="10">
        <v>899</v>
      </c>
      <c r="J9" s="10">
        <v>916</v>
      </c>
      <c r="K9" s="10">
        <v>917</v>
      </c>
      <c r="L9" s="10">
        <v>1005</v>
      </c>
      <c r="M9" s="10">
        <v>1030</v>
      </c>
      <c r="N9" s="11"/>
      <c r="P9" s="24">
        <v>10260</v>
      </c>
    </row>
    <row r="10" spans="1:18" s="2" customFormat="1" ht="16.5" customHeight="1" thickBot="1">
      <c r="A10" s="7" t="s">
        <v>41</v>
      </c>
      <c r="B10" s="8" t="s">
        <v>3</v>
      </c>
      <c r="C10" s="10">
        <v>739</v>
      </c>
      <c r="D10" s="10">
        <v>751</v>
      </c>
      <c r="E10" s="10">
        <v>757</v>
      </c>
      <c r="F10" s="10">
        <v>815</v>
      </c>
      <c r="G10" s="10">
        <v>953</v>
      </c>
      <c r="H10" s="10">
        <v>954</v>
      </c>
      <c r="I10" s="10">
        <v>955</v>
      </c>
      <c r="J10" s="10">
        <v>1007</v>
      </c>
      <c r="K10" s="10">
        <v>1013</v>
      </c>
      <c r="L10" s="10">
        <v>1046</v>
      </c>
      <c r="M10" s="9">
        <v>1062</v>
      </c>
      <c r="N10" s="11" t="s">
        <v>81</v>
      </c>
    </row>
    <row r="11" spans="1:18" s="2" customFormat="1" ht="16.5" customHeight="1" thickBot="1">
      <c r="A11" s="18" t="s">
        <v>171</v>
      </c>
      <c r="B11" s="19" t="s">
        <v>5</v>
      </c>
      <c r="C11" s="10">
        <v>690</v>
      </c>
      <c r="D11" s="10">
        <v>693</v>
      </c>
      <c r="E11" s="10">
        <v>718</v>
      </c>
      <c r="F11" s="10">
        <v>782</v>
      </c>
      <c r="G11" s="10">
        <v>789</v>
      </c>
      <c r="H11" s="10">
        <v>792</v>
      </c>
      <c r="I11" s="10">
        <v>792</v>
      </c>
      <c r="J11" s="10">
        <v>852</v>
      </c>
      <c r="K11" s="10">
        <v>909</v>
      </c>
      <c r="L11" s="10" t="s">
        <v>20</v>
      </c>
    </row>
    <row r="12" spans="1:18" s="2" customFormat="1" ht="16.5" customHeight="1" thickBot="1">
      <c r="A12" s="7" t="s">
        <v>116</v>
      </c>
      <c r="B12" s="8" t="s">
        <v>3</v>
      </c>
      <c r="C12" s="10">
        <v>688</v>
      </c>
      <c r="D12" s="10">
        <v>715</v>
      </c>
      <c r="E12" s="10">
        <v>726</v>
      </c>
      <c r="F12" s="10">
        <v>739</v>
      </c>
      <c r="G12" s="10">
        <v>836</v>
      </c>
      <c r="H12" s="10">
        <v>837</v>
      </c>
      <c r="I12" s="10">
        <v>838</v>
      </c>
      <c r="J12" s="10">
        <v>1010</v>
      </c>
      <c r="K12" s="10">
        <v>1041</v>
      </c>
      <c r="L12" s="10">
        <v>1065</v>
      </c>
      <c r="M12" s="9">
        <v>1077</v>
      </c>
      <c r="N12" s="9" t="s">
        <v>15</v>
      </c>
    </row>
    <row r="13" spans="1:18" s="2" customFormat="1" ht="16.5" customHeight="1" thickBot="1">
      <c r="A13" s="18" t="s">
        <v>155</v>
      </c>
      <c r="B13" s="19" t="s">
        <v>5</v>
      </c>
      <c r="C13" s="10">
        <v>677</v>
      </c>
      <c r="D13" s="10">
        <v>680</v>
      </c>
      <c r="E13" s="10">
        <v>717</v>
      </c>
      <c r="F13" s="10">
        <v>727</v>
      </c>
      <c r="G13" s="10">
        <v>767</v>
      </c>
      <c r="H13" s="10">
        <v>780</v>
      </c>
      <c r="I13" s="10">
        <v>785</v>
      </c>
      <c r="J13" s="10" t="s">
        <v>20</v>
      </c>
    </row>
    <row r="14" spans="1:18" s="2" customFormat="1" ht="16.5" customHeight="1" thickBot="1">
      <c r="A14" s="18" t="s">
        <v>132</v>
      </c>
      <c r="B14" s="26" t="s">
        <v>3</v>
      </c>
      <c r="C14" s="10">
        <v>495</v>
      </c>
      <c r="D14" s="10">
        <v>496</v>
      </c>
      <c r="E14" s="10">
        <v>547</v>
      </c>
      <c r="F14" s="10">
        <v>561</v>
      </c>
      <c r="G14" s="10" t="s">
        <v>20</v>
      </c>
    </row>
    <row r="15" spans="1:18" s="2" customFormat="1" ht="16.5" customHeight="1" thickBot="1">
      <c r="A15" s="18" t="s">
        <v>172</v>
      </c>
      <c r="B15" s="19" t="s">
        <v>5</v>
      </c>
      <c r="C15" s="10">
        <v>429</v>
      </c>
      <c r="D15" s="10">
        <v>430</v>
      </c>
      <c r="E15" s="10" t="s">
        <v>20</v>
      </c>
    </row>
    <row r="16" spans="1:18" s="2" customFormat="1" ht="16.5" customHeight="1" thickBot="1">
      <c r="A16" s="18" t="s">
        <v>176</v>
      </c>
      <c r="B16" s="22" t="s">
        <v>16</v>
      </c>
      <c r="C16" s="10">
        <v>419</v>
      </c>
      <c r="D16" s="10">
        <v>446</v>
      </c>
      <c r="E16" s="10">
        <v>451</v>
      </c>
      <c r="F16" s="10" t="s">
        <v>20</v>
      </c>
      <c r="H16" s="17"/>
    </row>
    <row r="17" spans="1:14" s="2" customFormat="1" ht="16.5" customHeight="1" thickBot="1">
      <c r="A17" s="18" t="s">
        <v>156</v>
      </c>
      <c r="B17" s="22" t="s">
        <v>16</v>
      </c>
      <c r="C17" s="10">
        <v>133</v>
      </c>
      <c r="D17" s="10" t="s">
        <v>20</v>
      </c>
    </row>
    <row r="18" spans="1:14" s="2" customFormat="1" ht="10.5" customHeight="1">
      <c r="A18" s="1"/>
    </row>
    <row r="19" spans="1:14" s="2" customFormat="1" ht="17.45" customHeight="1">
      <c r="A19" s="1" t="s">
        <v>157</v>
      </c>
    </row>
    <row r="20" spans="1:14" s="2" customFormat="1" ht="10.5" customHeight="1" thickBot="1">
      <c r="A20" s="1"/>
    </row>
    <row r="21" spans="1:14" s="2" customFormat="1" ht="16.5" customHeight="1" thickBot="1">
      <c r="A21" s="4" t="s">
        <v>0</v>
      </c>
      <c r="B21" s="5" t="s">
        <v>1</v>
      </c>
      <c r="C21" s="5" t="s">
        <v>2</v>
      </c>
      <c r="D21" s="5">
        <v>2</v>
      </c>
      <c r="E21" s="5">
        <v>3</v>
      </c>
      <c r="F21" s="5">
        <v>4</v>
      </c>
      <c r="G21" s="5">
        <v>5</v>
      </c>
      <c r="H21" s="6"/>
      <c r="I21" s="13" t="s">
        <v>9</v>
      </c>
      <c r="J21" s="14">
        <f>(5896/7793)</f>
        <v>0.75657641473116899</v>
      </c>
    </row>
    <row r="22" spans="1:14" s="2" customFormat="1" ht="16.5" customHeight="1" thickBot="1">
      <c r="A22" s="7" t="s">
        <v>135</v>
      </c>
      <c r="B22" s="12" t="s">
        <v>5</v>
      </c>
      <c r="C22" s="10">
        <v>1089</v>
      </c>
      <c r="D22" s="10">
        <v>1094</v>
      </c>
      <c r="E22" s="10">
        <v>1120</v>
      </c>
      <c r="F22" s="9">
        <v>1174</v>
      </c>
      <c r="G22" s="10"/>
      <c r="H22" s="11" t="s">
        <v>4</v>
      </c>
      <c r="J22" s="13" t="s">
        <v>11</v>
      </c>
      <c r="K22" s="13" t="s">
        <v>12</v>
      </c>
      <c r="L22" s="13" t="s">
        <v>13</v>
      </c>
    </row>
    <row r="23" spans="1:14" s="2" customFormat="1" ht="16.5" customHeight="1" thickBot="1">
      <c r="A23" s="7" t="s">
        <v>98</v>
      </c>
      <c r="B23" s="12" t="s">
        <v>5</v>
      </c>
      <c r="C23" s="10">
        <v>966</v>
      </c>
      <c r="D23" s="10">
        <v>975</v>
      </c>
      <c r="E23" s="10">
        <v>1028</v>
      </c>
      <c r="F23" s="10">
        <v>1068</v>
      </c>
      <c r="G23" s="9">
        <v>1284</v>
      </c>
      <c r="H23" s="11" t="s">
        <v>7</v>
      </c>
      <c r="I23" s="16" t="s">
        <v>5</v>
      </c>
      <c r="J23" s="17">
        <f>(C22+C23+C24+C26)</f>
        <v>3547</v>
      </c>
      <c r="K23" s="14">
        <f>SUM(J23/J26)</f>
        <v>0.608091890965198</v>
      </c>
      <c r="L23" s="2">
        <v>3</v>
      </c>
    </row>
    <row r="24" spans="1:14" s="2" customFormat="1" ht="16.5" customHeight="1" thickBot="1">
      <c r="A24" s="7" t="s">
        <v>73</v>
      </c>
      <c r="B24" s="12" t="s">
        <v>5</v>
      </c>
      <c r="C24" s="10">
        <v>876</v>
      </c>
      <c r="D24" s="10">
        <v>888</v>
      </c>
      <c r="E24" s="10">
        <v>931</v>
      </c>
      <c r="F24" s="10">
        <v>957</v>
      </c>
      <c r="G24" s="9">
        <v>1325</v>
      </c>
      <c r="H24" s="11" t="s">
        <v>8</v>
      </c>
      <c r="I24" s="20" t="s">
        <v>3</v>
      </c>
      <c r="J24" s="17">
        <f>(C25+C27+C28)</f>
        <v>1721</v>
      </c>
      <c r="K24" s="14">
        <f>SUM(J24/J26)</f>
        <v>0.29504543116749526</v>
      </c>
      <c r="L24" s="2">
        <v>1</v>
      </c>
    </row>
    <row r="25" spans="1:14" s="2" customFormat="1" ht="16.5" customHeight="1" thickBot="1">
      <c r="A25" s="7" t="s">
        <v>139</v>
      </c>
      <c r="B25" s="8" t="s">
        <v>3</v>
      </c>
      <c r="C25" s="10">
        <v>742</v>
      </c>
      <c r="D25" s="10">
        <v>762</v>
      </c>
      <c r="E25" s="10">
        <v>838</v>
      </c>
      <c r="F25" s="10">
        <v>1077</v>
      </c>
      <c r="G25" s="9">
        <v>1115</v>
      </c>
      <c r="H25" s="11" t="s">
        <v>6</v>
      </c>
      <c r="I25" s="21" t="s">
        <v>16</v>
      </c>
      <c r="J25" s="17">
        <f>(C29+C30)</f>
        <v>565</v>
      </c>
      <c r="K25" s="14">
        <f>SUM(J25/J26)</f>
        <v>9.6862677867306707E-2</v>
      </c>
    </row>
    <row r="26" spans="1:14" s="2" customFormat="1" ht="16.5" customHeight="1" thickBot="1">
      <c r="A26" s="18" t="s">
        <v>100</v>
      </c>
      <c r="B26" s="19" t="s">
        <v>5</v>
      </c>
      <c r="C26" s="10">
        <v>616</v>
      </c>
      <c r="D26" s="10">
        <v>662</v>
      </c>
      <c r="E26" s="10">
        <v>712</v>
      </c>
      <c r="F26" s="10">
        <v>729</v>
      </c>
      <c r="G26" s="10" t="s">
        <v>20</v>
      </c>
      <c r="I26" s="50"/>
      <c r="J26" s="24">
        <v>5833</v>
      </c>
      <c r="K26" s="14"/>
    </row>
    <row r="27" spans="1:14" s="2" customFormat="1" ht="16.5" customHeight="1" thickBot="1">
      <c r="A27" s="18" t="s">
        <v>160</v>
      </c>
      <c r="B27" s="26" t="s">
        <v>3</v>
      </c>
      <c r="C27" s="10">
        <v>518</v>
      </c>
      <c r="D27" s="10">
        <v>533</v>
      </c>
      <c r="E27" s="10">
        <v>599</v>
      </c>
      <c r="F27" s="10">
        <v>757</v>
      </c>
      <c r="G27" s="10">
        <v>785</v>
      </c>
      <c r="H27" s="11"/>
      <c r="I27" s="25"/>
      <c r="K27" s="14"/>
    </row>
    <row r="28" spans="1:14" s="2" customFormat="1" ht="16.5" customHeight="1" thickBot="1">
      <c r="A28" s="18" t="s">
        <v>136</v>
      </c>
      <c r="B28" s="26" t="s">
        <v>3</v>
      </c>
      <c r="C28" s="10">
        <v>461</v>
      </c>
      <c r="D28" s="10">
        <v>502</v>
      </c>
      <c r="E28" s="10">
        <v>554</v>
      </c>
      <c r="F28" s="10" t="s">
        <v>20</v>
      </c>
      <c r="I28" s="50"/>
      <c r="J28" s="17"/>
      <c r="K28" s="14"/>
    </row>
    <row r="29" spans="1:14" s="2" customFormat="1" ht="16.5" customHeight="1" thickBot="1">
      <c r="A29" s="18" t="s">
        <v>158</v>
      </c>
      <c r="B29" s="22" t="s">
        <v>16</v>
      </c>
      <c r="C29" s="10">
        <v>288</v>
      </c>
      <c r="D29" s="10">
        <v>409</v>
      </c>
      <c r="E29" s="10" t="s">
        <v>20</v>
      </c>
      <c r="I29" s="25"/>
      <c r="J29" s="24"/>
      <c r="K29" s="14"/>
    </row>
    <row r="30" spans="1:14" s="2" customFormat="1" ht="16.5" customHeight="1" thickBot="1">
      <c r="A30" s="18" t="s">
        <v>159</v>
      </c>
      <c r="B30" s="22" t="s">
        <v>16</v>
      </c>
      <c r="C30" s="10">
        <v>277</v>
      </c>
      <c r="D30" s="10" t="s">
        <v>20</v>
      </c>
      <c r="I30" s="25"/>
      <c r="J30" s="24"/>
      <c r="K30" s="14"/>
    </row>
    <row r="31" spans="1:14" s="2" customFormat="1" ht="11.25" customHeight="1">
      <c r="A31" s="27"/>
      <c r="B31" s="28"/>
      <c r="C31" s="43"/>
      <c r="D31" s="43"/>
      <c r="E31" s="43"/>
      <c r="F31" s="17"/>
      <c r="G31" s="17"/>
      <c r="H31" s="17"/>
      <c r="I31" s="17"/>
      <c r="J31" s="17"/>
      <c r="K31" s="17"/>
      <c r="L31" s="17"/>
      <c r="M31" s="17"/>
      <c r="N31" s="42"/>
    </row>
    <row r="32" spans="1:14" s="2" customFormat="1" ht="17.45" customHeight="1">
      <c r="A32" s="1" t="s">
        <v>200</v>
      </c>
    </row>
    <row r="33" spans="1:14" s="2" customFormat="1" ht="8.25" customHeight="1" thickBot="1">
      <c r="A33" s="1"/>
    </row>
    <row r="34" spans="1:14" s="2" customFormat="1" ht="17.4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5"/>
      <c r="K34" s="13" t="s">
        <v>9</v>
      </c>
      <c r="L34" s="14">
        <f>(7086/9696)</f>
        <v>0.73081683168316836</v>
      </c>
    </row>
    <row r="35" spans="1:14" s="2" customFormat="1" ht="17.45" customHeight="1" thickBot="1">
      <c r="A35" s="7" t="s">
        <v>54</v>
      </c>
      <c r="B35" s="12" t="s">
        <v>5</v>
      </c>
      <c r="C35" s="9">
        <v>1948</v>
      </c>
      <c r="D35" s="10"/>
      <c r="E35" s="10"/>
      <c r="F35" s="9"/>
      <c r="G35" s="10"/>
      <c r="H35" s="9"/>
      <c r="I35" s="10"/>
      <c r="J35" s="11" t="s">
        <v>4</v>
      </c>
      <c r="L35" s="13" t="s">
        <v>11</v>
      </c>
      <c r="M35" s="13" t="s">
        <v>12</v>
      </c>
      <c r="N35" s="13" t="s">
        <v>13</v>
      </c>
    </row>
    <row r="36" spans="1:14" s="2" customFormat="1" ht="17.45" customHeight="1" thickBot="1">
      <c r="A36" s="7" t="s">
        <v>142</v>
      </c>
      <c r="B36" s="12" t="s">
        <v>5</v>
      </c>
      <c r="C36" s="10">
        <v>1071</v>
      </c>
      <c r="D36" s="9">
        <v>1344</v>
      </c>
      <c r="E36" s="9"/>
      <c r="F36" s="9"/>
      <c r="G36" s="9"/>
      <c r="H36" s="9"/>
      <c r="I36" s="9"/>
      <c r="J36" s="11" t="s">
        <v>8</v>
      </c>
      <c r="K36" s="16" t="s">
        <v>5</v>
      </c>
      <c r="L36" s="17">
        <f>(C35+C36+C37)</f>
        <v>4054</v>
      </c>
      <c r="M36" s="14">
        <f>SUM(L36/L39)</f>
        <v>0.57872947894361171</v>
      </c>
      <c r="N36" s="2">
        <v>3</v>
      </c>
    </row>
    <row r="37" spans="1:14" s="2" customFormat="1" ht="17.45" customHeight="1" thickBot="1">
      <c r="A37" s="7" t="s">
        <v>95</v>
      </c>
      <c r="B37" s="12" t="s">
        <v>5</v>
      </c>
      <c r="C37" s="10">
        <v>1035</v>
      </c>
      <c r="D37" s="9">
        <v>1337</v>
      </c>
      <c r="E37" s="10"/>
      <c r="F37" s="9"/>
      <c r="G37" s="9"/>
      <c r="H37" s="9"/>
      <c r="I37" s="9"/>
      <c r="J37" s="11" t="s">
        <v>7</v>
      </c>
      <c r="K37" s="20" t="s">
        <v>3</v>
      </c>
      <c r="L37" s="17">
        <f>(C38+C40+C39)</f>
        <v>2213</v>
      </c>
      <c r="M37" s="14">
        <f>SUM(L37/L39)</f>
        <v>0.31591720199857243</v>
      </c>
      <c r="N37" s="2">
        <v>2</v>
      </c>
    </row>
    <row r="38" spans="1:14" s="2" customFormat="1" ht="17.45" customHeight="1" thickBot="1">
      <c r="A38" s="7" t="s">
        <v>141</v>
      </c>
      <c r="B38" s="8" t="s">
        <v>3</v>
      </c>
      <c r="C38" s="10">
        <v>834</v>
      </c>
      <c r="D38" s="10">
        <v>895</v>
      </c>
      <c r="E38" s="10">
        <v>935</v>
      </c>
      <c r="F38" s="10">
        <v>954</v>
      </c>
      <c r="G38" s="10">
        <v>969</v>
      </c>
      <c r="H38" s="9">
        <v>1303</v>
      </c>
      <c r="I38" s="9"/>
      <c r="J38" s="11" t="s">
        <v>6</v>
      </c>
      <c r="K38" s="21" t="s">
        <v>16</v>
      </c>
      <c r="L38" s="17">
        <f>(C41+C42)</f>
        <v>738</v>
      </c>
      <c r="M38" s="14">
        <f>SUM(L38/L39)</f>
        <v>0.10535331905781585</v>
      </c>
    </row>
    <row r="39" spans="1:14" s="2" customFormat="1" ht="17.45" customHeight="1" thickBot="1">
      <c r="A39" s="7" t="s">
        <v>178</v>
      </c>
      <c r="B39" s="8" t="s">
        <v>3</v>
      </c>
      <c r="C39" s="10">
        <v>700</v>
      </c>
      <c r="D39" s="10">
        <v>755</v>
      </c>
      <c r="E39" s="10">
        <v>763</v>
      </c>
      <c r="F39" s="10">
        <v>796</v>
      </c>
      <c r="G39" s="10">
        <v>846</v>
      </c>
      <c r="H39" s="10">
        <v>924</v>
      </c>
      <c r="I39" s="9">
        <v>1026</v>
      </c>
      <c r="J39" s="11" t="s">
        <v>10</v>
      </c>
      <c r="K39" s="50"/>
      <c r="L39" s="24">
        <v>7005</v>
      </c>
      <c r="M39" s="14"/>
    </row>
    <row r="40" spans="1:14" s="2" customFormat="1" ht="17.45" customHeight="1" thickBot="1">
      <c r="A40" s="18" t="s">
        <v>145</v>
      </c>
      <c r="B40" s="26" t="s">
        <v>3</v>
      </c>
      <c r="C40" s="10">
        <v>679</v>
      </c>
      <c r="D40" s="10">
        <v>703</v>
      </c>
      <c r="E40" s="10">
        <v>710</v>
      </c>
      <c r="F40" s="10">
        <v>747</v>
      </c>
      <c r="G40" s="10">
        <v>783</v>
      </c>
      <c r="H40" s="10">
        <v>840</v>
      </c>
      <c r="I40" s="10">
        <v>873</v>
      </c>
      <c r="J40" s="9"/>
      <c r="K40" s="13"/>
      <c r="M40" s="14"/>
    </row>
    <row r="41" spans="1:14" s="2" customFormat="1" ht="17.45" customHeight="1" thickBot="1">
      <c r="A41" s="18" t="s">
        <v>180</v>
      </c>
      <c r="B41" s="22" t="s">
        <v>16</v>
      </c>
      <c r="C41" s="10">
        <v>560</v>
      </c>
      <c r="D41" s="10">
        <v>603</v>
      </c>
      <c r="E41" s="10">
        <v>651</v>
      </c>
      <c r="F41" s="10">
        <v>659</v>
      </c>
      <c r="G41" s="10">
        <v>731</v>
      </c>
      <c r="H41" s="10" t="s">
        <v>20</v>
      </c>
      <c r="J41" s="24"/>
    </row>
    <row r="42" spans="1:14" s="2" customFormat="1" ht="17.45" customHeight="1" thickBot="1">
      <c r="A42" s="18" t="s">
        <v>161</v>
      </c>
      <c r="B42" s="22" t="s">
        <v>16</v>
      </c>
      <c r="C42" s="10">
        <v>178</v>
      </c>
      <c r="D42" s="10">
        <v>200</v>
      </c>
      <c r="E42" s="10">
        <v>204</v>
      </c>
      <c r="F42" s="10">
        <v>217</v>
      </c>
      <c r="G42" s="10" t="s">
        <v>20</v>
      </c>
      <c r="J42" s="24"/>
      <c r="L42" s="14"/>
    </row>
    <row r="44" spans="1:14" s="2" customFormat="1" ht="17.45" customHeight="1">
      <c r="A44" s="1" t="s">
        <v>162</v>
      </c>
    </row>
    <row r="45" spans="1:14" s="2" customFormat="1" ht="10.5" customHeight="1" thickBot="1">
      <c r="A45" s="1"/>
    </row>
    <row r="46" spans="1:14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6"/>
      <c r="I46" s="13" t="s">
        <v>9</v>
      </c>
      <c r="J46" s="14">
        <f>(6956/10297)</f>
        <v>0.67553656404778095</v>
      </c>
    </row>
    <row r="47" spans="1:14" s="2" customFormat="1" ht="16.5" customHeight="1" thickBot="1">
      <c r="A47" s="7" t="s">
        <v>153</v>
      </c>
      <c r="B47" s="12" t="s">
        <v>5</v>
      </c>
      <c r="C47" s="9">
        <v>1751</v>
      </c>
      <c r="D47" s="10"/>
      <c r="E47" s="10"/>
      <c r="F47" s="10"/>
      <c r="G47" s="10"/>
      <c r="H47" s="11" t="s">
        <v>4</v>
      </c>
      <c r="J47" s="13" t="s">
        <v>11</v>
      </c>
      <c r="K47" s="13" t="s">
        <v>12</v>
      </c>
      <c r="L47" s="13" t="s">
        <v>13</v>
      </c>
    </row>
    <row r="48" spans="1:14" s="2" customFormat="1" ht="16.5" customHeight="1" thickBot="1">
      <c r="A48" s="7" t="s">
        <v>117</v>
      </c>
      <c r="B48" s="8" t="s">
        <v>3</v>
      </c>
      <c r="C48" s="9">
        <v>1542</v>
      </c>
      <c r="D48" s="9"/>
      <c r="E48" s="10"/>
      <c r="F48" s="9"/>
      <c r="G48" s="10"/>
      <c r="H48" s="11" t="s">
        <v>8</v>
      </c>
      <c r="I48" s="16" t="s">
        <v>5</v>
      </c>
      <c r="J48" s="17">
        <f>(C47+C49+C52)</f>
        <v>3390</v>
      </c>
      <c r="K48" s="14">
        <f>SUM(J48/J52)</f>
        <v>0.49337796536166495</v>
      </c>
      <c r="L48" s="2">
        <v>3</v>
      </c>
    </row>
    <row r="49" spans="1:19" s="2" customFormat="1" ht="16.5" customHeight="1" thickBot="1">
      <c r="A49" s="7" t="s">
        <v>93</v>
      </c>
      <c r="B49" s="12" t="s">
        <v>5</v>
      </c>
      <c r="C49" s="10">
        <v>978</v>
      </c>
      <c r="D49" s="10">
        <v>1140</v>
      </c>
      <c r="E49" s="9">
        <v>1193</v>
      </c>
      <c r="F49" s="9"/>
      <c r="G49" s="10"/>
      <c r="H49" s="11" t="s">
        <v>7</v>
      </c>
      <c r="I49" s="20" t="s">
        <v>3</v>
      </c>
      <c r="J49" s="17">
        <f>(C48+C53)</f>
        <v>2110</v>
      </c>
      <c r="K49" s="14">
        <f>SUM(J49/J52)</f>
        <v>0.3070877601513608</v>
      </c>
      <c r="L49" s="2">
        <v>1</v>
      </c>
    </row>
    <row r="50" spans="1:19" s="2" customFormat="1" ht="16.5" customHeight="1" thickBot="1">
      <c r="A50" s="7" t="s">
        <v>151</v>
      </c>
      <c r="B50" s="15" t="s">
        <v>14</v>
      </c>
      <c r="C50" s="10">
        <v>703</v>
      </c>
      <c r="D50" s="10">
        <v>826</v>
      </c>
      <c r="E50" s="10">
        <v>870</v>
      </c>
      <c r="F50" s="10">
        <v>878</v>
      </c>
      <c r="G50" s="9">
        <v>1156</v>
      </c>
      <c r="H50" s="11" t="s">
        <v>6</v>
      </c>
      <c r="I50" s="21" t="s">
        <v>16</v>
      </c>
      <c r="J50" s="17">
        <v>686</v>
      </c>
      <c r="K50" s="14">
        <f>SUM(J50/J52)</f>
        <v>9.9839906854897395E-2</v>
      </c>
    </row>
    <row r="51" spans="1:19" s="2" customFormat="1" ht="16.5" customHeight="1" thickBot="1">
      <c r="A51" s="18" t="s">
        <v>163</v>
      </c>
      <c r="B51" s="22" t="s">
        <v>16</v>
      </c>
      <c r="C51" s="10">
        <v>686</v>
      </c>
      <c r="D51" s="10">
        <v>747</v>
      </c>
      <c r="E51" s="10">
        <v>795</v>
      </c>
      <c r="F51" s="10">
        <v>807</v>
      </c>
      <c r="G51" s="10" t="s">
        <v>20</v>
      </c>
      <c r="I51" s="13" t="s">
        <v>17</v>
      </c>
      <c r="J51" s="17">
        <v>703</v>
      </c>
      <c r="K51" s="14">
        <f>SUM(J51/J52)</f>
        <v>0.10231407364284675</v>
      </c>
      <c r="L51" s="2">
        <v>1</v>
      </c>
    </row>
    <row r="52" spans="1:19" s="2" customFormat="1" ht="16.5" customHeight="1" thickBot="1">
      <c r="A52" s="7" t="s">
        <v>149</v>
      </c>
      <c r="B52" s="12" t="s">
        <v>5</v>
      </c>
      <c r="C52" s="10">
        <v>661</v>
      </c>
      <c r="D52" s="10">
        <v>879</v>
      </c>
      <c r="E52" s="10">
        <v>916</v>
      </c>
      <c r="F52" s="10">
        <v>930</v>
      </c>
      <c r="G52" s="9">
        <v>1061</v>
      </c>
      <c r="H52" s="11" t="s">
        <v>10</v>
      </c>
      <c r="J52" s="24">
        <v>6871</v>
      </c>
    </row>
    <row r="53" spans="1:19" s="2" customFormat="1" ht="16.5" customHeight="1" thickBot="1">
      <c r="A53" s="18" t="s">
        <v>61</v>
      </c>
      <c r="B53" s="26" t="s">
        <v>3</v>
      </c>
      <c r="C53" s="10">
        <v>568</v>
      </c>
      <c r="D53" s="10">
        <v>609</v>
      </c>
      <c r="E53" s="10">
        <v>805</v>
      </c>
      <c r="F53" s="10">
        <v>818</v>
      </c>
      <c r="G53" s="10">
        <v>1020</v>
      </c>
      <c r="H53" s="11"/>
    </row>
    <row r="55" spans="1:19" s="30" customFormat="1" ht="15" customHeight="1">
      <c r="B55" s="34" t="s">
        <v>19</v>
      </c>
      <c r="C55" s="36" t="s">
        <v>5</v>
      </c>
      <c r="D55" s="37" t="s">
        <v>3</v>
      </c>
      <c r="E55" s="38" t="s">
        <v>16</v>
      </c>
      <c r="F55" s="34" t="s">
        <v>17</v>
      </c>
      <c r="G55" s="39"/>
      <c r="Q55" s="31"/>
      <c r="R55" s="32"/>
      <c r="S55" s="33"/>
    </row>
    <row r="56" spans="1:19" s="30" customFormat="1" ht="15" customHeight="1">
      <c r="A56" s="30" t="s">
        <v>11</v>
      </c>
      <c r="B56" s="35">
        <f>SUM(P9+L39+J52+J26)</f>
        <v>29969</v>
      </c>
      <c r="C56" s="32">
        <f>SUM(J48+L36+J23+P5)</f>
        <v>15818</v>
      </c>
      <c r="D56" s="32">
        <f>SUM(J49+L37+J24+P6)</f>
        <v>8736</v>
      </c>
      <c r="E56" s="32">
        <f>SUM(J50+L38+J25+P7)</f>
        <v>3784</v>
      </c>
      <c r="F56" s="32">
        <f>SUM(J51+P8)</f>
        <v>1649</v>
      </c>
      <c r="G56" s="32"/>
      <c r="Q56" s="34"/>
      <c r="R56" s="35"/>
      <c r="S56" s="33"/>
    </row>
    <row r="57" spans="1:19" s="30" customFormat="1" ht="15" customHeight="1">
      <c r="A57" s="30" t="s">
        <v>12</v>
      </c>
      <c r="B57" s="40">
        <v>1</v>
      </c>
      <c r="C57" s="33">
        <f>SUM(C56/$B$56)</f>
        <v>0.5278120724748907</v>
      </c>
      <c r="D57" s="33">
        <f>SUM(D56/$B$56)</f>
        <v>0.29150121792518935</v>
      </c>
      <c r="E57" s="33">
        <f>SUM(E56/$B$56)</f>
        <v>0.12626380593279724</v>
      </c>
      <c r="F57" s="33">
        <f>SUM(F56/$B$56)</f>
        <v>5.5023524308452067E-2</v>
      </c>
      <c r="G57" s="33"/>
    </row>
    <row r="58" spans="1:19" s="30" customFormat="1" ht="15" customHeight="1">
      <c r="A58" s="30" t="s">
        <v>13</v>
      </c>
      <c r="B58" s="34">
        <v>21</v>
      </c>
      <c r="C58" s="30">
        <v>12</v>
      </c>
      <c r="D58" s="30">
        <v>6</v>
      </c>
      <c r="E58" s="30">
        <v>1</v>
      </c>
      <c r="F58" s="30">
        <v>2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4"/>
  <dimension ref="A1:S60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7" s="2" customFormat="1" ht="16.5" customHeight="1">
      <c r="A1" s="1" t="s">
        <v>201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(10002/14173)</f>
        <v>0.70570803640725321</v>
      </c>
    </row>
    <row r="4" spans="1:17" s="2" customFormat="1" ht="16.5" customHeight="1" thickBot="1">
      <c r="A4" s="7" t="s">
        <v>62</v>
      </c>
      <c r="B4" s="8" t="s">
        <v>3</v>
      </c>
      <c r="C4" s="10">
        <v>1182</v>
      </c>
      <c r="D4" s="10">
        <v>1182</v>
      </c>
      <c r="E4" s="10">
        <v>1184</v>
      </c>
      <c r="F4" s="10">
        <v>1196</v>
      </c>
      <c r="G4" s="10">
        <v>1234</v>
      </c>
      <c r="H4" s="9">
        <v>1249</v>
      </c>
      <c r="I4" s="10"/>
      <c r="J4" s="9"/>
      <c r="K4" s="10"/>
      <c r="L4" s="10"/>
      <c r="M4" s="11" t="s">
        <v>8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122</v>
      </c>
      <c r="B5" s="41" t="s">
        <v>16</v>
      </c>
      <c r="C5" s="10">
        <v>1107</v>
      </c>
      <c r="D5" s="10">
        <v>1114</v>
      </c>
      <c r="E5" s="10">
        <v>1156</v>
      </c>
      <c r="F5" s="10">
        <v>1179</v>
      </c>
      <c r="G5" s="9">
        <v>1325</v>
      </c>
      <c r="H5" s="10"/>
      <c r="I5" s="9"/>
      <c r="J5" s="10"/>
      <c r="K5" s="10"/>
      <c r="L5" s="9"/>
      <c r="M5" s="11" t="s">
        <v>4</v>
      </c>
      <c r="N5" s="16" t="s">
        <v>5</v>
      </c>
      <c r="O5" s="17">
        <f>(C6+C8+C9+C12+C13)</f>
        <v>3735</v>
      </c>
      <c r="P5" s="14">
        <f>SUM(O5/O11)</f>
        <v>0.37734895938573448</v>
      </c>
      <c r="Q5" s="2">
        <v>3</v>
      </c>
    </row>
    <row r="6" spans="1:17" s="2" customFormat="1" ht="16.5" customHeight="1" thickBot="1">
      <c r="A6" s="7" t="s">
        <v>36</v>
      </c>
      <c r="B6" s="12" t="s">
        <v>5</v>
      </c>
      <c r="C6" s="10">
        <v>998</v>
      </c>
      <c r="D6" s="10">
        <v>999</v>
      </c>
      <c r="E6" s="10">
        <v>1001</v>
      </c>
      <c r="F6" s="10">
        <v>1018</v>
      </c>
      <c r="G6" s="10">
        <v>1036</v>
      </c>
      <c r="H6" s="10">
        <v>1040</v>
      </c>
      <c r="I6" s="10">
        <v>1069</v>
      </c>
      <c r="J6" s="10">
        <v>1093</v>
      </c>
      <c r="K6" s="9">
        <v>1267</v>
      </c>
      <c r="L6" s="9"/>
      <c r="M6" s="11" t="s">
        <v>7</v>
      </c>
      <c r="N6" s="20" t="s">
        <v>3</v>
      </c>
      <c r="O6" s="17">
        <f>(C4+C7+C11+C14)</f>
        <v>3272</v>
      </c>
      <c r="P6" s="14">
        <f>SUM(O6/O11)</f>
        <v>0.33057183269347346</v>
      </c>
      <c r="Q6" s="2">
        <v>2</v>
      </c>
    </row>
    <row r="7" spans="1:17" s="2" customFormat="1" ht="16.5" customHeight="1" thickBot="1">
      <c r="A7" s="7" t="s">
        <v>121</v>
      </c>
      <c r="B7" s="8" t="s">
        <v>3</v>
      </c>
      <c r="C7" s="10">
        <v>950</v>
      </c>
      <c r="D7" s="10">
        <v>951</v>
      </c>
      <c r="E7" s="10">
        <v>952</v>
      </c>
      <c r="F7" s="10">
        <v>972</v>
      </c>
      <c r="G7" s="10">
        <v>981</v>
      </c>
      <c r="H7" s="10">
        <v>995</v>
      </c>
      <c r="I7" s="10">
        <v>1042</v>
      </c>
      <c r="J7" s="10">
        <v>1074</v>
      </c>
      <c r="K7" s="10">
        <v>1148</v>
      </c>
      <c r="L7" s="9">
        <v>1164</v>
      </c>
      <c r="M7" s="11" t="s">
        <v>10</v>
      </c>
      <c r="N7" s="21" t="s">
        <v>16</v>
      </c>
      <c r="O7" s="17">
        <f>(C5+C16+C18)</f>
        <v>1538</v>
      </c>
      <c r="P7" s="14">
        <f>SUM(O7/O11)</f>
        <v>0.15538492624772682</v>
      </c>
      <c r="Q7" s="2">
        <v>1</v>
      </c>
    </row>
    <row r="8" spans="1:17" s="2" customFormat="1" ht="16.5" customHeight="1" thickBot="1">
      <c r="A8" s="7" t="s">
        <v>43</v>
      </c>
      <c r="B8" s="12" t="s">
        <v>5</v>
      </c>
      <c r="C8" s="10">
        <v>808</v>
      </c>
      <c r="D8" s="10">
        <v>808</v>
      </c>
      <c r="E8" s="10">
        <v>820</v>
      </c>
      <c r="F8" s="10">
        <v>833</v>
      </c>
      <c r="G8" s="10">
        <v>840</v>
      </c>
      <c r="H8" s="10">
        <v>840</v>
      </c>
      <c r="I8" s="10">
        <v>863</v>
      </c>
      <c r="J8" s="10">
        <v>923</v>
      </c>
      <c r="K8" s="10">
        <v>1019</v>
      </c>
      <c r="L8" s="9">
        <v>1235</v>
      </c>
      <c r="M8" s="11" t="s">
        <v>6</v>
      </c>
      <c r="N8" s="50" t="s">
        <v>23</v>
      </c>
      <c r="O8" s="17">
        <f>(C17+C19)</f>
        <v>222</v>
      </c>
      <c r="P8" s="14">
        <f>SUM(O8/O11)</f>
        <v>2.2428773489593858E-2</v>
      </c>
    </row>
    <row r="9" spans="1:17" s="2" customFormat="1" ht="16.5" customHeight="1" thickBot="1">
      <c r="A9" s="7" t="s">
        <v>124</v>
      </c>
      <c r="B9" s="12" t="s">
        <v>5</v>
      </c>
      <c r="C9" s="10">
        <v>795</v>
      </c>
      <c r="D9" s="10">
        <v>796</v>
      </c>
      <c r="E9" s="10">
        <v>797</v>
      </c>
      <c r="F9" s="10">
        <v>802</v>
      </c>
      <c r="G9" s="10">
        <v>823</v>
      </c>
      <c r="H9" s="10">
        <v>826</v>
      </c>
      <c r="I9" s="10">
        <v>851</v>
      </c>
      <c r="J9" s="10">
        <v>870</v>
      </c>
      <c r="K9" s="10">
        <v>974</v>
      </c>
      <c r="L9" s="9">
        <v>1154</v>
      </c>
      <c r="M9" s="11" t="s">
        <v>15</v>
      </c>
      <c r="N9" s="25" t="s">
        <v>18</v>
      </c>
      <c r="O9" s="17">
        <v>364</v>
      </c>
      <c r="P9" s="14">
        <f>SUM(O9/O11)</f>
        <v>3.6775106082036775E-2</v>
      </c>
    </row>
    <row r="10" spans="1:17" s="2" customFormat="1" ht="16.5" customHeight="1" thickBot="1">
      <c r="A10" s="7" t="s">
        <v>133</v>
      </c>
      <c r="B10" s="15" t="s">
        <v>14</v>
      </c>
      <c r="C10" s="10">
        <v>767</v>
      </c>
      <c r="D10" s="10">
        <v>774</v>
      </c>
      <c r="E10" s="10">
        <v>779</v>
      </c>
      <c r="F10" s="10">
        <v>790</v>
      </c>
      <c r="G10" s="10">
        <v>797</v>
      </c>
      <c r="H10" s="10">
        <v>811</v>
      </c>
      <c r="I10" s="10">
        <v>927</v>
      </c>
      <c r="J10" s="10">
        <v>955</v>
      </c>
      <c r="K10" s="10">
        <v>1043</v>
      </c>
      <c r="L10" s="9">
        <v>1141</v>
      </c>
      <c r="M10" s="11" t="s">
        <v>81</v>
      </c>
      <c r="N10" s="13" t="s">
        <v>17</v>
      </c>
      <c r="O10" s="17">
        <v>767</v>
      </c>
      <c r="P10" s="14">
        <f>SUM(O10/O11)</f>
        <v>7.7490402101434638E-2</v>
      </c>
      <c r="Q10" s="2">
        <v>1</v>
      </c>
    </row>
    <row r="11" spans="1:17" s="2" customFormat="1" ht="16.5" customHeight="1" thickBot="1">
      <c r="A11" s="18" t="s">
        <v>41</v>
      </c>
      <c r="B11" s="26" t="s">
        <v>3</v>
      </c>
      <c r="C11" s="10">
        <v>673</v>
      </c>
      <c r="D11" s="10">
        <v>677</v>
      </c>
      <c r="E11" s="10">
        <v>680</v>
      </c>
      <c r="F11" s="10">
        <v>724</v>
      </c>
      <c r="G11" s="10">
        <v>746</v>
      </c>
      <c r="H11" s="10">
        <v>768</v>
      </c>
      <c r="I11" s="10">
        <v>782</v>
      </c>
      <c r="J11" s="10">
        <v>928</v>
      </c>
      <c r="K11" s="10">
        <v>944</v>
      </c>
      <c r="L11" s="10">
        <v>1014</v>
      </c>
      <c r="M11" s="9"/>
      <c r="O11" s="24">
        <v>9898</v>
      </c>
    </row>
    <row r="12" spans="1:17" s="2" customFormat="1" ht="16.5" customHeight="1" thickBot="1">
      <c r="A12" s="18" t="s">
        <v>126</v>
      </c>
      <c r="B12" s="19" t="s">
        <v>5</v>
      </c>
      <c r="C12" s="10">
        <v>570</v>
      </c>
      <c r="D12" s="10">
        <v>570</v>
      </c>
      <c r="E12" s="10">
        <v>571</v>
      </c>
      <c r="F12" s="10">
        <v>576</v>
      </c>
      <c r="G12" s="10">
        <v>587</v>
      </c>
      <c r="H12" s="10">
        <v>596</v>
      </c>
      <c r="I12" s="10">
        <v>641</v>
      </c>
      <c r="J12" s="10">
        <v>650</v>
      </c>
      <c r="K12" s="10" t="s">
        <v>20</v>
      </c>
    </row>
    <row r="13" spans="1:17" s="2" customFormat="1" ht="16.5" customHeight="1" thickBot="1">
      <c r="A13" s="18" t="s">
        <v>125</v>
      </c>
      <c r="B13" s="19" t="s">
        <v>5</v>
      </c>
      <c r="C13" s="10">
        <v>564</v>
      </c>
      <c r="D13" s="10">
        <v>566</v>
      </c>
      <c r="E13" s="10">
        <v>588</v>
      </c>
      <c r="F13" s="10">
        <v>594</v>
      </c>
      <c r="G13" s="10">
        <v>602</v>
      </c>
      <c r="H13" s="10">
        <v>604</v>
      </c>
      <c r="I13" s="10">
        <v>615</v>
      </c>
      <c r="J13" s="10">
        <v>764</v>
      </c>
      <c r="K13" s="10">
        <v>796</v>
      </c>
      <c r="L13" s="10" t="s">
        <v>20</v>
      </c>
    </row>
    <row r="14" spans="1:17" s="2" customFormat="1" ht="16.5" customHeight="1" thickBot="1">
      <c r="A14" s="18" t="s">
        <v>132</v>
      </c>
      <c r="B14" s="26" t="s">
        <v>3</v>
      </c>
      <c r="C14" s="10">
        <v>467</v>
      </c>
      <c r="D14" s="10">
        <v>483</v>
      </c>
      <c r="E14" s="10">
        <v>521</v>
      </c>
      <c r="F14" s="10">
        <v>527</v>
      </c>
      <c r="G14" s="10">
        <v>528</v>
      </c>
      <c r="H14" s="10">
        <v>530</v>
      </c>
      <c r="I14" s="10">
        <v>539</v>
      </c>
      <c r="J14" s="10" t="s">
        <v>20</v>
      </c>
    </row>
    <row r="15" spans="1:17" s="2" customFormat="1" ht="16.5" customHeight="1" thickBot="1">
      <c r="A15" s="18" t="s">
        <v>129</v>
      </c>
      <c r="B15" s="49" t="s">
        <v>18</v>
      </c>
      <c r="C15" s="10">
        <v>364</v>
      </c>
      <c r="D15" s="10">
        <v>364</v>
      </c>
      <c r="E15" s="10">
        <v>364</v>
      </c>
      <c r="F15" s="10">
        <v>376</v>
      </c>
      <c r="G15" s="10">
        <v>384</v>
      </c>
      <c r="H15" s="10">
        <v>386</v>
      </c>
      <c r="I15" s="10" t="s">
        <v>20</v>
      </c>
    </row>
    <row r="16" spans="1:17" s="2" customFormat="1" ht="16.5" customHeight="1" thickBot="1">
      <c r="A16" s="18" t="s">
        <v>123</v>
      </c>
      <c r="B16" s="22" t="s">
        <v>16</v>
      </c>
      <c r="C16" s="10">
        <v>283</v>
      </c>
      <c r="D16" s="10">
        <v>285</v>
      </c>
      <c r="E16" s="10">
        <v>299</v>
      </c>
      <c r="F16" s="10">
        <v>301</v>
      </c>
      <c r="G16" s="10" t="s">
        <v>20</v>
      </c>
      <c r="H16" s="17"/>
    </row>
    <row r="17" spans="1:14" s="2" customFormat="1" ht="16.5" customHeight="1" thickBot="1">
      <c r="A17" s="18" t="s">
        <v>127</v>
      </c>
      <c r="B17" s="51" t="s">
        <v>23</v>
      </c>
      <c r="C17" s="10">
        <v>154</v>
      </c>
      <c r="D17" s="10">
        <v>179</v>
      </c>
      <c r="E17" s="10">
        <v>180</v>
      </c>
      <c r="F17" s="10" t="s">
        <v>20</v>
      </c>
    </row>
    <row r="18" spans="1:14" s="2" customFormat="1" ht="16.5" customHeight="1" thickBot="1">
      <c r="A18" s="18" t="s">
        <v>130</v>
      </c>
      <c r="B18" s="22" t="s">
        <v>16</v>
      </c>
      <c r="C18" s="10">
        <v>148</v>
      </c>
      <c r="D18" s="10">
        <v>149</v>
      </c>
      <c r="E18" s="10" t="s">
        <v>20</v>
      </c>
    </row>
    <row r="19" spans="1:14" s="2" customFormat="1" ht="16.5" customHeight="1" thickBot="1">
      <c r="A19" s="18" t="s">
        <v>131</v>
      </c>
      <c r="B19" s="51" t="s">
        <v>23</v>
      </c>
      <c r="C19" s="10">
        <v>68</v>
      </c>
      <c r="D19" s="10" t="s">
        <v>20</v>
      </c>
      <c r="H19" s="17"/>
    </row>
    <row r="20" spans="1:14" s="2" customFormat="1" ht="10.5" customHeight="1">
      <c r="A20" s="1"/>
    </row>
    <row r="21" spans="1:14" s="2" customFormat="1" ht="17.45" customHeight="1">
      <c r="A21" s="1" t="s">
        <v>134</v>
      </c>
    </row>
    <row r="22" spans="1:14" s="2" customFormat="1" ht="10.5" customHeight="1" thickBot="1">
      <c r="A22" s="1"/>
    </row>
    <row r="23" spans="1:14" s="2" customFormat="1" ht="16.5" customHeight="1" thickBot="1">
      <c r="A23" s="4" t="s">
        <v>0</v>
      </c>
      <c r="B23" s="5" t="s">
        <v>1</v>
      </c>
      <c r="C23" s="5" t="s">
        <v>2</v>
      </c>
      <c r="D23" s="5">
        <v>2</v>
      </c>
      <c r="E23" s="5">
        <v>3</v>
      </c>
      <c r="F23" s="5">
        <v>4</v>
      </c>
      <c r="G23" s="5">
        <v>5</v>
      </c>
      <c r="H23" s="6"/>
      <c r="I23" s="13" t="s">
        <v>9</v>
      </c>
      <c r="J23" s="14">
        <f>(5696/7902)</f>
        <v>0.72083016957732216</v>
      </c>
    </row>
    <row r="24" spans="1:14" s="2" customFormat="1" ht="16.5" customHeight="1" thickBot="1">
      <c r="A24" s="7" t="s">
        <v>25</v>
      </c>
      <c r="B24" s="12" t="s">
        <v>5</v>
      </c>
      <c r="C24" s="9">
        <v>1212</v>
      </c>
      <c r="D24" s="9"/>
      <c r="E24" s="10"/>
      <c r="F24" s="10"/>
      <c r="G24" s="10"/>
      <c r="H24" s="11" t="s">
        <v>4</v>
      </c>
      <c r="J24" s="13" t="s">
        <v>11</v>
      </c>
      <c r="K24" s="13" t="s">
        <v>12</v>
      </c>
      <c r="L24" s="13" t="s">
        <v>13</v>
      </c>
    </row>
    <row r="25" spans="1:14" s="2" customFormat="1" ht="16.5" customHeight="1" thickBot="1">
      <c r="A25" s="7" t="s">
        <v>73</v>
      </c>
      <c r="B25" s="12" t="s">
        <v>5</v>
      </c>
      <c r="C25" s="10">
        <v>970</v>
      </c>
      <c r="D25" s="10">
        <v>1007</v>
      </c>
      <c r="E25" s="10">
        <v>1028</v>
      </c>
      <c r="F25" s="9">
        <v>1139</v>
      </c>
      <c r="G25" s="10"/>
      <c r="H25" s="11" t="s">
        <v>8</v>
      </c>
      <c r="I25" s="16" t="s">
        <v>5</v>
      </c>
      <c r="J25" s="17">
        <f>(C24+C25+C26+C28)</f>
        <v>3557</v>
      </c>
      <c r="K25" s="14">
        <f>SUM(J25/J29)</f>
        <v>0.63045019496632404</v>
      </c>
      <c r="L25" s="2">
        <v>3</v>
      </c>
    </row>
    <row r="26" spans="1:14" s="2" customFormat="1" ht="16.5" customHeight="1" thickBot="1">
      <c r="A26" s="7" t="s">
        <v>98</v>
      </c>
      <c r="B26" s="12" t="s">
        <v>5</v>
      </c>
      <c r="C26" s="10">
        <v>745</v>
      </c>
      <c r="D26" s="10">
        <v>763</v>
      </c>
      <c r="E26" s="10">
        <v>791</v>
      </c>
      <c r="F26" s="10">
        <v>884</v>
      </c>
      <c r="G26" s="9">
        <v>1229</v>
      </c>
      <c r="H26" s="11" t="s">
        <v>7</v>
      </c>
      <c r="I26" s="20" t="s">
        <v>3</v>
      </c>
      <c r="J26" s="17">
        <f>(C27+C29)</f>
        <v>1294</v>
      </c>
      <c r="K26" s="14">
        <f>SUM(J26/J29)</f>
        <v>0.2293512938674229</v>
      </c>
      <c r="L26" s="2">
        <v>1</v>
      </c>
    </row>
    <row r="27" spans="1:14" s="2" customFormat="1" ht="16.5" customHeight="1" thickBot="1">
      <c r="A27" s="7" t="s">
        <v>136</v>
      </c>
      <c r="B27" s="8" t="s">
        <v>3</v>
      </c>
      <c r="C27" s="10">
        <v>681</v>
      </c>
      <c r="D27" s="10">
        <v>718</v>
      </c>
      <c r="E27" s="10">
        <v>727</v>
      </c>
      <c r="F27" s="10">
        <v>884</v>
      </c>
      <c r="G27" s="9">
        <v>999</v>
      </c>
      <c r="H27" s="11" t="s">
        <v>6</v>
      </c>
      <c r="I27" s="21" t="s">
        <v>16</v>
      </c>
      <c r="J27" s="17">
        <v>567</v>
      </c>
      <c r="K27" s="14">
        <f>SUM(J27/J29)</f>
        <v>0.10049627791563276</v>
      </c>
    </row>
    <row r="28" spans="1:14" s="2" customFormat="1" ht="16.5" customHeight="1" thickBot="1">
      <c r="A28" s="18" t="s">
        <v>100</v>
      </c>
      <c r="B28" s="19" t="s">
        <v>5</v>
      </c>
      <c r="C28" s="10">
        <v>630</v>
      </c>
      <c r="D28" s="10">
        <v>642</v>
      </c>
      <c r="E28" s="10">
        <v>656</v>
      </c>
      <c r="F28" s="10">
        <v>738</v>
      </c>
      <c r="G28" s="10" t="s">
        <v>20</v>
      </c>
      <c r="I28" s="50" t="s">
        <v>23</v>
      </c>
      <c r="J28" s="17">
        <v>224</v>
      </c>
      <c r="K28" s="14">
        <f>SUM(J28/J29)</f>
        <v>3.9702233250620347E-2</v>
      </c>
    </row>
    <row r="29" spans="1:14" s="2" customFormat="1" ht="16.5" customHeight="1" thickBot="1">
      <c r="A29" s="18" t="s">
        <v>139</v>
      </c>
      <c r="B29" s="26" t="s">
        <v>3</v>
      </c>
      <c r="C29" s="10">
        <v>613</v>
      </c>
      <c r="D29" s="10">
        <v>672</v>
      </c>
      <c r="E29" s="10">
        <v>678</v>
      </c>
      <c r="F29" s="10">
        <v>805</v>
      </c>
      <c r="G29" s="10">
        <v>858</v>
      </c>
      <c r="H29" s="11"/>
      <c r="I29" s="25"/>
      <c r="J29" s="24">
        <v>5642</v>
      </c>
      <c r="K29" s="14"/>
    </row>
    <row r="30" spans="1:14" s="2" customFormat="1" ht="16.5" customHeight="1" thickBot="1">
      <c r="A30" s="18" t="s">
        <v>99</v>
      </c>
      <c r="B30" s="22" t="s">
        <v>16</v>
      </c>
      <c r="C30" s="10">
        <v>567</v>
      </c>
      <c r="D30" s="10">
        <v>620</v>
      </c>
      <c r="E30" s="10">
        <v>625</v>
      </c>
      <c r="F30" s="10" t="s">
        <v>20</v>
      </c>
      <c r="I30" s="50"/>
      <c r="J30" s="17"/>
      <c r="K30" s="14"/>
    </row>
    <row r="31" spans="1:14" s="2" customFormat="1" ht="16.5" customHeight="1" thickBot="1">
      <c r="A31" s="18" t="s">
        <v>138</v>
      </c>
      <c r="B31" s="51" t="s">
        <v>23</v>
      </c>
      <c r="C31" s="10">
        <v>224</v>
      </c>
      <c r="D31" s="10" t="s">
        <v>20</v>
      </c>
      <c r="I31" s="25"/>
      <c r="J31" s="24"/>
      <c r="K31" s="14"/>
    </row>
    <row r="32" spans="1:14" s="2" customFormat="1" ht="11.25" customHeight="1">
      <c r="A32" s="27"/>
      <c r="B32" s="28"/>
      <c r="C32" s="43"/>
      <c r="D32" s="43"/>
      <c r="E32" s="43"/>
      <c r="F32" s="17"/>
      <c r="G32" s="17"/>
      <c r="H32" s="17"/>
      <c r="I32" s="17"/>
      <c r="J32" s="17"/>
      <c r="K32" s="17"/>
      <c r="L32" s="17"/>
      <c r="M32" s="17"/>
      <c r="N32" s="42"/>
    </row>
    <row r="33" spans="1:13" s="2" customFormat="1" ht="17.45" customHeight="1">
      <c r="A33" s="1" t="s">
        <v>202</v>
      </c>
    </row>
    <row r="34" spans="1:13" s="2" customFormat="1" ht="8.25" customHeight="1" thickBot="1">
      <c r="A34" s="1"/>
    </row>
    <row r="35" spans="1:13" s="2" customFormat="1" ht="17.4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/>
      <c r="I35" s="13" t="s">
        <v>9</v>
      </c>
      <c r="J35" s="14">
        <f>(6750/9940)</f>
        <v>0.67907444668008043</v>
      </c>
    </row>
    <row r="36" spans="1:13" s="2" customFormat="1" ht="17.45" customHeight="1" thickBot="1">
      <c r="A36" s="7" t="s">
        <v>51</v>
      </c>
      <c r="B36" s="8" t="s">
        <v>3</v>
      </c>
      <c r="C36" s="9">
        <v>1446</v>
      </c>
      <c r="D36" s="10"/>
      <c r="E36" s="10"/>
      <c r="F36" s="9"/>
      <c r="G36" s="10"/>
      <c r="H36" s="11" t="s">
        <v>4</v>
      </c>
      <c r="J36" s="13" t="s">
        <v>11</v>
      </c>
      <c r="K36" s="13" t="s">
        <v>12</v>
      </c>
      <c r="L36" s="13" t="s">
        <v>13</v>
      </c>
    </row>
    <row r="37" spans="1:13" s="2" customFormat="1" ht="17.45" customHeight="1" thickBot="1">
      <c r="A37" s="7" t="s">
        <v>95</v>
      </c>
      <c r="B37" s="12" t="s">
        <v>5</v>
      </c>
      <c r="C37" s="10">
        <v>1086</v>
      </c>
      <c r="D37" s="10">
        <v>1095</v>
      </c>
      <c r="E37" s="9">
        <v>1130</v>
      </c>
      <c r="F37" s="9"/>
      <c r="G37" s="9"/>
      <c r="H37" s="11" t="s">
        <v>8</v>
      </c>
      <c r="I37" s="16" t="s">
        <v>5</v>
      </c>
      <c r="J37" s="17">
        <f>(C37+C38+C39)</f>
        <v>2990</v>
      </c>
      <c r="K37" s="14">
        <f>SUM(J37/J41)</f>
        <v>0.44733692399760622</v>
      </c>
      <c r="L37" s="2">
        <v>3</v>
      </c>
    </row>
    <row r="38" spans="1:13" s="2" customFormat="1" ht="17.45" customHeight="1" thickBot="1">
      <c r="A38" s="7" t="s">
        <v>114</v>
      </c>
      <c r="B38" s="12" t="s">
        <v>5</v>
      </c>
      <c r="C38" s="10">
        <v>988</v>
      </c>
      <c r="D38" s="10">
        <v>1033</v>
      </c>
      <c r="E38" s="10">
        <v>1060</v>
      </c>
      <c r="F38" s="9">
        <v>1139</v>
      </c>
      <c r="G38" s="9"/>
      <c r="H38" s="11" t="s">
        <v>7</v>
      </c>
      <c r="I38" s="20" t="s">
        <v>3</v>
      </c>
      <c r="J38" s="17">
        <f>(C36+C40+C41)</f>
        <v>3146</v>
      </c>
      <c r="K38" s="14">
        <f>SUM(J38/J41)</f>
        <v>0.47067624177139439</v>
      </c>
      <c r="L38" s="2">
        <v>2</v>
      </c>
    </row>
    <row r="39" spans="1:13" s="2" customFormat="1" ht="17.45" customHeight="1" thickBot="1">
      <c r="A39" s="7" t="s">
        <v>142</v>
      </c>
      <c r="B39" s="12" t="s">
        <v>5</v>
      </c>
      <c r="C39" s="10">
        <v>916</v>
      </c>
      <c r="D39" s="10">
        <v>989</v>
      </c>
      <c r="E39" s="10">
        <v>1012</v>
      </c>
      <c r="F39" s="10">
        <v>1043</v>
      </c>
      <c r="G39" s="9">
        <v>1046</v>
      </c>
      <c r="H39" s="11" t="s">
        <v>10</v>
      </c>
      <c r="I39" s="21" t="s">
        <v>16</v>
      </c>
      <c r="J39" s="17">
        <v>356</v>
      </c>
      <c r="K39" s="14">
        <f>SUM(J39/J41)</f>
        <v>5.3261520047875523E-2</v>
      </c>
    </row>
    <row r="40" spans="1:13" s="2" customFormat="1" ht="17.45" customHeight="1" thickBot="1">
      <c r="A40" s="7" t="s">
        <v>140</v>
      </c>
      <c r="B40" s="8" t="s">
        <v>3</v>
      </c>
      <c r="C40" s="10">
        <v>879</v>
      </c>
      <c r="D40" s="10">
        <v>979</v>
      </c>
      <c r="E40" s="10">
        <v>1012</v>
      </c>
      <c r="F40" s="10">
        <v>1114</v>
      </c>
      <c r="G40" s="9">
        <v>1116</v>
      </c>
      <c r="H40" s="11" t="s">
        <v>6</v>
      </c>
      <c r="I40" s="50" t="s">
        <v>23</v>
      </c>
      <c r="J40" s="17">
        <v>192</v>
      </c>
      <c r="K40" s="14">
        <f>SUM(J40/J41)</f>
        <v>2.8725314183123879E-2</v>
      </c>
    </row>
    <row r="41" spans="1:13" s="2" customFormat="1" ht="17.45" customHeight="1" thickBot="1">
      <c r="A41" s="18" t="s">
        <v>145</v>
      </c>
      <c r="B41" s="26" t="s">
        <v>3</v>
      </c>
      <c r="C41" s="10">
        <v>821</v>
      </c>
      <c r="D41" s="10">
        <v>891</v>
      </c>
      <c r="E41" s="10">
        <v>918</v>
      </c>
      <c r="F41" s="10">
        <v>1025</v>
      </c>
      <c r="G41" s="10">
        <v>1028</v>
      </c>
      <c r="H41" s="9"/>
      <c r="I41" s="13"/>
      <c r="J41" s="24">
        <v>6684</v>
      </c>
      <c r="K41" s="14"/>
    </row>
    <row r="42" spans="1:13" s="2" customFormat="1" ht="17.45" customHeight="1" thickBot="1">
      <c r="A42" s="18" t="s">
        <v>86</v>
      </c>
      <c r="B42" s="22" t="s">
        <v>16</v>
      </c>
      <c r="C42" s="10">
        <v>356</v>
      </c>
      <c r="D42" s="10">
        <v>376</v>
      </c>
      <c r="E42" s="10">
        <v>412</v>
      </c>
      <c r="F42" s="10" t="s">
        <v>20</v>
      </c>
      <c r="J42" s="24"/>
    </row>
    <row r="43" spans="1:13" s="2" customFormat="1" ht="17.45" customHeight="1" thickBot="1">
      <c r="A43" s="18" t="s">
        <v>144</v>
      </c>
      <c r="B43" s="51" t="s">
        <v>23</v>
      </c>
      <c r="C43" s="10">
        <v>192</v>
      </c>
      <c r="D43" s="10">
        <v>206</v>
      </c>
      <c r="E43" s="10" t="s">
        <v>20</v>
      </c>
      <c r="F43" s="17"/>
      <c r="J43" s="13"/>
      <c r="L43" s="14"/>
    </row>
    <row r="45" spans="1:13" s="2" customFormat="1" ht="17.45" customHeight="1">
      <c r="A45" s="1" t="s">
        <v>146</v>
      </c>
    </row>
    <row r="46" spans="1:13" s="2" customFormat="1" ht="10.5" customHeight="1" thickBot="1">
      <c r="A46" s="1"/>
    </row>
    <row r="47" spans="1:13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6"/>
      <c r="J47" s="13" t="s">
        <v>9</v>
      </c>
      <c r="K47" s="14">
        <f>(6426/10367)</f>
        <v>0.61985145172180955</v>
      </c>
    </row>
    <row r="48" spans="1:13" s="2" customFormat="1" ht="16.5" customHeight="1" thickBot="1">
      <c r="A48" s="7" t="s">
        <v>150</v>
      </c>
      <c r="B48" s="8" t="s">
        <v>3</v>
      </c>
      <c r="C48" s="9">
        <v>1958</v>
      </c>
      <c r="D48" s="10"/>
      <c r="E48" s="10"/>
      <c r="F48" s="10"/>
      <c r="G48" s="10"/>
      <c r="H48" s="10"/>
      <c r="I48" s="11" t="s">
        <v>4</v>
      </c>
      <c r="K48" s="13" t="s">
        <v>11</v>
      </c>
      <c r="L48" s="13" t="s">
        <v>12</v>
      </c>
      <c r="M48" s="13" t="s">
        <v>13</v>
      </c>
    </row>
    <row r="49" spans="1:19" s="2" customFormat="1" ht="16.5" customHeight="1" thickBot="1">
      <c r="A49" s="7" t="s">
        <v>153</v>
      </c>
      <c r="B49" s="12" t="s">
        <v>5</v>
      </c>
      <c r="C49" s="9">
        <v>1204</v>
      </c>
      <c r="D49" s="9"/>
      <c r="E49" s="10"/>
      <c r="F49" s="9"/>
      <c r="G49" s="10"/>
      <c r="H49" s="10"/>
      <c r="I49" s="11" t="s">
        <v>8</v>
      </c>
      <c r="J49" s="16" t="s">
        <v>5</v>
      </c>
      <c r="K49" s="17">
        <f>(C49+C50+C52)</f>
        <v>2714</v>
      </c>
      <c r="L49" s="14">
        <f>SUM(K49/K54)</f>
        <v>0.42646134506599626</v>
      </c>
      <c r="M49" s="2">
        <v>2</v>
      </c>
    </row>
    <row r="50" spans="1:19" s="2" customFormat="1" ht="16.5" customHeight="1" thickBot="1">
      <c r="A50" s="7" t="s">
        <v>93</v>
      </c>
      <c r="B50" s="12" t="s">
        <v>5</v>
      </c>
      <c r="C50" s="10">
        <v>926</v>
      </c>
      <c r="D50" s="10">
        <v>1009</v>
      </c>
      <c r="E50" s="10">
        <v>1046</v>
      </c>
      <c r="F50" s="9">
        <v>1061</v>
      </c>
      <c r="G50" s="10"/>
      <c r="H50" s="10"/>
      <c r="I50" s="11" t="s">
        <v>6</v>
      </c>
      <c r="J50" s="20" t="s">
        <v>3</v>
      </c>
      <c r="K50" s="17">
        <f>(C48+C51)</f>
        <v>2554</v>
      </c>
      <c r="L50" s="14">
        <f>SUM(K50/K54)</f>
        <v>0.40131992457573851</v>
      </c>
      <c r="M50" s="2">
        <v>2</v>
      </c>
    </row>
    <row r="51" spans="1:19" s="2" customFormat="1" ht="16.5" customHeight="1" thickBot="1">
      <c r="A51" s="7" t="s">
        <v>61</v>
      </c>
      <c r="B51" s="8" t="s">
        <v>3</v>
      </c>
      <c r="C51" s="10">
        <v>596</v>
      </c>
      <c r="D51" s="9">
        <v>1149</v>
      </c>
      <c r="E51" s="10"/>
      <c r="F51" s="10"/>
      <c r="G51" s="10"/>
      <c r="H51" s="9"/>
      <c r="I51" s="11" t="s">
        <v>7</v>
      </c>
      <c r="J51" s="21" t="s">
        <v>16</v>
      </c>
      <c r="K51" s="17">
        <v>427</v>
      </c>
      <c r="L51" s="14">
        <f>SUM(K51/K54)</f>
        <v>6.7096165933375237E-2</v>
      </c>
      <c r="M51" s="2">
        <v>1</v>
      </c>
    </row>
    <row r="52" spans="1:19" s="2" customFormat="1" ht="16.5" customHeight="1" thickBot="1">
      <c r="A52" s="18" t="s">
        <v>152</v>
      </c>
      <c r="B52" s="19" t="s">
        <v>5</v>
      </c>
      <c r="C52" s="10">
        <v>584</v>
      </c>
      <c r="D52" s="10">
        <v>648</v>
      </c>
      <c r="E52" s="10">
        <v>709</v>
      </c>
      <c r="F52" s="10">
        <v>717</v>
      </c>
      <c r="G52" s="10">
        <v>753</v>
      </c>
      <c r="H52" s="10">
        <v>873</v>
      </c>
      <c r="I52" s="11"/>
      <c r="J52" s="50" t="s">
        <v>23</v>
      </c>
      <c r="K52" s="17">
        <v>442</v>
      </c>
      <c r="L52" s="14">
        <f>SUM(K52/K54)</f>
        <v>6.9453174104336893E-2</v>
      </c>
    </row>
    <row r="53" spans="1:19" s="2" customFormat="1" ht="16.5" customHeight="1" thickBot="1">
      <c r="A53" s="18" t="s">
        <v>151</v>
      </c>
      <c r="B53" s="51" t="s">
        <v>23</v>
      </c>
      <c r="C53" s="10">
        <v>442</v>
      </c>
      <c r="D53" s="10">
        <v>505</v>
      </c>
      <c r="E53" s="10">
        <v>529</v>
      </c>
      <c r="F53" s="10">
        <v>557</v>
      </c>
      <c r="G53" s="10">
        <v>614</v>
      </c>
      <c r="H53" s="9" t="s">
        <v>20</v>
      </c>
      <c r="J53" s="13" t="s">
        <v>17</v>
      </c>
      <c r="K53" s="17">
        <v>227</v>
      </c>
      <c r="L53" s="14">
        <f>SUM(K53/K54)</f>
        <v>3.5669390320553114E-2</v>
      </c>
    </row>
    <row r="54" spans="1:19" s="2" customFormat="1" ht="16.5" customHeight="1" thickBot="1">
      <c r="A54" s="7" t="s">
        <v>42</v>
      </c>
      <c r="B54" s="41" t="s">
        <v>16</v>
      </c>
      <c r="C54" s="10">
        <v>427</v>
      </c>
      <c r="D54" s="10">
        <v>512</v>
      </c>
      <c r="E54" s="10">
        <v>526</v>
      </c>
      <c r="F54" s="10">
        <v>551</v>
      </c>
      <c r="G54" s="10">
        <v>668</v>
      </c>
      <c r="H54" s="9">
        <v>918</v>
      </c>
      <c r="I54" s="11" t="s">
        <v>10</v>
      </c>
      <c r="K54" s="24">
        <v>6364</v>
      </c>
    </row>
    <row r="55" spans="1:19" s="2" customFormat="1" ht="16.5" customHeight="1" thickBot="1">
      <c r="A55" s="18" t="s">
        <v>141</v>
      </c>
      <c r="B55" s="23" t="s">
        <v>14</v>
      </c>
      <c r="C55" s="10">
        <v>227</v>
      </c>
      <c r="D55" s="10">
        <v>276</v>
      </c>
      <c r="E55" s="10">
        <v>283</v>
      </c>
      <c r="F55" s="10">
        <v>283</v>
      </c>
      <c r="G55" s="10" t="s">
        <v>20</v>
      </c>
      <c r="I55" s="17"/>
    </row>
    <row r="57" spans="1:19" s="30" customFormat="1" ht="15" customHeight="1">
      <c r="B57" s="34" t="s">
        <v>19</v>
      </c>
      <c r="C57" s="36" t="s">
        <v>5</v>
      </c>
      <c r="D57" s="37" t="s">
        <v>3</v>
      </c>
      <c r="E57" s="38" t="s">
        <v>16</v>
      </c>
      <c r="F57" s="52" t="s">
        <v>23</v>
      </c>
      <c r="G57" s="39" t="s">
        <v>18</v>
      </c>
      <c r="H57" s="34" t="s">
        <v>17</v>
      </c>
      <c r="Q57" s="31"/>
      <c r="R57" s="32"/>
      <c r="S57" s="33"/>
    </row>
    <row r="58" spans="1:19" s="30" customFormat="1" ht="15" customHeight="1">
      <c r="A58" s="30" t="s">
        <v>11</v>
      </c>
      <c r="B58" s="35">
        <f>SUM(O11+J41+K54+J29)</f>
        <v>28588</v>
      </c>
      <c r="C58" s="32">
        <f>SUM(K49+J37+J25+O5)</f>
        <v>12996</v>
      </c>
      <c r="D58" s="32">
        <f>SUM(K50+J38+J26+O6)</f>
        <v>10266</v>
      </c>
      <c r="E58" s="32">
        <f>SUM(K51+J39+J27+O7)</f>
        <v>2888</v>
      </c>
      <c r="F58" s="32">
        <f>(K52+J40+O8+J28)</f>
        <v>1080</v>
      </c>
      <c r="G58" s="32">
        <v>364</v>
      </c>
      <c r="H58" s="32">
        <f>SUM(K53+O10)</f>
        <v>994</v>
      </c>
      <c r="Q58" s="34"/>
      <c r="R58" s="35"/>
      <c r="S58" s="33"/>
    </row>
    <row r="59" spans="1:19" s="30" customFormat="1" ht="15" customHeight="1">
      <c r="A59" s="30" t="s">
        <v>12</v>
      </c>
      <c r="B59" s="40">
        <v>1</v>
      </c>
      <c r="C59" s="33">
        <f t="shared" ref="C59:H59" si="0">SUM(C58/$B$58)</f>
        <v>0.45459633412620681</v>
      </c>
      <c r="D59" s="33">
        <f t="shared" si="0"/>
        <v>0.35910172100181892</v>
      </c>
      <c r="E59" s="33">
        <f t="shared" si="0"/>
        <v>0.10102140758360151</v>
      </c>
      <c r="F59" s="33">
        <f t="shared" si="0"/>
        <v>3.777808870854904E-2</v>
      </c>
      <c r="G59" s="33">
        <f t="shared" si="0"/>
        <v>1.2732615083251714E-2</v>
      </c>
      <c r="H59" s="33">
        <f t="shared" si="0"/>
        <v>3.4769833496571985E-2</v>
      </c>
    </row>
    <row r="60" spans="1:19" s="30" customFormat="1" ht="15" customHeight="1">
      <c r="A60" s="30" t="s">
        <v>13</v>
      </c>
      <c r="B60" s="34">
        <v>21</v>
      </c>
      <c r="C60" s="30">
        <v>11</v>
      </c>
      <c r="D60" s="30">
        <v>7</v>
      </c>
      <c r="E60" s="30">
        <v>2</v>
      </c>
      <c r="F60" s="30">
        <v>0</v>
      </c>
      <c r="G60" s="30">
        <v>0</v>
      </c>
      <c r="H60" s="30">
        <v>1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5"/>
  <dimension ref="A1:R56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4" s="2" customFormat="1" ht="16.5" customHeight="1">
      <c r="A1" s="1" t="s">
        <v>109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(11427/17208)</f>
        <v>0.66405160390516038</v>
      </c>
    </row>
    <row r="4" spans="1:14" s="2" customFormat="1" ht="16.5" customHeight="1" thickBot="1">
      <c r="A4" s="7" t="s">
        <v>104</v>
      </c>
      <c r="B4" s="12" t="s">
        <v>5</v>
      </c>
      <c r="C4" s="9">
        <v>1515</v>
      </c>
      <c r="D4" s="10"/>
      <c r="E4" s="10"/>
      <c r="F4" s="10"/>
      <c r="G4" s="9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36</v>
      </c>
      <c r="B5" s="12" t="s">
        <v>5</v>
      </c>
      <c r="C5" s="10">
        <v>1156</v>
      </c>
      <c r="D5" s="10">
        <v>1180</v>
      </c>
      <c r="E5" s="10">
        <v>1182</v>
      </c>
      <c r="F5" s="10">
        <v>1239</v>
      </c>
      <c r="G5" s="10">
        <v>1285</v>
      </c>
      <c r="H5" s="10">
        <v>1337</v>
      </c>
      <c r="I5" s="9">
        <v>1498</v>
      </c>
      <c r="J5" s="11" t="s">
        <v>7</v>
      </c>
      <c r="K5" s="16" t="s">
        <v>5</v>
      </c>
      <c r="L5" s="17">
        <f>(C4+C5+C6+C8+C11+C14)</f>
        <v>6122</v>
      </c>
      <c r="M5" s="14">
        <f>SUM(L5/L10)</f>
        <v>0.54191378242011157</v>
      </c>
      <c r="N5" s="2">
        <v>4</v>
      </c>
    </row>
    <row r="6" spans="1:14" s="2" customFormat="1" ht="16.5" customHeight="1" thickBot="1">
      <c r="A6" s="7" t="s">
        <v>39</v>
      </c>
      <c r="B6" s="12" t="s">
        <v>5</v>
      </c>
      <c r="C6" s="10">
        <v>1112</v>
      </c>
      <c r="D6" s="10">
        <v>1128</v>
      </c>
      <c r="E6" s="10">
        <v>1139</v>
      </c>
      <c r="F6" s="10">
        <v>1183</v>
      </c>
      <c r="G6" s="10">
        <v>1309</v>
      </c>
      <c r="H6" s="10">
        <v>1330</v>
      </c>
      <c r="I6" s="9">
        <v>1515</v>
      </c>
      <c r="J6" s="11" t="s">
        <v>8</v>
      </c>
      <c r="K6" s="20" t="s">
        <v>3</v>
      </c>
      <c r="L6" s="17">
        <f>(C7+C10+C16)</f>
        <v>2243</v>
      </c>
      <c r="M6" s="14">
        <f>SUM(L6/L10)</f>
        <v>0.1985482871558821</v>
      </c>
      <c r="N6" s="2">
        <v>1</v>
      </c>
    </row>
    <row r="7" spans="1:14" s="2" customFormat="1" ht="16.5" customHeight="1" thickBot="1">
      <c r="A7" s="7" t="s">
        <v>101</v>
      </c>
      <c r="B7" s="8" t="s">
        <v>3</v>
      </c>
      <c r="C7" s="10">
        <v>1056</v>
      </c>
      <c r="D7" s="10">
        <v>1061</v>
      </c>
      <c r="E7" s="10">
        <v>1106</v>
      </c>
      <c r="F7" s="10">
        <v>1135</v>
      </c>
      <c r="G7" s="10">
        <v>1158</v>
      </c>
      <c r="H7" s="10">
        <v>1230</v>
      </c>
      <c r="I7" s="9">
        <v>1306</v>
      </c>
      <c r="J7" s="11" t="s">
        <v>81</v>
      </c>
      <c r="K7" s="21" t="s">
        <v>16</v>
      </c>
      <c r="L7" s="17">
        <f>(C12+C13)</f>
        <v>1541</v>
      </c>
      <c r="M7" s="14">
        <f>SUM(L7/L10)</f>
        <v>0.13640789590156679</v>
      </c>
      <c r="N7" s="2">
        <v>1</v>
      </c>
    </row>
    <row r="8" spans="1:14" s="2" customFormat="1" ht="16.5" customHeight="1" thickBot="1">
      <c r="A8" s="7" t="s">
        <v>100</v>
      </c>
      <c r="B8" s="12" t="s">
        <v>5</v>
      </c>
      <c r="C8" s="10">
        <v>976</v>
      </c>
      <c r="D8" s="10">
        <v>988</v>
      </c>
      <c r="E8" s="10">
        <v>992</v>
      </c>
      <c r="F8" s="10">
        <v>1056</v>
      </c>
      <c r="G8" s="10">
        <v>1069</v>
      </c>
      <c r="H8" s="10">
        <v>1178</v>
      </c>
      <c r="I8" s="9">
        <v>1360</v>
      </c>
      <c r="J8" s="11" t="s">
        <v>10</v>
      </c>
      <c r="K8" s="25" t="s">
        <v>18</v>
      </c>
      <c r="L8" s="17">
        <v>450</v>
      </c>
      <c r="M8" s="14">
        <f>SUM(L8/L10)</f>
        <v>3.9833584137381604E-2</v>
      </c>
    </row>
    <row r="9" spans="1:14" s="2" customFormat="1" ht="16.5" customHeight="1" thickBot="1">
      <c r="A9" s="7" t="s">
        <v>42</v>
      </c>
      <c r="B9" s="15" t="s">
        <v>14</v>
      </c>
      <c r="C9" s="10">
        <v>941</v>
      </c>
      <c r="D9" s="10">
        <v>942</v>
      </c>
      <c r="E9" s="10">
        <v>1033</v>
      </c>
      <c r="F9" s="10">
        <v>1041</v>
      </c>
      <c r="G9" s="10">
        <v>1236</v>
      </c>
      <c r="H9" s="10">
        <v>1265</v>
      </c>
      <c r="I9" s="9">
        <v>1357</v>
      </c>
      <c r="J9" s="11" t="s">
        <v>15</v>
      </c>
      <c r="K9" s="13" t="s">
        <v>17</v>
      </c>
      <c r="L9" s="17">
        <v>941</v>
      </c>
      <c r="M9" s="14">
        <f>SUM(L9/L10)</f>
        <v>8.329645038505798E-2</v>
      </c>
      <c r="N9" s="2">
        <v>1</v>
      </c>
    </row>
    <row r="10" spans="1:14" s="2" customFormat="1" ht="16.5" customHeight="1" thickBot="1">
      <c r="A10" s="18" t="s">
        <v>107</v>
      </c>
      <c r="B10" s="26" t="s">
        <v>3</v>
      </c>
      <c r="C10" s="10">
        <v>934</v>
      </c>
      <c r="D10" s="10">
        <v>944</v>
      </c>
      <c r="E10" s="10">
        <v>975</v>
      </c>
      <c r="F10" s="10">
        <v>1013</v>
      </c>
      <c r="G10" s="10">
        <v>1019</v>
      </c>
      <c r="H10" s="10">
        <v>1050</v>
      </c>
      <c r="I10" s="10">
        <v>1079</v>
      </c>
      <c r="J10" s="11"/>
      <c r="L10" s="24">
        <v>11297</v>
      </c>
    </row>
    <row r="11" spans="1:14" s="2" customFormat="1" ht="16.5" customHeight="1" thickBot="1">
      <c r="A11" s="18" t="s">
        <v>43</v>
      </c>
      <c r="B11" s="19" t="s">
        <v>5</v>
      </c>
      <c r="C11" s="10">
        <v>848</v>
      </c>
      <c r="D11" s="10">
        <v>855</v>
      </c>
      <c r="E11" s="10">
        <v>878</v>
      </c>
      <c r="F11" s="10">
        <v>912</v>
      </c>
      <c r="G11" s="10">
        <v>967</v>
      </c>
      <c r="H11" s="10">
        <v>1030</v>
      </c>
      <c r="I11" s="10" t="s">
        <v>20</v>
      </c>
    </row>
    <row r="12" spans="1:14" s="2" customFormat="1" ht="16.5" customHeight="1" thickBot="1">
      <c r="A12" s="18" t="s">
        <v>106</v>
      </c>
      <c r="B12" s="22" t="s">
        <v>16</v>
      </c>
      <c r="C12" s="10">
        <v>774</v>
      </c>
      <c r="D12" s="10">
        <v>777</v>
      </c>
      <c r="E12" s="10">
        <v>783</v>
      </c>
      <c r="F12" s="10">
        <v>805</v>
      </c>
      <c r="G12" s="10">
        <v>814</v>
      </c>
      <c r="H12" s="10" t="s">
        <v>20</v>
      </c>
    </row>
    <row r="13" spans="1:14" s="2" customFormat="1" ht="16.5" customHeight="1" thickBot="1">
      <c r="A13" s="7" t="s">
        <v>102</v>
      </c>
      <c r="B13" s="41" t="s">
        <v>16</v>
      </c>
      <c r="C13" s="10">
        <v>767</v>
      </c>
      <c r="D13" s="10">
        <v>785</v>
      </c>
      <c r="E13" s="10">
        <v>794</v>
      </c>
      <c r="F13" s="10">
        <v>865</v>
      </c>
      <c r="G13" s="10">
        <v>890</v>
      </c>
      <c r="H13" s="10">
        <v>1279</v>
      </c>
      <c r="I13" s="9">
        <v>1417</v>
      </c>
      <c r="J13" s="9" t="s">
        <v>6</v>
      </c>
    </row>
    <row r="14" spans="1:14" s="2" customFormat="1" ht="16.5" customHeight="1" thickBot="1">
      <c r="A14" s="18" t="s">
        <v>108</v>
      </c>
      <c r="B14" s="19" t="s">
        <v>5</v>
      </c>
      <c r="C14" s="10">
        <v>515</v>
      </c>
      <c r="D14" s="10">
        <v>517</v>
      </c>
      <c r="E14" s="10">
        <v>536</v>
      </c>
      <c r="F14" s="10">
        <v>545</v>
      </c>
      <c r="G14" s="10" t="s">
        <v>20</v>
      </c>
    </row>
    <row r="15" spans="1:14" s="2" customFormat="1" ht="16.5" customHeight="1" thickBot="1">
      <c r="A15" s="18" t="s">
        <v>105</v>
      </c>
      <c r="B15" s="49" t="s">
        <v>18</v>
      </c>
      <c r="C15" s="10">
        <v>450</v>
      </c>
      <c r="D15" s="10">
        <v>454</v>
      </c>
      <c r="E15" s="10">
        <v>456</v>
      </c>
      <c r="F15" s="10" t="s">
        <v>20</v>
      </c>
    </row>
    <row r="16" spans="1:14" s="2" customFormat="1" ht="16.5" customHeight="1" thickBot="1">
      <c r="A16" s="18" t="s">
        <v>103</v>
      </c>
      <c r="B16" s="26" t="s">
        <v>3</v>
      </c>
      <c r="C16" s="10">
        <v>253</v>
      </c>
      <c r="D16" s="10">
        <v>253</v>
      </c>
      <c r="E16" s="10" t="s">
        <v>20</v>
      </c>
      <c r="H16" s="17"/>
    </row>
    <row r="17" spans="1:14" s="2" customFormat="1" ht="10.5" customHeight="1">
      <c r="A17" s="1"/>
    </row>
    <row r="18" spans="1:14" s="2" customFormat="1" ht="17.45" customHeight="1">
      <c r="A18" s="1" t="s">
        <v>97</v>
      </c>
    </row>
    <row r="19" spans="1:14" s="2" customFormat="1" ht="10.5" customHeight="1" thickBot="1">
      <c r="A19" s="1"/>
    </row>
    <row r="20" spans="1:14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6"/>
      <c r="I20" s="13" t="s">
        <v>9</v>
      </c>
      <c r="J20" s="14">
        <f>(4563/6701)</f>
        <v>0.6809431428145053</v>
      </c>
    </row>
    <row r="21" spans="1:14" s="2" customFormat="1" ht="16.5" customHeight="1" thickBot="1">
      <c r="A21" s="7" t="s">
        <v>25</v>
      </c>
      <c r="B21" s="12" t="s">
        <v>5</v>
      </c>
      <c r="C21" s="10">
        <v>1092</v>
      </c>
      <c r="D21" s="9">
        <v>1156</v>
      </c>
      <c r="E21" s="10"/>
      <c r="F21" s="10"/>
      <c r="G21" s="10"/>
      <c r="H21" s="11" t="s">
        <v>4</v>
      </c>
      <c r="J21" s="13" t="s">
        <v>11</v>
      </c>
      <c r="K21" s="13" t="s">
        <v>12</v>
      </c>
      <c r="L21" s="13" t="s">
        <v>13</v>
      </c>
    </row>
    <row r="22" spans="1:14" s="2" customFormat="1" ht="16.5" customHeight="1" thickBot="1">
      <c r="A22" s="18" t="s">
        <v>28</v>
      </c>
      <c r="B22" s="26" t="s">
        <v>3</v>
      </c>
      <c r="C22" s="10">
        <v>857</v>
      </c>
      <c r="D22" s="10">
        <v>911</v>
      </c>
      <c r="E22" s="10">
        <v>1023</v>
      </c>
      <c r="F22" s="10">
        <v>1040</v>
      </c>
      <c r="G22" s="10">
        <v>1048</v>
      </c>
      <c r="H22" s="11"/>
      <c r="I22" s="16" t="s">
        <v>5</v>
      </c>
      <c r="J22" s="17">
        <f>(C21+C24+C25)</f>
        <v>2417</v>
      </c>
      <c r="K22" s="14">
        <f>SUM(J22/J25)</f>
        <v>0.53485284354945783</v>
      </c>
      <c r="L22" s="2">
        <v>2</v>
      </c>
    </row>
    <row r="23" spans="1:14" s="2" customFormat="1" ht="16.5" customHeight="1" thickBot="1">
      <c r="A23" s="7" t="s">
        <v>27</v>
      </c>
      <c r="B23" s="8" t="s">
        <v>3</v>
      </c>
      <c r="C23" s="10">
        <v>759</v>
      </c>
      <c r="D23" s="10">
        <v>910</v>
      </c>
      <c r="E23" s="10">
        <v>1024</v>
      </c>
      <c r="F23" s="10">
        <v>1053</v>
      </c>
      <c r="G23" s="9">
        <v>1071</v>
      </c>
      <c r="H23" s="11" t="s">
        <v>7</v>
      </c>
      <c r="I23" s="20" t="s">
        <v>3</v>
      </c>
      <c r="J23" s="17">
        <f>(C22+C23)</f>
        <v>1616</v>
      </c>
      <c r="K23" s="14">
        <f>SUM(J23/J25)</f>
        <v>0.35760123921221509</v>
      </c>
      <c r="L23" s="2">
        <v>1</v>
      </c>
    </row>
    <row r="24" spans="1:14" s="2" customFormat="1" ht="16.5" customHeight="1" thickBot="1">
      <c r="A24" s="7" t="s">
        <v>73</v>
      </c>
      <c r="B24" s="12" t="s">
        <v>5</v>
      </c>
      <c r="C24" s="10">
        <v>742</v>
      </c>
      <c r="D24" s="10">
        <v>838</v>
      </c>
      <c r="E24" s="9">
        <v>1176</v>
      </c>
      <c r="F24" s="10"/>
      <c r="G24" s="10"/>
      <c r="H24" s="11" t="s">
        <v>8</v>
      </c>
      <c r="I24" s="21" t="s">
        <v>16</v>
      </c>
      <c r="J24" s="17">
        <v>486</v>
      </c>
      <c r="K24" s="14">
        <f>SUM(J24/J25)</f>
        <v>0.10754591723832706</v>
      </c>
    </row>
    <row r="25" spans="1:14" s="2" customFormat="1" ht="16.5" customHeight="1" thickBot="1">
      <c r="A25" s="18" t="s">
        <v>98</v>
      </c>
      <c r="B25" s="19" t="s">
        <v>5</v>
      </c>
      <c r="C25" s="10">
        <v>583</v>
      </c>
      <c r="D25" s="10">
        <v>665</v>
      </c>
      <c r="E25" s="10" t="s">
        <v>20</v>
      </c>
      <c r="I25" s="25"/>
      <c r="J25" s="24">
        <v>4519</v>
      </c>
      <c r="K25" s="14"/>
    </row>
    <row r="26" spans="1:14" s="2" customFormat="1" ht="16.5" customHeight="1" thickBot="1">
      <c r="A26" s="18" t="s">
        <v>99</v>
      </c>
      <c r="B26" s="22" t="s">
        <v>16</v>
      </c>
      <c r="C26" s="10">
        <v>486</v>
      </c>
      <c r="D26" s="10" t="s">
        <v>20</v>
      </c>
    </row>
    <row r="27" spans="1:14" s="2" customFormat="1" ht="11.25" customHeight="1">
      <c r="A27" s="27"/>
      <c r="B27" s="28"/>
      <c r="C27" s="43"/>
      <c r="D27" s="43"/>
      <c r="E27" s="43"/>
      <c r="F27" s="17"/>
      <c r="G27" s="17"/>
      <c r="H27" s="17"/>
      <c r="I27" s="17"/>
      <c r="J27" s="17"/>
      <c r="K27" s="17"/>
      <c r="L27" s="17"/>
      <c r="M27" s="17"/>
      <c r="N27" s="42"/>
    </row>
    <row r="28" spans="1:14" s="2" customFormat="1" ht="17.45" customHeight="1">
      <c r="A28" s="1" t="s">
        <v>110</v>
      </c>
    </row>
    <row r="29" spans="1:14" s="2" customFormat="1" ht="8.25" customHeight="1" thickBot="1">
      <c r="A29" s="1"/>
    </row>
    <row r="30" spans="1:14" s="2" customFormat="1" ht="17.45" customHeight="1" thickBot="1">
      <c r="A30" s="4" t="s">
        <v>0</v>
      </c>
      <c r="B30" s="5" t="s">
        <v>1</v>
      </c>
      <c r="C30" s="5" t="s">
        <v>2</v>
      </c>
      <c r="D30" s="5">
        <v>2</v>
      </c>
      <c r="E30" s="5">
        <v>3</v>
      </c>
      <c r="F30" s="5">
        <v>4</v>
      </c>
      <c r="G30" s="5">
        <v>5</v>
      </c>
      <c r="H30" s="5"/>
      <c r="I30" s="13" t="s">
        <v>9</v>
      </c>
      <c r="J30" s="14">
        <f>(6962/11126)</f>
        <v>0.62574150638144888</v>
      </c>
    </row>
    <row r="31" spans="1:14" s="2" customFormat="1" ht="17.45" customHeight="1" thickBot="1">
      <c r="A31" s="7" t="s">
        <v>111</v>
      </c>
      <c r="B31" s="8" t="s">
        <v>3</v>
      </c>
      <c r="C31" s="9">
        <v>1858</v>
      </c>
      <c r="D31" s="10"/>
      <c r="E31" s="10"/>
      <c r="F31" s="9"/>
      <c r="G31" s="10"/>
      <c r="H31" s="11" t="s">
        <v>4</v>
      </c>
      <c r="J31" s="13" t="s">
        <v>11</v>
      </c>
      <c r="K31" s="13" t="s">
        <v>12</v>
      </c>
      <c r="L31" s="13" t="s">
        <v>13</v>
      </c>
    </row>
    <row r="32" spans="1:14" s="2" customFormat="1" ht="17.45" customHeight="1" thickBot="1">
      <c r="A32" s="7" t="s">
        <v>51</v>
      </c>
      <c r="B32" s="8" t="s">
        <v>3</v>
      </c>
      <c r="C32" s="10">
        <v>951</v>
      </c>
      <c r="D32" s="10">
        <v>1105</v>
      </c>
      <c r="E32" s="9">
        <v>1210</v>
      </c>
      <c r="F32" s="9"/>
      <c r="G32" s="9"/>
      <c r="H32" s="11" t="s">
        <v>8</v>
      </c>
      <c r="I32" s="16" t="s">
        <v>5</v>
      </c>
      <c r="J32" s="17">
        <f>(C33+C34+C35+C36)</f>
        <v>3241</v>
      </c>
      <c r="K32" s="14">
        <f>SUM(J32/J35)</f>
        <v>0.4708702600610199</v>
      </c>
      <c r="L32" s="2">
        <v>3</v>
      </c>
    </row>
    <row r="33" spans="1:13" s="2" customFormat="1" ht="17.45" customHeight="1" thickBot="1">
      <c r="A33" s="7" t="s">
        <v>87</v>
      </c>
      <c r="B33" s="12" t="s">
        <v>5</v>
      </c>
      <c r="C33" s="10">
        <v>897</v>
      </c>
      <c r="D33" s="10">
        <v>932</v>
      </c>
      <c r="E33" s="10">
        <v>981</v>
      </c>
      <c r="F33" s="10">
        <v>999</v>
      </c>
      <c r="G33" s="9">
        <v>1023</v>
      </c>
      <c r="H33" s="11" t="s">
        <v>10</v>
      </c>
      <c r="I33" s="20" t="s">
        <v>3</v>
      </c>
      <c r="J33" s="17">
        <f>(C31+C32+C37)</f>
        <v>3320</v>
      </c>
      <c r="K33" s="14">
        <f>SUM(J33/J35)</f>
        <v>0.48234781345343603</v>
      </c>
      <c r="L33" s="2">
        <v>2</v>
      </c>
    </row>
    <row r="34" spans="1:13" s="2" customFormat="1" ht="17.45" customHeight="1" thickBot="1">
      <c r="A34" s="7" t="s">
        <v>112</v>
      </c>
      <c r="B34" s="12" t="s">
        <v>5</v>
      </c>
      <c r="C34" s="10">
        <v>789</v>
      </c>
      <c r="D34" s="10">
        <v>865</v>
      </c>
      <c r="E34" s="10">
        <v>890</v>
      </c>
      <c r="F34" s="10">
        <v>1120</v>
      </c>
      <c r="G34" s="9">
        <v>1121</v>
      </c>
      <c r="H34" s="11" t="s">
        <v>6</v>
      </c>
      <c r="I34" s="21" t="s">
        <v>16</v>
      </c>
      <c r="J34" s="17">
        <v>322</v>
      </c>
      <c r="K34" s="14">
        <f>SUM(J34/J35)</f>
        <v>4.6781926485544092E-2</v>
      </c>
    </row>
    <row r="35" spans="1:13" s="2" customFormat="1" ht="17.45" customHeight="1" thickBot="1">
      <c r="A35" s="7" t="s">
        <v>113</v>
      </c>
      <c r="B35" s="12" t="s">
        <v>5</v>
      </c>
      <c r="C35" s="10">
        <v>789</v>
      </c>
      <c r="D35" s="10">
        <v>975</v>
      </c>
      <c r="E35" s="10">
        <v>1014</v>
      </c>
      <c r="F35" s="10">
        <v>1125</v>
      </c>
      <c r="G35" s="9">
        <v>1137</v>
      </c>
      <c r="H35" s="11" t="s">
        <v>7</v>
      </c>
      <c r="I35" s="13"/>
      <c r="J35" s="24">
        <v>6883</v>
      </c>
      <c r="K35" s="14"/>
    </row>
    <row r="36" spans="1:13" s="2" customFormat="1" ht="17.45" customHeight="1" thickBot="1">
      <c r="A36" s="18" t="s">
        <v>114</v>
      </c>
      <c r="B36" s="19" t="s">
        <v>5</v>
      </c>
      <c r="C36" s="10">
        <v>766</v>
      </c>
      <c r="D36" s="10">
        <v>838</v>
      </c>
      <c r="E36" s="10">
        <v>862</v>
      </c>
      <c r="F36" s="10">
        <v>938</v>
      </c>
      <c r="G36" s="10">
        <v>963</v>
      </c>
      <c r="H36" s="9"/>
    </row>
    <row r="37" spans="1:13" s="2" customFormat="1" ht="17.45" customHeight="1" thickBot="1">
      <c r="A37" s="18" t="s">
        <v>116</v>
      </c>
      <c r="B37" s="26" t="s">
        <v>3</v>
      </c>
      <c r="C37" s="10">
        <v>511</v>
      </c>
      <c r="D37" s="10">
        <v>665</v>
      </c>
      <c r="E37" s="10">
        <v>712</v>
      </c>
      <c r="F37" s="10" t="s">
        <v>20</v>
      </c>
      <c r="J37" s="24"/>
    </row>
    <row r="38" spans="1:13" s="2" customFormat="1" ht="17.45" customHeight="1" thickBot="1">
      <c r="A38" s="18" t="s">
        <v>115</v>
      </c>
      <c r="B38" s="22" t="s">
        <v>16</v>
      </c>
      <c r="C38" s="10">
        <v>322</v>
      </c>
      <c r="D38" s="10">
        <v>355</v>
      </c>
      <c r="E38" s="10" t="s">
        <v>20</v>
      </c>
      <c r="F38" s="17"/>
      <c r="J38" s="13"/>
      <c r="L38" s="14"/>
    </row>
    <row r="40" spans="1:13" s="2" customFormat="1" ht="17.45" customHeight="1">
      <c r="A40" s="1" t="s">
        <v>120</v>
      </c>
    </row>
    <row r="41" spans="1:13" s="2" customFormat="1" ht="10.5" customHeight="1" thickBot="1">
      <c r="A41" s="1"/>
    </row>
    <row r="42" spans="1:13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6"/>
      <c r="J42" s="13" t="s">
        <v>9</v>
      </c>
      <c r="K42" s="14">
        <f>(8603/13824)</f>
        <v>0.62232349537037035</v>
      </c>
    </row>
    <row r="43" spans="1:13" s="2" customFormat="1" ht="16.5" customHeight="1" thickBot="1">
      <c r="A43" s="7" t="s">
        <v>117</v>
      </c>
      <c r="B43" s="15" t="s">
        <v>14</v>
      </c>
      <c r="C43" s="9">
        <v>3049</v>
      </c>
      <c r="D43" s="10"/>
      <c r="E43" s="10"/>
      <c r="F43" s="10"/>
      <c r="G43" s="10"/>
      <c r="H43" s="10"/>
      <c r="I43" s="11" t="s">
        <v>4</v>
      </c>
      <c r="K43" s="13" t="s">
        <v>11</v>
      </c>
      <c r="L43" s="13" t="s">
        <v>12</v>
      </c>
      <c r="M43" s="13" t="s">
        <v>13</v>
      </c>
    </row>
    <row r="44" spans="1:13" s="2" customFormat="1" ht="16.5" customHeight="1" thickBot="1">
      <c r="A44" s="7" t="s">
        <v>93</v>
      </c>
      <c r="B44" s="12" t="s">
        <v>5</v>
      </c>
      <c r="C44" s="10">
        <v>1114</v>
      </c>
      <c r="D44" s="9">
        <v>1346</v>
      </c>
      <c r="E44" s="10"/>
      <c r="F44" s="9"/>
      <c r="G44" s="10"/>
      <c r="H44" s="10"/>
      <c r="I44" s="11" t="s">
        <v>7</v>
      </c>
      <c r="J44" s="16" t="s">
        <v>5</v>
      </c>
      <c r="K44" s="17">
        <f>(C44+C46+C47)</f>
        <v>2859</v>
      </c>
      <c r="L44" s="14">
        <f>SUM(K44/K48)</f>
        <v>0.33698727015558699</v>
      </c>
      <c r="M44" s="2">
        <v>3</v>
      </c>
    </row>
    <row r="45" spans="1:13" s="2" customFormat="1" ht="16.5" customHeight="1" thickBot="1">
      <c r="A45" s="7" t="s">
        <v>62</v>
      </c>
      <c r="B45" s="15" t="s">
        <v>14</v>
      </c>
      <c r="C45" s="10">
        <v>937</v>
      </c>
      <c r="D45" s="9">
        <v>1525</v>
      </c>
      <c r="E45" s="10"/>
      <c r="F45" s="10"/>
      <c r="G45" s="10"/>
      <c r="H45" s="10"/>
      <c r="I45" s="11" t="s">
        <v>8</v>
      </c>
      <c r="J45" s="20" t="s">
        <v>3</v>
      </c>
      <c r="K45" s="17">
        <f>(C48+C49)</f>
        <v>968</v>
      </c>
      <c r="L45" s="14">
        <f>SUM(K45/K48)</f>
        <v>0.1140971239981141</v>
      </c>
      <c r="M45" s="2">
        <v>1</v>
      </c>
    </row>
    <row r="46" spans="1:13" s="2" customFormat="1" ht="16.5" customHeight="1" thickBot="1">
      <c r="A46" s="7" t="s">
        <v>95</v>
      </c>
      <c r="B46" s="12" t="s">
        <v>5</v>
      </c>
      <c r="C46" s="10">
        <v>876</v>
      </c>
      <c r="D46" s="10">
        <v>959</v>
      </c>
      <c r="E46" s="10">
        <v>988</v>
      </c>
      <c r="F46" s="10">
        <v>1013</v>
      </c>
      <c r="G46" s="10">
        <v>1045</v>
      </c>
      <c r="H46" s="9">
        <v>1163</v>
      </c>
      <c r="I46" s="11" t="s">
        <v>10</v>
      </c>
      <c r="J46" s="21" t="s">
        <v>16</v>
      </c>
      <c r="K46" s="17">
        <v>456</v>
      </c>
      <c r="L46" s="14">
        <f>SUM(K46/K48)</f>
        <v>5.3748231966053751E-2</v>
      </c>
    </row>
    <row r="47" spans="1:13" s="2" customFormat="1" ht="16.5" customHeight="1" thickBot="1">
      <c r="A47" s="7" t="s">
        <v>118</v>
      </c>
      <c r="B47" s="12" t="s">
        <v>5</v>
      </c>
      <c r="C47" s="10">
        <v>869</v>
      </c>
      <c r="D47" s="10">
        <v>1085</v>
      </c>
      <c r="E47" s="10">
        <v>1132</v>
      </c>
      <c r="F47" s="10">
        <v>1173</v>
      </c>
      <c r="G47" s="9">
        <v>1224</v>
      </c>
      <c r="H47" s="9"/>
      <c r="I47" s="11" t="s">
        <v>6</v>
      </c>
      <c r="J47" s="13" t="s">
        <v>17</v>
      </c>
      <c r="K47" s="17">
        <f>(C43+C45+C51)</f>
        <v>4201</v>
      </c>
      <c r="L47" s="14">
        <f>SUM(K47/K48)</f>
        <v>0.49516737388024518</v>
      </c>
      <c r="M47" s="2">
        <v>2</v>
      </c>
    </row>
    <row r="48" spans="1:13" s="2" customFormat="1" ht="16.5" customHeight="1" thickBot="1">
      <c r="A48" s="18" t="s">
        <v>119</v>
      </c>
      <c r="B48" s="26" t="s">
        <v>3</v>
      </c>
      <c r="C48" s="10">
        <v>495</v>
      </c>
      <c r="D48" s="10">
        <v>694</v>
      </c>
      <c r="E48" s="10">
        <v>765</v>
      </c>
      <c r="F48" s="10">
        <v>785</v>
      </c>
      <c r="G48" s="10">
        <v>824</v>
      </c>
      <c r="H48" s="10">
        <v>932</v>
      </c>
      <c r="I48" s="11"/>
      <c r="K48" s="24">
        <v>8484</v>
      </c>
    </row>
    <row r="49" spans="1:18" s="2" customFormat="1" ht="16.5" customHeight="1" thickBot="1">
      <c r="A49" s="7" t="s">
        <v>94</v>
      </c>
      <c r="B49" s="8" t="s">
        <v>3</v>
      </c>
      <c r="C49" s="10">
        <v>473</v>
      </c>
      <c r="D49" s="10">
        <v>706</v>
      </c>
      <c r="E49" s="10">
        <v>770</v>
      </c>
      <c r="F49" s="10">
        <v>793</v>
      </c>
      <c r="G49" s="10">
        <v>905</v>
      </c>
      <c r="H49" s="9">
        <v>1115</v>
      </c>
      <c r="I49" s="11" t="s">
        <v>15</v>
      </c>
    </row>
    <row r="50" spans="1:18" s="2" customFormat="1" ht="16.5" customHeight="1" thickBot="1">
      <c r="A50" s="18" t="s">
        <v>68</v>
      </c>
      <c r="B50" s="22" t="s">
        <v>16</v>
      </c>
      <c r="C50" s="10">
        <v>456</v>
      </c>
      <c r="D50" s="10">
        <v>643</v>
      </c>
      <c r="E50" s="10">
        <v>699</v>
      </c>
      <c r="F50" s="10">
        <v>716</v>
      </c>
      <c r="G50" s="10">
        <v>771</v>
      </c>
      <c r="H50" s="10" t="s">
        <v>20</v>
      </c>
    </row>
    <row r="51" spans="1:18" s="2" customFormat="1" ht="16.5" customHeight="1" thickBot="1">
      <c r="A51" s="18" t="s">
        <v>63</v>
      </c>
      <c r="B51" s="23" t="s">
        <v>14</v>
      </c>
      <c r="C51" s="10">
        <v>215</v>
      </c>
      <c r="D51" s="10">
        <v>313</v>
      </c>
      <c r="E51" s="10">
        <v>358</v>
      </c>
      <c r="F51" s="10">
        <v>365</v>
      </c>
      <c r="G51" s="10" t="s">
        <v>20</v>
      </c>
      <c r="I51" s="17"/>
      <c r="J51" s="17"/>
    </row>
    <row r="53" spans="1:18" s="30" customFormat="1" ht="15" customHeight="1">
      <c r="B53" s="34" t="s">
        <v>19</v>
      </c>
      <c r="C53" s="36" t="s">
        <v>5</v>
      </c>
      <c r="D53" s="37" t="s">
        <v>3</v>
      </c>
      <c r="E53" s="38" t="s">
        <v>16</v>
      </c>
      <c r="F53" s="39" t="s">
        <v>18</v>
      </c>
      <c r="G53" s="34" t="s">
        <v>17</v>
      </c>
      <c r="P53" s="31"/>
      <c r="Q53" s="32"/>
      <c r="R53" s="33"/>
    </row>
    <row r="54" spans="1:18" s="30" customFormat="1" ht="15" customHeight="1">
      <c r="A54" s="30" t="s">
        <v>11</v>
      </c>
      <c r="B54" s="35">
        <f>SUM(L10+J35+K48+J25)</f>
        <v>31183</v>
      </c>
      <c r="C54" s="32">
        <f>SUM(K44+J32+J22+L5)</f>
        <v>14639</v>
      </c>
      <c r="D54" s="32">
        <f>SUM(K45+J33+J23+L6)</f>
        <v>8147</v>
      </c>
      <c r="E54" s="32">
        <f>SUM(K46+J34+J24+L7)</f>
        <v>2805</v>
      </c>
      <c r="F54" s="32">
        <v>450</v>
      </c>
      <c r="G54" s="32">
        <f>SUM(K47+L9)</f>
        <v>5142</v>
      </c>
      <c r="P54" s="34"/>
      <c r="Q54" s="35"/>
      <c r="R54" s="33"/>
    </row>
    <row r="55" spans="1:18" s="30" customFormat="1" ht="15" customHeight="1">
      <c r="A55" s="30" t="s">
        <v>12</v>
      </c>
      <c r="B55" s="40">
        <v>1</v>
      </c>
      <c r="C55" s="33">
        <f>SUM(C54/$B$54)</f>
        <v>0.46945451047044862</v>
      </c>
      <c r="D55" s="33">
        <f>SUM(D54/$B$54)</f>
        <v>0.2612641503383254</v>
      </c>
      <c r="E55" s="33">
        <f>SUM(E54/$B$54)</f>
        <v>8.9952858929544938E-2</v>
      </c>
      <c r="F55" s="33">
        <f>SUM(F54/$B$54)</f>
        <v>1.4430939935221114E-2</v>
      </c>
      <c r="G55" s="33">
        <f>SUM(G54/$B$54)</f>
        <v>0.16489754032645992</v>
      </c>
    </row>
    <row r="56" spans="1:18" s="30" customFormat="1" ht="15" customHeight="1">
      <c r="A56" s="30" t="s">
        <v>13</v>
      </c>
      <c r="B56" s="34">
        <v>21</v>
      </c>
      <c r="C56" s="30">
        <v>12</v>
      </c>
      <c r="D56" s="30">
        <v>5</v>
      </c>
      <c r="E56" s="30">
        <v>1</v>
      </c>
      <c r="F56" s="30">
        <v>0</v>
      </c>
      <c r="G56" s="30">
        <v>3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6"/>
  <dimension ref="A1:R62"/>
  <sheetViews>
    <sheetView workbookViewId="0">
      <selection activeCell="I58" sqref="I58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3" s="2" customFormat="1" ht="16.5" customHeight="1">
      <c r="A1" s="1" t="s">
        <v>74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(13182/19702)</f>
        <v>0.66906913003755963</v>
      </c>
    </row>
    <row r="4" spans="1:13" s="2" customFormat="1" ht="16.5" customHeight="1" thickBot="1">
      <c r="A4" s="7" t="s">
        <v>38</v>
      </c>
      <c r="B4" s="12" t="s">
        <v>5</v>
      </c>
      <c r="C4" s="10">
        <v>1414</v>
      </c>
      <c r="D4" s="10">
        <v>1472</v>
      </c>
      <c r="E4" s="10">
        <v>1497</v>
      </c>
      <c r="F4" s="10">
        <v>1579</v>
      </c>
      <c r="G4" s="9">
        <v>1652</v>
      </c>
      <c r="H4" s="10"/>
      <c r="I4" s="11" t="s">
        <v>7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41</v>
      </c>
      <c r="B5" s="8" t="s">
        <v>3</v>
      </c>
      <c r="C5" s="10">
        <v>1296</v>
      </c>
      <c r="D5" s="10">
        <v>1365</v>
      </c>
      <c r="E5" s="10">
        <v>1428</v>
      </c>
      <c r="F5" s="10">
        <v>1507</v>
      </c>
      <c r="G5" s="9">
        <v>1621</v>
      </c>
      <c r="H5" s="9"/>
      <c r="I5" s="11" t="s">
        <v>6</v>
      </c>
      <c r="J5" s="16" t="s">
        <v>5</v>
      </c>
      <c r="K5" s="17">
        <f>(C4+C6+C7+C9+C12)</f>
        <v>6082</v>
      </c>
      <c r="L5" s="14">
        <f>SUM(K5/K10)</f>
        <v>0.46972505406240345</v>
      </c>
      <c r="M5" s="2">
        <v>4</v>
      </c>
    </row>
    <row r="6" spans="1:13" s="2" customFormat="1" ht="16.5" customHeight="1" thickBot="1">
      <c r="A6" s="7" t="s">
        <v>39</v>
      </c>
      <c r="B6" s="12" t="s">
        <v>5</v>
      </c>
      <c r="C6" s="10">
        <v>1291</v>
      </c>
      <c r="D6" s="10">
        <v>1314</v>
      </c>
      <c r="E6" s="10">
        <v>1356</v>
      </c>
      <c r="F6" s="10">
        <v>1442</v>
      </c>
      <c r="G6" s="9">
        <v>1826</v>
      </c>
      <c r="H6" s="9"/>
      <c r="I6" s="11" t="s">
        <v>8</v>
      </c>
      <c r="J6" s="20" t="s">
        <v>3</v>
      </c>
      <c r="K6" s="17">
        <f>(C5+C11)</f>
        <v>2340</v>
      </c>
      <c r="L6" s="14">
        <f>SUM(K6/K10)</f>
        <v>0.18072289156626506</v>
      </c>
      <c r="M6" s="2">
        <v>2</v>
      </c>
    </row>
    <row r="7" spans="1:13" s="2" customFormat="1" ht="16.5" customHeight="1" thickBot="1">
      <c r="A7" s="7" t="s">
        <v>75</v>
      </c>
      <c r="B7" s="12" t="s">
        <v>5</v>
      </c>
      <c r="C7" s="10">
        <v>1215</v>
      </c>
      <c r="D7" s="10">
        <v>1228</v>
      </c>
      <c r="E7" s="10">
        <v>1246</v>
      </c>
      <c r="F7" s="10">
        <v>1285</v>
      </c>
      <c r="G7" s="10">
        <v>1447</v>
      </c>
      <c r="H7" s="9">
        <v>1549</v>
      </c>
      <c r="I7" s="11" t="s">
        <v>10</v>
      </c>
      <c r="J7" s="21" t="s">
        <v>16</v>
      </c>
      <c r="K7" s="17">
        <f>(C8+C14)</f>
        <v>1913</v>
      </c>
      <c r="L7" s="14">
        <f>SUM(K7/K10)</f>
        <v>0.14774482545566883</v>
      </c>
      <c r="M7" s="2">
        <v>1</v>
      </c>
    </row>
    <row r="8" spans="1:13" s="2" customFormat="1" ht="16.5" customHeight="1" thickBot="1">
      <c r="A8" s="7" t="s">
        <v>79</v>
      </c>
      <c r="B8" s="41" t="s">
        <v>16</v>
      </c>
      <c r="C8" s="10">
        <v>1197</v>
      </c>
      <c r="D8" s="10">
        <v>1246</v>
      </c>
      <c r="E8" s="10">
        <v>1481</v>
      </c>
      <c r="F8" s="9">
        <v>1639</v>
      </c>
      <c r="G8" s="10"/>
      <c r="H8" s="10"/>
      <c r="I8" s="11" t="s">
        <v>4</v>
      </c>
      <c r="J8" s="25" t="s">
        <v>18</v>
      </c>
      <c r="K8" s="17">
        <v>878</v>
      </c>
      <c r="L8" s="14">
        <f>SUM(K8/K10)</f>
        <v>6.7809700339820825E-2</v>
      </c>
    </row>
    <row r="9" spans="1:13" s="2" customFormat="1" ht="16.5" customHeight="1" thickBot="1">
      <c r="A9" s="7" t="s">
        <v>36</v>
      </c>
      <c r="B9" s="12" t="s">
        <v>5</v>
      </c>
      <c r="C9" s="10">
        <v>1164</v>
      </c>
      <c r="D9" s="10">
        <v>1216</v>
      </c>
      <c r="E9" s="10">
        <v>1274</v>
      </c>
      <c r="F9" s="10">
        <v>1332</v>
      </c>
      <c r="G9" s="10">
        <v>1420</v>
      </c>
      <c r="H9" s="9">
        <v>1452</v>
      </c>
      <c r="I9" s="11" t="s">
        <v>81</v>
      </c>
      <c r="J9" s="13" t="s">
        <v>17</v>
      </c>
      <c r="K9" s="17">
        <f>(C10+C15+C16)</f>
        <v>1735</v>
      </c>
      <c r="L9" s="14">
        <f>SUM(K9/K10)</f>
        <v>0.13399752857584182</v>
      </c>
    </row>
    <row r="10" spans="1:13" s="2" customFormat="1" ht="16.5" customHeight="1" thickBot="1">
      <c r="A10" s="18" t="s">
        <v>77</v>
      </c>
      <c r="B10" s="23" t="s">
        <v>14</v>
      </c>
      <c r="C10" s="10">
        <v>1098</v>
      </c>
      <c r="D10" s="10">
        <v>1130</v>
      </c>
      <c r="E10" s="10">
        <v>1140</v>
      </c>
      <c r="F10" s="10">
        <v>1209</v>
      </c>
      <c r="G10" s="10" t="s">
        <v>20</v>
      </c>
      <c r="K10" s="24">
        <v>12948</v>
      </c>
    </row>
    <row r="11" spans="1:13" s="2" customFormat="1" ht="16.5" customHeight="1" thickBot="1">
      <c r="A11" s="7" t="s">
        <v>76</v>
      </c>
      <c r="B11" s="8" t="s">
        <v>3</v>
      </c>
      <c r="C11" s="10">
        <v>1044</v>
      </c>
      <c r="D11" s="10">
        <v>1084</v>
      </c>
      <c r="E11" s="10">
        <v>1191</v>
      </c>
      <c r="F11" s="10">
        <v>1245</v>
      </c>
      <c r="G11" s="10">
        <v>1413</v>
      </c>
      <c r="H11" s="9">
        <v>1456</v>
      </c>
      <c r="I11" s="11" t="s">
        <v>15</v>
      </c>
    </row>
    <row r="12" spans="1:13" s="2" customFormat="1" ht="16.5" customHeight="1" thickBot="1">
      <c r="A12" s="18" t="s">
        <v>32</v>
      </c>
      <c r="B12" s="19" t="s">
        <v>5</v>
      </c>
      <c r="C12" s="10">
        <v>998</v>
      </c>
      <c r="D12" s="10">
        <v>1088</v>
      </c>
      <c r="E12" s="10">
        <v>1186</v>
      </c>
      <c r="F12" s="10">
        <v>1332</v>
      </c>
      <c r="G12" s="10">
        <v>1347</v>
      </c>
      <c r="H12" s="10">
        <v>1377</v>
      </c>
      <c r="I12" s="10"/>
    </row>
    <row r="13" spans="1:13" s="2" customFormat="1" ht="16.5" customHeight="1" thickBot="1">
      <c r="A13" s="18" t="s">
        <v>80</v>
      </c>
      <c r="B13" s="49" t="s">
        <v>18</v>
      </c>
      <c r="C13" s="10">
        <v>878</v>
      </c>
      <c r="D13" s="10">
        <v>928</v>
      </c>
      <c r="E13" s="10">
        <v>1004</v>
      </c>
      <c r="F13" s="10" t="s">
        <v>20</v>
      </c>
    </row>
    <row r="14" spans="1:13" s="2" customFormat="1" ht="16.5" customHeight="1" thickBot="1">
      <c r="A14" s="18" t="s">
        <v>34</v>
      </c>
      <c r="B14" s="22" t="s">
        <v>16</v>
      </c>
      <c r="C14" s="10">
        <v>716</v>
      </c>
      <c r="D14" s="10">
        <v>821</v>
      </c>
      <c r="E14" s="10" t="s">
        <v>20</v>
      </c>
    </row>
    <row r="15" spans="1:13" s="2" customFormat="1" ht="16.5" customHeight="1" thickBot="1">
      <c r="A15" s="18" t="s">
        <v>78</v>
      </c>
      <c r="B15" s="23" t="s">
        <v>14</v>
      </c>
      <c r="C15" s="10">
        <v>546</v>
      </c>
      <c r="D15" s="10" t="s">
        <v>20</v>
      </c>
    </row>
    <row r="16" spans="1:13" s="2" customFormat="1" ht="16.5" customHeight="1" thickBot="1">
      <c r="A16" s="18" t="s">
        <v>45</v>
      </c>
      <c r="B16" s="23" t="s">
        <v>14</v>
      </c>
      <c r="C16" s="10">
        <v>91</v>
      </c>
      <c r="D16" s="10" t="s">
        <v>20</v>
      </c>
      <c r="H16" s="17"/>
    </row>
    <row r="17" spans="1:14" s="2" customFormat="1" ht="10.5" customHeight="1">
      <c r="A17" s="1"/>
    </row>
    <row r="18" spans="1:14" s="2" customFormat="1" ht="17.45" customHeight="1">
      <c r="A18" s="1" t="s">
        <v>69</v>
      </c>
    </row>
    <row r="19" spans="1:14" s="2" customFormat="1" ht="10.5" customHeight="1" thickBot="1">
      <c r="A19" s="1"/>
    </row>
    <row r="20" spans="1:14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6"/>
      <c r="H20" s="13" t="s">
        <v>9</v>
      </c>
      <c r="I20" s="14">
        <f>(5038/7104)</f>
        <v>0.70917792792792789</v>
      </c>
    </row>
    <row r="21" spans="1:14" s="2" customFormat="1" ht="16.5" customHeight="1" thickBot="1">
      <c r="A21" s="7" t="s">
        <v>71</v>
      </c>
      <c r="B21" s="15" t="s">
        <v>14</v>
      </c>
      <c r="C21" s="9">
        <v>1283</v>
      </c>
      <c r="D21" s="9"/>
      <c r="E21" s="10"/>
      <c r="F21" s="10"/>
      <c r="G21" s="11" t="s">
        <v>4</v>
      </c>
      <c r="I21" s="13" t="s">
        <v>11</v>
      </c>
      <c r="J21" s="13" t="s">
        <v>12</v>
      </c>
      <c r="K21" s="13" t="s">
        <v>13</v>
      </c>
    </row>
    <row r="22" spans="1:14" s="2" customFormat="1" ht="16.5" customHeight="1" thickBot="1">
      <c r="A22" s="7" t="s">
        <v>25</v>
      </c>
      <c r="B22" s="12" t="s">
        <v>5</v>
      </c>
      <c r="C22" s="10">
        <v>1183</v>
      </c>
      <c r="D22" s="10">
        <v>1241</v>
      </c>
      <c r="E22" s="9">
        <v>1250</v>
      </c>
      <c r="F22" s="9"/>
      <c r="G22" s="11" t="s">
        <v>8</v>
      </c>
      <c r="H22" s="16" t="s">
        <v>5</v>
      </c>
      <c r="I22" s="17">
        <f>(C22+C25)</f>
        <v>1787</v>
      </c>
      <c r="J22" s="14">
        <f>SUM(I22/I27)</f>
        <v>0.35905163753265018</v>
      </c>
      <c r="K22" s="2">
        <v>1</v>
      </c>
    </row>
    <row r="23" spans="1:14" s="2" customFormat="1" ht="16.5" customHeight="1" thickBot="1">
      <c r="A23" s="7" t="s">
        <v>27</v>
      </c>
      <c r="B23" s="8" t="s">
        <v>3</v>
      </c>
      <c r="C23" s="10">
        <v>805</v>
      </c>
      <c r="D23" s="10">
        <v>886</v>
      </c>
      <c r="E23" s="10">
        <v>894</v>
      </c>
      <c r="F23" s="9">
        <v>1092</v>
      </c>
      <c r="G23" s="11" t="s">
        <v>7</v>
      </c>
      <c r="H23" s="20" t="s">
        <v>3</v>
      </c>
      <c r="I23" s="17">
        <f>(C23+C24)</f>
        <v>1586</v>
      </c>
      <c r="J23" s="14">
        <f>SUM(I23/I27)</f>
        <v>0.31866586296966043</v>
      </c>
      <c r="K23" s="2">
        <v>1</v>
      </c>
    </row>
    <row r="24" spans="1:14" s="2" customFormat="1" ht="16.5" customHeight="1" thickBot="1">
      <c r="A24" s="18" t="s">
        <v>28</v>
      </c>
      <c r="B24" s="26" t="s">
        <v>3</v>
      </c>
      <c r="C24" s="10">
        <v>781</v>
      </c>
      <c r="D24" s="10">
        <v>840</v>
      </c>
      <c r="E24" s="10">
        <v>854</v>
      </c>
      <c r="F24" s="10">
        <v>1008</v>
      </c>
      <c r="G24" s="11"/>
      <c r="H24" s="21" t="s">
        <v>16</v>
      </c>
      <c r="I24" s="17">
        <v>159</v>
      </c>
      <c r="J24" s="14">
        <f>SUM(I24/I27)</f>
        <v>3.1946955997588906E-2</v>
      </c>
    </row>
    <row r="25" spans="1:14" s="2" customFormat="1" ht="16.5" customHeight="1" thickBot="1">
      <c r="A25" s="18" t="s">
        <v>73</v>
      </c>
      <c r="B25" s="19" t="s">
        <v>5</v>
      </c>
      <c r="C25" s="10">
        <v>604</v>
      </c>
      <c r="D25" s="10">
        <v>643</v>
      </c>
      <c r="E25" s="10">
        <v>650</v>
      </c>
      <c r="F25" s="10" t="s">
        <v>20</v>
      </c>
      <c r="H25" s="25" t="s">
        <v>18</v>
      </c>
      <c r="I25" s="17">
        <v>162</v>
      </c>
      <c r="J25" s="14">
        <f>SUM(I25/I27)</f>
        <v>3.25497287522604E-2</v>
      </c>
    </row>
    <row r="26" spans="1:14" s="2" customFormat="1" ht="16.5" customHeight="1" thickBot="1">
      <c r="A26" s="18" t="s">
        <v>72</v>
      </c>
      <c r="B26" s="49" t="s">
        <v>18</v>
      </c>
      <c r="C26" s="10">
        <v>162</v>
      </c>
      <c r="D26" s="10" t="s">
        <v>20</v>
      </c>
      <c r="H26" s="13" t="s">
        <v>17</v>
      </c>
      <c r="I26" s="17">
        <v>1283</v>
      </c>
      <c r="J26" s="14">
        <f>SUM(I26/I27)</f>
        <v>0.25778581474784007</v>
      </c>
      <c r="K26" s="2">
        <v>1</v>
      </c>
    </row>
    <row r="27" spans="1:14" s="2" customFormat="1" ht="16.5" customHeight="1" thickBot="1">
      <c r="A27" s="18" t="s">
        <v>70</v>
      </c>
      <c r="B27" s="22" t="s">
        <v>16</v>
      </c>
      <c r="C27" s="10">
        <v>159</v>
      </c>
      <c r="D27" s="10" t="s">
        <v>20</v>
      </c>
      <c r="I27" s="24">
        <v>4977</v>
      </c>
    </row>
    <row r="28" spans="1:14" s="2" customFormat="1" ht="11.25" customHeight="1">
      <c r="A28" s="27"/>
      <c r="B28" s="28"/>
      <c r="C28" s="43"/>
      <c r="D28" s="43"/>
      <c r="E28" s="43"/>
      <c r="F28" s="17"/>
      <c r="G28" s="17"/>
      <c r="H28" s="17"/>
      <c r="I28" s="17"/>
      <c r="J28" s="17"/>
      <c r="K28" s="17"/>
      <c r="L28" s="17"/>
      <c r="M28" s="17"/>
      <c r="N28" s="42"/>
    </row>
    <row r="29" spans="1:14" s="2" customFormat="1" ht="17.45" customHeight="1">
      <c r="A29" s="1" t="s">
        <v>82</v>
      </c>
    </row>
    <row r="30" spans="1:14" s="2" customFormat="1" ht="8.25" customHeight="1" thickBot="1">
      <c r="A30" s="1"/>
    </row>
    <row r="31" spans="1:14" s="2" customFormat="1" ht="17.4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/>
      <c r="K31" s="13" t="s">
        <v>9</v>
      </c>
      <c r="L31" s="14">
        <f>(8390/12441)</f>
        <v>0.67438308817619164</v>
      </c>
    </row>
    <row r="32" spans="1:14" s="2" customFormat="1" ht="17.45" customHeight="1" thickBot="1">
      <c r="A32" s="7" t="s">
        <v>50</v>
      </c>
      <c r="B32" s="8" t="s">
        <v>3</v>
      </c>
      <c r="C32" s="10">
        <v>1279</v>
      </c>
      <c r="D32" s="10">
        <v>1319</v>
      </c>
      <c r="E32" s="10">
        <v>1358</v>
      </c>
      <c r="F32" s="9">
        <v>1608</v>
      </c>
      <c r="G32" s="10"/>
      <c r="H32" s="10"/>
      <c r="I32" s="10"/>
      <c r="J32" s="11" t="s">
        <v>4</v>
      </c>
      <c r="L32" s="13" t="s">
        <v>11</v>
      </c>
      <c r="M32" s="13" t="s">
        <v>12</v>
      </c>
      <c r="N32" s="13" t="s">
        <v>13</v>
      </c>
    </row>
    <row r="33" spans="1:16" s="2" customFormat="1" ht="17.45" customHeight="1" thickBot="1">
      <c r="A33" s="7" t="s">
        <v>49</v>
      </c>
      <c r="B33" s="12" t="s">
        <v>5</v>
      </c>
      <c r="C33" s="10">
        <v>1244</v>
      </c>
      <c r="D33" s="10">
        <v>1295</v>
      </c>
      <c r="E33" s="10">
        <v>1305</v>
      </c>
      <c r="F33" s="9">
        <v>1375</v>
      </c>
      <c r="G33" s="9"/>
      <c r="H33" s="10"/>
      <c r="I33" s="10"/>
      <c r="J33" s="11" t="s">
        <v>7</v>
      </c>
      <c r="K33" s="16" t="s">
        <v>5</v>
      </c>
      <c r="L33" s="17">
        <f>(C33+C34+C36+C37)</f>
        <v>4049</v>
      </c>
      <c r="M33" s="14">
        <f>SUM(L33/L37)</f>
        <v>0.49138349514563107</v>
      </c>
      <c r="N33" s="2">
        <v>3</v>
      </c>
    </row>
    <row r="34" spans="1:16" s="2" customFormat="1" ht="17.45" customHeight="1" thickBot="1">
      <c r="A34" s="7" t="s">
        <v>83</v>
      </c>
      <c r="B34" s="12" t="s">
        <v>5</v>
      </c>
      <c r="C34" s="10">
        <v>1206</v>
      </c>
      <c r="D34" s="10">
        <v>1217</v>
      </c>
      <c r="E34" s="10">
        <v>1269</v>
      </c>
      <c r="F34" s="10">
        <v>1291</v>
      </c>
      <c r="G34" s="10">
        <v>1309</v>
      </c>
      <c r="H34" s="10">
        <v>1315</v>
      </c>
      <c r="I34" s="9">
        <v>1649</v>
      </c>
      <c r="J34" s="11" t="s">
        <v>6</v>
      </c>
      <c r="K34" s="20" t="s">
        <v>3</v>
      </c>
      <c r="L34" s="17">
        <f>(C32+C35+C39)</f>
        <v>3008</v>
      </c>
      <c r="M34" s="14">
        <f>SUM(L34/L37)</f>
        <v>0.36504854368932038</v>
      </c>
      <c r="N34" s="2">
        <v>2</v>
      </c>
    </row>
    <row r="35" spans="1:16" s="2" customFormat="1" ht="17.45" customHeight="1" thickBot="1">
      <c r="A35" s="7" t="s">
        <v>51</v>
      </c>
      <c r="B35" s="8" t="s">
        <v>3</v>
      </c>
      <c r="C35" s="10">
        <v>1197</v>
      </c>
      <c r="D35" s="10">
        <v>1202</v>
      </c>
      <c r="E35" s="10">
        <v>1353</v>
      </c>
      <c r="F35" s="9">
        <v>1451</v>
      </c>
      <c r="G35" s="10"/>
      <c r="H35" s="10"/>
      <c r="I35" s="9"/>
      <c r="J35" s="11" t="s">
        <v>8</v>
      </c>
      <c r="K35" s="21" t="s">
        <v>16</v>
      </c>
      <c r="L35" s="17">
        <f>(C40+C41)</f>
        <v>600</v>
      </c>
      <c r="M35" s="14">
        <f>SUM(L35/L37)</f>
        <v>7.281553398058252E-2</v>
      </c>
    </row>
    <row r="36" spans="1:16" s="2" customFormat="1" ht="17.45" customHeight="1" thickBot="1">
      <c r="A36" s="7" t="s">
        <v>48</v>
      </c>
      <c r="B36" s="12" t="s">
        <v>5</v>
      </c>
      <c r="C36" s="10">
        <v>862</v>
      </c>
      <c r="D36" s="10">
        <v>878</v>
      </c>
      <c r="E36" s="10">
        <v>903</v>
      </c>
      <c r="F36" s="10">
        <v>947</v>
      </c>
      <c r="G36" s="10">
        <v>989</v>
      </c>
      <c r="H36" s="10">
        <v>1000</v>
      </c>
      <c r="I36" s="9">
        <v>1233</v>
      </c>
      <c r="J36" s="11" t="s">
        <v>10</v>
      </c>
      <c r="K36" s="13" t="s">
        <v>17</v>
      </c>
      <c r="L36" s="17">
        <v>583</v>
      </c>
      <c r="M36" s="14">
        <f>SUM(L36/L37)</f>
        <v>7.0752427184466019E-2</v>
      </c>
    </row>
    <row r="37" spans="1:16" s="2" customFormat="1" ht="17.45" customHeight="1" thickBot="1">
      <c r="A37" s="18" t="s">
        <v>87</v>
      </c>
      <c r="B37" s="19" t="s">
        <v>5</v>
      </c>
      <c r="C37" s="10">
        <v>737</v>
      </c>
      <c r="D37" s="10">
        <v>739</v>
      </c>
      <c r="E37" s="10">
        <v>797</v>
      </c>
      <c r="F37" s="10">
        <v>799</v>
      </c>
      <c r="G37" s="10">
        <v>805</v>
      </c>
      <c r="H37" s="10">
        <v>807</v>
      </c>
      <c r="I37" s="10" t="s">
        <v>20</v>
      </c>
      <c r="L37" s="24">
        <v>8240</v>
      </c>
    </row>
    <row r="38" spans="1:16" s="2" customFormat="1" ht="17.45" customHeight="1" thickBot="1">
      <c r="A38" s="18" t="s">
        <v>84</v>
      </c>
      <c r="B38" s="23" t="s">
        <v>14</v>
      </c>
      <c r="C38" s="10">
        <v>583</v>
      </c>
      <c r="D38" s="10">
        <v>617</v>
      </c>
      <c r="E38" s="10">
        <v>646</v>
      </c>
      <c r="F38" s="10">
        <v>702</v>
      </c>
      <c r="G38" s="10">
        <v>789</v>
      </c>
      <c r="H38" s="10">
        <v>826</v>
      </c>
      <c r="I38" s="10">
        <v>890</v>
      </c>
      <c r="J38" s="11"/>
    </row>
    <row r="39" spans="1:16" s="2" customFormat="1" ht="17.45" customHeight="1" thickBot="1">
      <c r="A39" s="18" t="s">
        <v>85</v>
      </c>
      <c r="B39" s="26" t="s">
        <v>3</v>
      </c>
      <c r="C39" s="10">
        <v>532</v>
      </c>
      <c r="D39" s="10">
        <v>550</v>
      </c>
      <c r="E39" s="10">
        <v>563</v>
      </c>
      <c r="F39" s="10" t="s">
        <v>20</v>
      </c>
      <c r="L39" s="24"/>
    </row>
    <row r="40" spans="1:16" s="2" customFormat="1" ht="17.45" customHeight="1" thickBot="1">
      <c r="A40" s="18" t="s">
        <v>88</v>
      </c>
      <c r="B40" s="22" t="s">
        <v>16</v>
      </c>
      <c r="C40" s="10">
        <v>362</v>
      </c>
      <c r="D40" s="10">
        <v>407</v>
      </c>
      <c r="E40" s="10" t="s">
        <v>20</v>
      </c>
      <c r="F40" s="17"/>
      <c r="J40" s="13"/>
      <c r="L40" s="14"/>
    </row>
    <row r="41" spans="1:16" s="2" customFormat="1" ht="17.45" customHeight="1" thickBot="1">
      <c r="A41" s="18" t="s">
        <v>86</v>
      </c>
      <c r="B41" s="22" t="s">
        <v>16</v>
      </c>
      <c r="C41" s="10">
        <v>238</v>
      </c>
      <c r="D41" s="10" t="s">
        <v>20</v>
      </c>
      <c r="F41" s="17"/>
      <c r="J41" s="13"/>
      <c r="L41" s="14"/>
    </row>
    <row r="43" spans="1:16" s="2" customFormat="1" ht="17.45" customHeight="1">
      <c r="A43" s="1" t="s">
        <v>89</v>
      </c>
    </row>
    <row r="44" spans="1:16" s="2" customFormat="1" ht="10.5" customHeight="1" thickBot="1">
      <c r="A44" s="1"/>
    </row>
    <row r="45" spans="1:16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5">
        <v>6</v>
      </c>
      <c r="I45" s="5">
        <v>7</v>
      </c>
      <c r="J45" s="5">
        <v>8</v>
      </c>
      <c r="K45" s="5">
        <v>9</v>
      </c>
      <c r="L45" s="6"/>
      <c r="M45" s="13" t="s">
        <v>9</v>
      </c>
      <c r="N45" s="14">
        <f>(10017/15201)</f>
        <v>0.65896980461811727</v>
      </c>
    </row>
    <row r="46" spans="1:16" s="2" customFormat="1" ht="16.5" customHeight="1" thickBot="1">
      <c r="A46" s="7" t="s">
        <v>90</v>
      </c>
      <c r="B46" s="15" t="s">
        <v>14</v>
      </c>
      <c r="C46" s="9">
        <v>1671</v>
      </c>
      <c r="D46" s="10"/>
      <c r="E46" s="10"/>
      <c r="F46" s="10"/>
      <c r="G46" s="10"/>
      <c r="H46" s="10"/>
      <c r="I46" s="10"/>
      <c r="J46" s="10"/>
      <c r="K46" s="10"/>
      <c r="L46" s="11" t="s">
        <v>4</v>
      </c>
      <c r="N46" s="13" t="s">
        <v>11</v>
      </c>
      <c r="O46" s="13" t="s">
        <v>12</v>
      </c>
      <c r="P46" s="13" t="s">
        <v>13</v>
      </c>
    </row>
    <row r="47" spans="1:16" s="2" customFormat="1" ht="16.5" customHeight="1" thickBot="1">
      <c r="A47" s="7" t="s">
        <v>91</v>
      </c>
      <c r="B47" s="15" t="s">
        <v>14</v>
      </c>
      <c r="C47" s="9">
        <v>1509</v>
      </c>
      <c r="D47" s="10"/>
      <c r="E47" s="10"/>
      <c r="F47" s="9"/>
      <c r="G47" s="10"/>
      <c r="H47" s="10"/>
      <c r="I47" s="9"/>
      <c r="J47" s="10"/>
      <c r="K47" s="9"/>
      <c r="L47" s="11" t="s">
        <v>8</v>
      </c>
      <c r="M47" s="16" t="s">
        <v>5</v>
      </c>
      <c r="N47" s="17">
        <f>(C48+C49+C51)</f>
        <v>2963</v>
      </c>
      <c r="O47" s="14">
        <f>SUM(N47/N51)</f>
        <v>0.29977741804937275</v>
      </c>
      <c r="P47" s="2">
        <v>2</v>
      </c>
    </row>
    <row r="48" spans="1:16" s="2" customFormat="1" ht="16.5" customHeight="1" thickBot="1">
      <c r="A48" s="7" t="s">
        <v>93</v>
      </c>
      <c r="B48" s="12" t="s">
        <v>5</v>
      </c>
      <c r="C48" s="10">
        <v>1162</v>
      </c>
      <c r="D48" s="10">
        <v>1194</v>
      </c>
      <c r="E48" s="10">
        <v>1214</v>
      </c>
      <c r="F48" s="10">
        <v>1228</v>
      </c>
      <c r="G48" s="10">
        <v>1261</v>
      </c>
      <c r="H48" s="10">
        <v>1336</v>
      </c>
      <c r="I48" s="10">
        <v>1390</v>
      </c>
      <c r="J48" s="9">
        <v>1511</v>
      </c>
      <c r="K48" s="9"/>
      <c r="L48" s="11" t="s">
        <v>7</v>
      </c>
      <c r="M48" s="20" t="s">
        <v>3</v>
      </c>
      <c r="N48" s="17">
        <f>(C55+C57)</f>
        <v>815</v>
      </c>
      <c r="O48" s="14">
        <f>SUM(N48/N51)</f>
        <v>8.2456495346013764E-2</v>
      </c>
    </row>
    <row r="49" spans="1:18" s="2" customFormat="1" ht="16.5" customHeight="1" thickBot="1">
      <c r="A49" s="7" t="s">
        <v>59</v>
      </c>
      <c r="B49" s="12" t="s">
        <v>5</v>
      </c>
      <c r="C49" s="10">
        <v>1009</v>
      </c>
      <c r="D49" s="10">
        <v>1034</v>
      </c>
      <c r="E49" s="10">
        <v>1044</v>
      </c>
      <c r="F49" s="10">
        <v>1060</v>
      </c>
      <c r="G49" s="10">
        <v>1101</v>
      </c>
      <c r="H49" s="10">
        <v>1164</v>
      </c>
      <c r="I49" s="10">
        <v>1253</v>
      </c>
      <c r="J49" s="10">
        <v>1379</v>
      </c>
      <c r="K49" s="9">
        <v>1406</v>
      </c>
      <c r="L49" s="11" t="s">
        <v>10</v>
      </c>
      <c r="M49" s="21" t="s">
        <v>16</v>
      </c>
      <c r="N49" s="17">
        <f>(C52+C53)</f>
        <v>1050</v>
      </c>
      <c r="O49" s="14">
        <f>SUM(N49/N51)</f>
        <v>0.10623229461756374</v>
      </c>
      <c r="P49" s="2">
        <v>1</v>
      </c>
    </row>
    <row r="50" spans="1:18" s="2" customFormat="1" ht="16.5" customHeight="1" thickBot="1">
      <c r="A50" s="7" t="s">
        <v>62</v>
      </c>
      <c r="B50" s="15" t="s">
        <v>14</v>
      </c>
      <c r="C50" s="10">
        <v>941</v>
      </c>
      <c r="D50" s="10">
        <v>1021</v>
      </c>
      <c r="E50" s="10">
        <v>1092</v>
      </c>
      <c r="F50" s="10">
        <v>1097</v>
      </c>
      <c r="G50" s="10">
        <v>1291</v>
      </c>
      <c r="H50" s="10">
        <v>1330</v>
      </c>
      <c r="I50" s="10">
        <v>1348</v>
      </c>
      <c r="J50" s="9">
        <v>1472</v>
      </c>
      <c r="K50" s="10"/>
      <c r="L50" s="11" t="s">
        <v>6</v>
      </c>
      <c r="M50" s="13" t="s">
        <v>17</v>
      </c>
      <c r="N50" s="17">
        <f>(C46+C47+C50+C54+C56)</f>
        <v>5056</v>
      </c>
      <c r="O50" s="14">
        <f>SUM(N50/N51)</f>
        <v>0.51153379198704974</v>
      </c>
      <c r="P50" s="2">
        <v>3</v>
      </c>
    </row>
    <row r="51" spans="1:18" s="2" customFormat="1" ht="16.5" customHeight="1" thickBot="1">
      <c r="A51" s="18" t="s">
        <v>95</v>
      </c>
      <c r="B51" s="19" t="s">
        <v>5</v>
      </c>
      <c r="C51" s="10">
        <v>792</v>
      </c>
      <c r="D51" s="10">
        <v>804</v>
      </c>
      <c r="E51" s="10">
        <v>822</v>
      </c>
      <c r="F51" s="10">
        <v>827</v>
      </c>
      <c r="G51" s="10">
        <v>905</v>
      </c>
      <c r="H51" s="10">
        <v>944</v>
      </c>
      <c r="I51" s="10">
        <v>963</v>
      </c>
      <c r="J51" s="10">
        <v>1023</v>
      </c>
      <c r="K51" s="10">
        <v>1041</v>
      </c>
      <c r="L51" s="11"/>
      <c r="N51" s="24">
        <v>9884</v>
      </c>
    </row>
    <row r="52" spans="1:18" s="2" customFormat="1" ht="16.5" customHeight="1" thickBot="1">
      <c r="A52" s="7" t="s">
        <v>92</v>
      </c>
      <c r="B52" s="41" t="s">
        <v>16</v>
      </c>
      <c r="C52" s="10">
        <v>536</v>
      </c>
      <c r="D52" s="10">
        <v>558</v>
      </c>
      <c r="E52" s="10">
        <v>566</v>
      </c>
      <c r="F52" s="10">
        <v>576</v>
      </c>
      <c r="G52" s="10">
        <v>605</v>
      </c>
      <c r="H52" s="10">
        <v>661</v>
      </c>
      <c r="I52" s="10">
        <v>941</v>
      </c>
      <c r="J52" s="10">
        <v>1116</v>
      </c>
      <c r="K52" s="9">
        <v>1140</v>
      </c>
      <c r="L52" s="11" t="s">
        <v>15</v>
      </c>
    </row>
    <row r="53" spans="1:18" s="2" customFormat="1" ht="16.5" customHeight="1" thickBot="1">
      <c r="A53" s="18" t="s">
        <v>68</v>
      </c>
      <c r="B53" s="22" t="s">
        <v>16</v>
      </c>
      <c r="C53" s="10">
        <v>514</v>
      </c>
      <c r="D53" s="10">
        <v>535</v>
      </c>
      <c r="E53" s="10">
        <v>546</v>
      </c>
      <c r="F53" s="10">
        <v>561</v>
      </c>
      <c r="G53" s="10">
        <v>583</v>
      </c>
      <c r="H53" s="10">
        <v>653</v>
      </c>
      <c r="I53" s="10" t="s">
        <v>20</v>
      </c>
      <c r="J53" s="44"/>
      <c r="K53"/>
    </row>
    <row r="54" spans="1:18" s="2" customFormat="1" ht="16.5" customHeight="1" thickBot="1">
      <c r="A54" s="18" t="s">
        <v>64</v>
      </c>
      <c r="B54" s="23" t="s">
        <v>14</v>
      </c>
      <c r="C54" s="10">
        <v>471</v>
      </c>
      <c r="D54" s="10">
        <v>485</v>
      </c>
      <c r="E54" s="10">
        <v>506</v>
      </c>
      <c r="F54" s="10">
        <v>510</v>
      </c>
      <c r="G54" s="10" t="s">
        <v>20</v>
      </c>
      <c r="H54" s="17"/>
      <c r="I54" s="17"/>
      <c r="J54" s="17"/>
    </row>
    <row r="55" spans="1:18" s="2" customFormat="1" ht="16.5" customHeight="1" thickBot="1">
      <c r="A55" s="18" t="s">
        <v>94</v>
      </c>
      <c r="B55" s="26" t="s">
        <v>3</v>
      </c>
      <c r="C55" s="10">
        <v>470</v>
      </c>
      <c r="D55" s="10">
        <v>492</v>
      </c>
      <c r="E55" s="10">
        <v>655</v>
      </c>
      <c r="F55" s="10">
        <v>665</v>
      </c>
      <c r="G55" s="10">
        <v>690</v>
      </c>
      <c r="H55" s="10">
        <v>800</v>
      </c>
      <c r="I55" s="10">
        <v>866</v>
      </c>
      <c r="J55" s="10" t="s">
        <v>20</v>
      </c>
    </row>
    <row r="56" spans="1:18" s="2" customFormat="1" ht="16.5" customHeight="1" thickBot="1">
      <c r="A56" s="18" t="s">
        <v>63</v>
      </c>
      <c r="B56" s="23" t="s">
        <v>14</v>
      </c>
      <c r="C56" s="10">
        <v>464</v>
      </c>
      <c r="D56" s="10">
        <v>483</v>
      </c>
      <c r="E56" s="10">
        <v>498</v>
      </c>
      <c r="F56" s="10">
        <v>515</v>
      </c>
      <c r="G56" s="10">
        <v>559</v>
      </c>
      <c r="H56" s="10" t="s">
        <v>20</v>
      </c>
      <c r="I56" s="17"/>
      <c r="J56" s="17"/>
    </row>
    <row r="57" spans="1:18" s="2" customFormat="1" ht="16.5" customHeight="1" thickBot="1">
      <c r="A57" s="18" t="s">
        <v>96</v>
      </c>
      <c r="B57" s="26" t="s">
        <v>3</v>
      </c>
      <c r="C57" s="10">
        <v>345</v>
      </c>
      <c r="D57" s="10">
        <v>356</v>
      </c>
      <c r="E57" s="10" t="s">
        <v>20</v>
      </c>
      <c r="F57" s="17"/>
      <c r="G57" s="17"/>
      <c r="H57" s="17"/>
      <c r="I57" s="17"/>
      <c r="J57" s="42"/>
    </row>
    <row r="59" spans="1:18" s="30" customFormat="1" ht="15" customHeight="1">
      <c r="B59" s="34" t="s">
        <v>19</v>
      </c>
      <c r="C59" s="36" t="s">
        <v>5</v>
      </c>
      <c r="D59" s="37" t="s">
        <v>3</v>
      </c>
      <c r="E59" s="38" t="s">
        <v>16</v>
      </c>
      <c r="F59" s="39" t="s">
        <v>18</v>
      </c>
      <c r="G59" s="34" t="s">
        <v>17</v>
      </c>
      <c r="P59" s="31"/>
      <c r="Q59" s="32"/>
      <c r="R59" s="33"/>
    </row>
    <row r="60" spans="1:18" s="30" customFormat="1" ht="15" customHeight="1">
      <c r="A60" s="30" t="s">
        <v>11</v>
      </c>
      <c r="B60" s="35">
        <f>SUM(K10+L37+N51+I27)</f>
        <v>36049</v>
      </c>
      <c r="C60" s="32">
        <f>SUM(N47+L33+I22+K5)</f>
        <v>14881</v>
      </c>
      <c r="D60" s="32">
        <f>SUM(N48+L34+I23+K6)</f>
        <v>7749</v>
      </c>
      <c r="E60" s="32">
        <f>SUM(N49+L35+I24+K7)</f>
        <v>3722</v>
      </c>
      <c r="F60" s="32">
        <f>(K8+I25)</f>
        <v>1040</v>
      </c>
      <c r="G60" s="32">
        <f>SUM(N50+L36+I26+K9)</f>
        <v>8657</v>
      </c>
      <c r="P60" s="34"/>
      <c r="Q60" s="35"/>
      <c r="R60" s="33"/>
    </row>
    <row r="61" spans="1:18" s="30" customFormat="1" ht="15" customHeight="1">
      <c r="A61" s="30" t="s">
        <v>12</v>
      </c>
      <c r="B61" s="40">
        <v>1</v>
      </c>
      <c r="C61" s="33">
        <f>SUM(C60/$B$60)</f>
        <v>0.41279924547144164</v>
      </c>
      <c r="D61" s="33">
        <f>SUM(D60/$B$60)</f>
        <v>0.21495741906849011</v>
      </c>
      <c r="E61" s="33">
        <f>SUM(E60/$B$60)</f>
        <v>0.10324835640378374</v>
      </c>
      <c r="F61" s="33">
        <f>SUM(F60/$B$60)</f>
        <v>2.8849621348719798E-2</v>
      </c>
      <c r="G61" s="33">
        <f>SUM(G60/$B$60)</f>
        <v>0.24014535770756471</v>
      </c>
    </row>
    <row r="62" spans="1:18" s="30" customFormat="1" ht="15" customHeight="1">
      <c r="A62" s="30" t="s">
        <v>13</v>
      </c>
      <c r="B62" s="34">
        <v>21</v>
      </c>
      <c r="C62" s="30">
        <v>10</v>
      </c>
      <c r="D62" s="30">
        <v>5</v>
      </c>
      <c r="E62" s="30">
        <v>2</v>
      </c>
      <c r="F62" s="30">
        <v>0</v>
      </c>
      <c r="G62" s="30">
        <v>4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7"/>
  <dimension ref="A1:R61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5703125" customWidth="1"/>
  </cols>
  <sheetData>
    <row r="1" spans="1:16" s="2" customFormat="1" ht="16.5" customHeight="1">
      <c r="A1" s="1" t="s">
        <v>24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(10842/14628)</f>
        <v>0.74118129614438066</v>
      </c>
    </row>
    <row r="4" spans="1:16" s="2" customFormat="1" ht="16.5" customHeight="1" thickBot="1">
      <c r="A4" s="7" t="s">
        <v>25</v>
      </c>
      <c r="B4" s="12" t="s">
        <v>5</v>
      </c>
      <c r="C4" s="10">
        <v>1478</v>
      </c>
      <c r="D4" s="10">
        <v>1515</v>
      </c>
      <c r="E4" s="9">
        <v>1547</v>
      </c>
      <c r="F4" s="9"/>
      <c r="G4" s="10"/>
      <c r="H4" s="10"/>
      <c r="I4" s="9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31</v>
      </c>
      <c r="B5" s="15" t="s">
        <v>14</v>
      </c>
      <c r="C5" s="10">
        <v>1282</v>
      </c>
      <c r="D5" s="10">
        <v>1285</v>
      </c>
      <c r="E5" s="10">
        <v>1316</v>
      </c>
      <c r="F5" s="10">
        <v>1343</v>
      </c>
      <c r="G5" s="9">
        <v>1601</v>
      </c>
      <c r="H5" s="9"/>
      <c r="I5" s="9"/>
      <c r="J5" s="9"/>
      <c r="K5" s="9"/>
      <c r="L5" s="11" t="s">
        <v>8</v>
      </c>
      <c r="M5" s="16" t="s">
        <v>5</v>
      </c>
      <c r="N5" s="17">
        <f>(C4+C12+C13+C15)</f>
        <v>3003</v>
      </c>
      <c r="O5" s="14">
        <f>SUM(N5/N10)</f>
        <v>0.27984344422700586</v>
      </c>
      <c r="P5" s="2">
        <v>1</v>
      </c>
    </row>
    <row r="6" spans="1:16" s="2" customFormat="1" ht="16.5" customHeight="1" thickBot="1">
      <c r="A6" s="7" t="s">
        <v>27</v>
      </c>
      <c r="B6" s="8" t="s">
        <v>3</v>
      </c>
      <c r="C6" s="10">
        <v>1184</v>
      </c>
      <c r="D6" s="10">
        <v>1193</v>
      </c>
      <c r="E6" s="10">
        <v>1212</v>
      </c>
      <c r="F6" s="10">
        <v>1212</v>
      </c>
      <c r="G6" s="10">
        <v>1275</v>
      </c>
      <c r="H6" s="9">
        <v>1607</v>
      </c>
      <c r="I6" s="9"/>
      <c r="J6" s="9"/>
      <c r="K6" s="9"/>
      <c r="L6" s="11" t="s">
        <v>7</v>
      </c>
      <c r="M6" s="20" t="s">
        <v>3</v>
      </c>
      <c r="N6" s="17">
        <f>(C6+C10+C11)</f>
        <v>2794</v>
      </c>
      <c r="O6" s="14">
        <f>SUM(N6/N10)</f>
        <v>0.2603671605628553</v>
      </c>
      <c r="P6" s="2">
        <v>1</v>
      </c>
    </row>
    <row r="7" spans="1:16" s="2" customFormat="1" ht="16.5" customHeight="1" thickBot="1">
      <c r="A7" s="7" t="s">
        <v>34</v>
      </c>
      <c r="B7" s="41" t="s">
        <v>16</v>
      </c>
      <c r="C7" s="10">
        <v>1123</v>
      </c>
      <c r="D7" s="10">
        <v>1148</v>
      </c>
      <c r="E7" s="10">
        <v>1264</v>
      </c>
      <c r="F7" s="10">
        <v>1267</v>
      </c>
      <c r="G7" s="10">
        <v>1350</v>
      </c>
      <c r="H7" s="10">
        <v>1374</v>
      </c>
      <c r="I7" s="10">
        <v>1379</v>
      </c>
      <c r="J7" s="10">
        <v>1479</v>
      </c>
      <c r="K7" s="9">
        <v>1502</v>
      </c>
      <c r="L7" s="11" t="s">
        <v>6</v>
      </c>
      <c r="M7" s="21" t="s">
        <v>16</v>
      </c>
      <c r="N7" s="17">
        <v>1123</v>
      </c>
      <c r="O7" s="14">
        <f>SUM(N7/N10)</f>
        <v>0.1046500792097661</v>
      </c>
      <c r="P7" s="2">
        <v>1</v>
      </c>
    </row>
    <row r="8" spans="1:16" s="2" customFormat="1" ht="16.5" customHeight="1" thickBot="1">
      <c r="A8" s="7" t="s">
        <v>30</v>
      </c>
      <c r="B8" s="15" t="s">
        <v>14</v>
      </c>
      <c r="C8" s="10">
        <v>980</v>
      </c>
      <c r="D8" s="10">
        <v>1001</v>
      </c>
      <c r="E8" s="10">
        <v>1142</v>
      </c>
      <c r="F8" s="10">
        <v>1144</v>
      </c>
      <c r="G8" s="10">
        <v>1254</v>
      </c>
      <c r="H8" s="10">
        <v>1270</v>
      </c>
      <c r="I8" s="10">
        <v>1272</v>
      </c>
      <c r="J8" s="10">
        <v>1409</v>
      </c>
      <c r="K8" s="9">
        <v>1418</v>
      </c>
      <c r="L8" s="11" t="s">
        <v>10</v>
      </c>
      <c r="M8" s="25" t="s">
        <v>18</v>
      </c>
      <c r="N8" s="17">
        <v>933</v>
      </c>
      <c r="O8" s="14">
        <f>SUM(N8/N10)</f>
        <v>8.694436678781102E-2</v>
      </c>
      <c r="P8" s="2">
        <v>1</v>
      </c>
    </row>
    <row r="9" spans="1:16" s="2" customFormat="1" ht="16.5" customHeight="1" thickBot="1">
      <c r="A9" s="7" t="s">
        <v>35</v>
      </c>
      <c r="B9" s="29" t="s">
        <v>18</v>
      </c>
      <c r="C9" s="10">
        <v>933</v>
      </c>
      <c r="D9" s="10">
        <v>955</v>
      </c>
      <c r="E9" s="10">
        <v>1033</v>
      </c>
      <c r="F9" s="10">
        <v>1036</v>
      </c>
      <c r="G9" s="10">
        <v>1083</v>
      </c>
      <c r="H9" s="10">
        <v>1096</v>
      </c>
      <c r="I9" s="10">
        <v>1098</v>
      </c>
      <c r="J9" s="10">
        <v>1230</v>
      </c>
      <c r="K9" s="9">
        <v>1241</v>
      </c>
      <c r="L9" s="11" t="s">
        <v>15</v>
      </c>
      <c r="M9" s="13" t="s">
        <v>17</v>
      </c>
      <c r="N9" s="17">
        <f>(C5+C8+C14)</f>
        <v>2878</v>
      </c>
      <c r="O9" s="14">
        <f>SUM(N9/N10)</f>
        <v>0.26819494921256176</v>
      </c>
      <c r="P9" s="2">
        <v>2</v>
      </c>
    </row>
    <row r="10" spans="1:16" s="2" customFormat="1" ht="16.5" customHeight="1" thickBot="1">
      <c r="A10" s="18" t="s">
        <v>28</v>
      </c>
      <c r="B10" s="26" t="s">
        <v>3</v>
      </c>
      <c r="C10" s="10">
        <v>815</v>
      </c>
      <c r="D10" s="10">
        <v>827</v>
      </c>
      <c r="E10" s="10">
        <v>835</v>
      </c>
      <c r="F10" s="10">
        <v>835</v>
      </c>
      <c r="G10" s="10">
        <v>863</v>
      </c>
      <c r="H10" s="10" t="s">
        <v>20</v>
      </c>
      <c r="N10" s="24">
        <v>10731</v>
      </c>
    </row>
    <row r="11" spans="1:16" s="2" customFormat="1" ht="16.5" customHeight="1" thickBot="1">
      <c r="A11" s="18" t="s">
        <v>29</v>
      </c>
      <c r="B11" s="26" t="s">
        <v>3</v>
      </c>
      <c r="C11" s="10">
        <v>795</v>
      </c>
      <c r="D11" s="10">
        <v>801</v>
      </c>
      <c r="E11" s="10">
        <v>878</v>
      </c>
      <c r="F11" s="10">
        <v>879</v>
      </c>
      <c r="G11" s="10">
        <v>955</v>
      </c>
      <c r="H11" s="10">
        <v>1033</v>
      </c>
      <c r="I11" s="10">
        <v>1087</v>
      </c>
      <c r="J11" s="10">
        <v>1174</v>
      </c>
      <c r="K11" s="10">
        <v>1198</v>
      </c>
      <c r="L11" s="11"/>
    </row>
    <row r="12" spans="1:16" s="2" customFormat="1" ht="16.5" customHeight="1" thickBot="1">
      <c r="A12" s="18" t="s">
        <v>26</v>
      </c>
      <c r="B12" s="19" t="s">
        <v>5</v>
      </c>
      <c r="C12" s="10">
        <v>685</v>
      </c>
      <c r="D12" s="10">
        <v>709</v>
      </c>
      <c r="E12" s="10">
        <v>720</v>
      </c>
      <c r="F12" s="10">
        <v>722</v>
      </c>
      <c r="G12" s="10">
        <v>902</v>
      </c>
      <c r="H12" s="10">
        <v>986</v>
      </c>
      <c r="I12" s="10">
        <v>996</v>
      </c>
      <c r="J12" s="10" t="s">
        <v>20</v>
      </c>
    </row>
    <row r="13" spans="1:16" s="2" customFormat="1" ht="16.5" customHeight="1" thickBot="1">
      <c r="A13" s="18" t="s">
        <v>36</v>
      </c>
      <c r="B13" s="19" t="s">
        <v>5</v>
      </c>
      <c r="C13" s="10">
        <v>624</v>
      </c>
      <c r="D13" s="10">
        <v>662</v>
      </c>
      <c r="E13" s="10">
        <v>707</v>
      </c>
      <c r="F13" s="10">
        <v>709</v>
      </c>
      <c r="G13" s="10" t="s">
        <v>20</v>
      </c>
      <c r="K13" s="24"/>
    </row>
    <row r="14" spans="1:16" s="2" customFormat="1" ht="16.5" customHeight="1" thickBot="1">
      <c r="A14" s="18" t="s">
        <v>32</v>
      </c>
      <c r="B14" s="23" t="s">
        <v>14</v>
      </c>
      <c r="C14" s="10">
        <v>616</v>
      </c>
      <c r="D14" s="10">
        <v>621</v>
      </c>
      <c r="E14" s="10" t="s">
        <v>20</v>
      </c>
    </row>
    <row r="15" spans="1:16" s="2" customFormat="1" ht="16.5" customHeight="1" thickBot="1">
      <c r="A15" s="18" t="s">
        <v>33</v>
      </c>
      <c r="B15" s="19" t="s">
        <v>5</v>
      </c>
      <c r="C15" s="10">
        <v>216</v>
      </c>
      <c r="D15" s="10" t="s">
        <v>20</v>
      </c>
      <c r="H15" s="17"/>
    </row>
    <row r="16" spans="1:16" s="2" customFormat="1" ht="10.5" customHeight="1">
      <c r="A16" s="1"/>
    </row>
    <row r="17" spans="1:14" s="2" customFormat="1" ht="17.45" customHeight="1">
      <c r="A17" s="1" t="s">
        <v>37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6"/>
      <c r="G19" s="13" t="s">
        <v>9</v>
      </c>
      <c r="H19" s="14">
        <f>(9406/12885)</f>
        <v>0.72999611951882037</v>
      </c>
    </row>
    <row r="20" spans="1:14" s="2" customFormat="1" ht="16.5" customHeight="1" thickBot="1">
      <c r="A20" s="7" t="s">
        <v>40</v>
      </c>
      <c r="B20" s="8" t="s">
        <v>3</v>
      </c>
      <c r="C20" s="10">
        <v>1370</v>
      </c>
      <c r="D20" s="9">
        <v>1580</v>
      </c>
      <c r="E20" s="10"/>
      <c r="F20" s="11" t="s">
        <v>4</v>
      </c>
      <c r="H20" s="13" t="s">
        <v>11</v>
      </c>
      <c r="I20" s="13" t="s">
        <v>12</v>
      </c>
      <c r="J20" s="13" t="s">
        <v>13</v>
      </c>
    </row>
    <row r="21" spans="1:14" s="2" customFormat="1" ht="16.5" customHeight="1" thickBot="1">
      <c r="A21" s="7" t="s">
        <v>46</v>
      </c>
      <c r="B21" s="41" t="s">
        <v>16</v>
      </c>
      <c r="C21" s="10">
        <v>1234</v>
      </c>
      <c r="D21" s="10">
        <v>1338</v>
      </c>
      <c r="E21" s="9">
        <v>1609</v>
      </c>
      <c r="F21" s="11" t="s">
        <v>8</v>
      </c>
      <c r="G21" s="16" t="s">
        <v>5</v>
      </c>
      <c r="H21" s="17">
        <f>(C23+C26+C27)</f>
        <v>3050</v>
      </c>
      <c r="I21" s="14">
        <f>SUM(H21/H25)</f>
        <v>0.32749919467411148</v>
      </c>
      <c r="J21" s="2">
        <v>2</v>
      </c>
    </row>
    <row r="22" spans="1:14" s="2" customFormat="1" ht="16.5" customHeight="1" thickBot="1">
      <c r="A22" s="7" t="s">
        <v>44</v>
      </c>
      <c r="B22" s="15" t="s">
        <v>14</v>
      </c>
      <c r="C22" s="10">
        <v>1232</v>
      </c>
      <c r="D22" s="10">
        <v>1307</v>
      </c>
      <c r="E22" s="9">
        <v>1498</v>
      </c>
      <c r="F22" s="11" t="s">
        <v>6</v>
      </c>
      <c r="G22" s="20" t="s">
        <v>3</v>
      </c>
      <c r="H22" s="17">
        <f>(C20+C25)</f>
        <v>2493</v>
      </c>
      <c r="I22" s="14">
        <f>SUM(H22/H25)</f>
        <v>0.26769032535165899</v>
      </c>
      <c r="J22" s="2">
        <v>1</v>
      </c>
    </row>
    <row r="23" spans="1:14" s="2" customFormat="1" ht="16.5" customHeight="1" thickBot="1">
      <c r="A23" s="7" t="s">
        <v>39</v>
      </c>
      <c r="B23" s="12" t="s">
        <v>5</v>
      </c>
      <c r="C23" s="10">
        <v>1172</v>
      </c>
      <c r="D23" s="10">
        <v>1355</v>
      </c>
      <c r="E23" s="9">
        <v>1571</v>
      </c>
      <c r="F23" s="11" t="s">
        <v>7</v>
      </c>
      <c r="G23" s="21" t="s">
        <v>16</v>
      </c>
      <c r="H23" s="17">
        <v>1234</v>
      </c>
      <c r="I23" s="14">
        <f>SUM(H23/H25)</f>
        <v>0.13250295286159133</v>
      </c>
      <c r="J23" s="2">
        <v>1</v>
      </c>
    </row>
    <row r="24" spans="1:14" s="2" customFormat="1" ht="16.5" customHeight="1" thickBot="1">
      <c r="A24" s="18" t="s">
        <v>42</v>
      </c>
      <c r="B24" s="23" t="s">
        <v>14</v>
      </c>
      <c r="C24" s="10">
        <v>1151</v>
      </c>
      <c r="D24" s="10">
        <v>1215</v>
      </c>
      <c r="E24" s="10">
        <v>1298</v>
      </c>
      <c r="F24" s="11"/>
      <c r="G24" s="13" t="s">
        <v>17</v>
      </c>
      <c r="H24" s="17">
        <f>(C22+C24+C28)</f>
        <v>2536</v>
      </c>
      <c r="I24" s="14">
        <f>SUM(H24/H25)</f>
        <v>0.27230752711263823</v>
      </c>
      <c r="J24" s="2">
        <v>1</v>
      </c>
    </row>
    <row r="25" spans="1:14" s="2" customFormat="1" ht="16.5" customHeight="1" thickBot="1">
      <c r="A25" s="18" t="s">
        <v>41</v>
      </c>
      <c r="B25" s="26" t="s">
        <v>3</v>
      </c>
      <c r="C25" s="10">
        <v>1123</v>
      </c>
      <c r="D25" s="10">
        <v>1183</v>
      </c>
      <c r="E25" s="10" t="s">
        <v>20</v>
      </c>
      <c r="H25" s="24">
        <v>9313</v>
      </c>
    </row>
    <row r="26" spans="1:14" s="2" customFormat="1" ht="16.5" customHeight="1" thickBot="1">
      <c r="A26" s="7" t="s">
        <v>38</v>
      </c>
      <c r="B26" s="12" t="s">
        <v>5</v>
      </c>
      <c r="C26" s="10">
        <v>1079</v>
      </c>
      <c r="D26" s="10">
        <v>1269</v>
      </c>
      <c r="E26" s="9">
        <v>1425</v>
      </c>
      <c r="F26" s="11" t="s">
        <v>10</v>
      </c>
    </row>
    <row r="27" spans="1:14" s="2" customFormat="1" ht="16.5" customHeight="1" thickBot="1">
      <c r="A27" s="18" t="s">
        <v>43</v>
      </c>
      <c r="B27" s="19" t="s">
        <v>5</v>
      </c>
      <c r="C27" s="10">
        <v>799</v>
      </c>
      <c r="D27" s="10" t="s">
        <v>20</v>
      </c>
    </row>
    <row r="28" spans="1:14" s="2" customFormat="1" ht="16.5" customHeight="1" thickBot="1">
      <c r="A28" s="18" t="s">
        <v>45</v>
      </c>
      <c r="B28" s="23" t="s">
        <v>14</v>
      </c>
      <c r="C28" s="10">
        <v>153</v>
      </c>
      <c r="D28" s="10" t="s">
        <v>20</v>
      </c>
    </row>
    <row r="29" spans="1:14" s="2" customFormat="1" ht="11.25" customHeight="1">
      <c r="A29" s="27"/>
      <c r="B29" s="28"/>
      <c r="C29" s="43"/>
      <c r="D29" s="43"/>
      <c r="E29" s="43"/>
      <c r="F29" s="17"/>
      <c r="G29" s="17"/>
      <c r="H29" s="17"/>
      <c r="I29" s="17"/>
      <c r="J29" s="17"/>
      <c r="K29" s="17"/>
      <c r="L29" s="17"/>
      <c r="M29" s="17"/>
      <c r="N29" s="42"/>
    </row>
    <row r="30" spans="1:14" s="2" customFormat="1" ht="17.45" customHeight="1">
      <c r="A30" s="1" t="s">
        <v>47</v>
      </c>
    </row>
    <row r="31" spans="1:14" s="2" customFormat="1" ht="8.25" customHeight="1" thickBot="1">
      <c r="A31" s="1"/>
    </row>
    <row r="32" spans="1:14" s="2" customFormat="1" ht="17.4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/>
      <c r="K32" s="13" t="s">
        <v>9</v>
      </c>
      <c r="L32" s="14">
        <f>(8906/11785)</f>
        <v>0.75570640644887566</v>
      </c>
    </row>
    <row r="33" spans="1:14" s="2" customFormat="1" ht="17.45" customHeight="1" thickBot="1">
      <c r="A33" s="7" t="s">
        <v>54</v>
      </c>
      <c r="B33" s="12" t="s">
        <v>5</v>
      </c>
      <c r="C33" s="9">
        <v>1791</v>
      </c>
      <c r="D33" s="10"/>
      <c r="E33" s="10"/>
      <c r="F33" s="10"/>
      <c r="G33" s="10"/>
      <c r="H33" s="10"/>
      <c r="I33" s="10"/>
      <c r="J33" s="11" t="s">
        <v>4</v>
      </c>
      <c r="L33" s="13" t="s">
        <v>11</v>
      </c>
      <c r="M33" s="13" t="s">
        <v>12</v>
      </c>
      <c r="N33" s="13" t="s">
        <v>13</v>
      </c>
    </row>
    <row r="34" spans="1:14" s="2" customFormat="1" ht="17.45" customHeight="1" thickBot="1">
      <c r="A34" s="7" t="s">
        <v>50</v>
      </c>
      <c r="B34" s="8" t="s">
        <v>3</v>
      </c>
      <c r="C34" s="9">
        <v>1534</v>
      </c>
      <c r="D34" s="10"/>
      <c r="E34" s="10"/>
      <c r="F34" s="9"/>
      <c r="G34" s="9"/>
      <c r="H34" s="10"/>
      <c r="I34" s="10"/>
      <c r="J34" s="11" t="s">
        <v>8</v>
      </c>
      <c r="K34" s="16" t="s">
        <v>5</v>
      </c>
      <c r="L34" s="17">
        <f>(C33+C37+C40+C41)</f>
        <v>3471</v>
      </c>
      <c r="M34" s="14">
        <f>SUM(L34/L38)</f>
        <v>0.39461118690313779</v>
      </c>
      <c r="N34" s="2">
        <v>2</v>
      </c>
    </row>
    <row r="35" spans="1:14" s="2" customFormat="1" ht="17.45" customHeight="1" thickBot="1">
      <c r="A35" s="7" t="s">
        <v>53</v>
      </c>
      <c r="B35" s="15" t="s">
        <v>14</v>
      </c>
      <c r="C35" s="10">
        <v>1228</v>
      </c>
      <c r="D35" s="10">
        <v>1260</v>
      </c>
      <c r="E35" s="10">
        <v>1313</v>
      </c>
      <c r="F35" s="10">
        <v>1335</v>
      </c>
      <c r="G35" s="10">
        <v>1347</v>
      </c>
      <c r="H35" s="9">
        <v>1470</v>
      </c>
      <c r="I35" s="10"/>
      <c r="J35" s="11" t="s">
        <v>7</v>
      </c>
      <c r="K35" s="20" t="s">
        <v>3</v>
      </c>
      <c r="L35" s="17">
        <f>(C34+C36+C38)</f>
        <v>3440</v>
      </c>
      <c r="M35" s="14">
        <f>SUM(L35/L38)</f>
        <v>0.39108685766257389</v>
      </c>
      <c r="N35" s="2">
        <v>2</v>
      </c>
    </row>
    <row r="36" spans="1:14" s="2" customFormat="1" ht="17.45" customHeight="1" thickBot="1">
      <c r="A36" s="7" t="s">
        <v>51</v>
      </c>
      <c r="B36" s="8" t="s">
        <v>3</v>
      </c>
      <c r="C36" s="10">
        <v>1110</v>
      </c>
      <c r="D36" s="10">
        <v>1167</v>
      </c>
      <c r="E36" s="10">
        <v>1180</v>
      </c>
      <c r="F36" s="10">
        <v>1304</v>
      </c>
      <c r="G36" s="10">
        <v>1323</v>
      </c>
      <c r="H36" s="10">
        <v>1395</v>
      </c>
      <c r="I36" s="9">
        <v>1712</v>
      </c>
      <c r="J36" s="11" t="s">
        <v>6</v>
      </c>
      <c r="K36" s="21" t="s">
        <v>16</v>
      </c>
      <c r="L36" s="17">
        <f>(C39+C42)</f>
        <v>657</v>
      </c>
      <c r="M36" s="14">
        <f>SUM(L36/L38)</f>
        <v>7.4693042291950881E-2</v>
      </c>
    </row>
    <row r="37" spans="1:14" s="2" customFormat="1" ht="17.45" customHeight="1" thickBot="1">
      <c r="A37" s="7" t="s">
        <v>49</v>
      </c>
      <c r="B37" s="12" t="s">
        <v>5</v>
      </c>
      <c r="C37" s="10">
        <v>957</v>
      </c>
      <c r="D37" s="10">
        <v>998</v>
      </c>
      <c r="E37" s="10">
        <v>1030</v>
      </c>
      <c r="F37" s="10">
        <v>1099</v>
      </c>
      <c r="G37" s="10">
        <v>1105</v>
      </c>
      <c r="H37" s="10">
        <v>1290</v>
      </c>
      <c r="I37" s="9">
        <v>1338</v>
      </c>
      <c r="J37" s="11" t="s">
        <v>10</v>
      </c>
      <c r="K37" s="13" t="s">
        <v>17</v>
      </c>
      <c r="L37" s="17">
        <v>1228</v>
      </c>
      <c r="M37" s="14">
        <f>SUM(L37/L38)</f>
        <v>0.13960891314233742</v>
      </c>
      <c r="N37" s="2">
        <v>1</v>
      </c>
    </row>
    <row r="38" spans="1:14" s="2" customFormat="1" ht="17.45" customHeight="1" thickBot="1">
      <c r="A38" s="18" t="s">
        <v>52</v>
      </c>
      <c r="B38" s="26" t="s">
        <v>3</v>
      </c>
      <c r="C38" s="10">
        <v>796</v>
      </c>
      <c r="D38" s="10">
        <v>807</v>
      </c>
      <c r="E38" s="10">
        <v>833</v>
      </c>
      <c r="F38" s="10">
        <v>847</v>
      </c>
      <c r="G38" s="10">
        <v>865</v>
      </c>
      <c r="H38" s="10">
        <v>933</v>
      </c>
      <c r="I38" s="10">
        <v>976</v>
      </c>
      <c r="J38" s="11"/>
      <c r="L38" s="24">
        <v>8796</v>
      </c>
    </row>
    <row r="39" spans="1:14" s="2" customFormat="1" ht="17.45" customHeight="1" thickBot="1">
      <c r="A39" s="18" t="s">
        <v>56</v>
      </c>
      <c r="B39" s="22" t="s">
        <v>16</v>
      </c>
      <c r="C39" s="10">
        <v>449</v>
      </c>
      <c r="D39" s="10">
        <v>492</v>
      </c>
      <c r="E39" s="10">
        <v>540</v>
      </c>
      <c r="F39" s="10">
        <v>595</v>
      </c>
      <c r="G39" s="10">
        <v>600</v>
      </c>
      <c r="H39" s="10">
        <v>624</v>
      </c>
      <c r="I39" s="10" t="s">
        <v>20</v>
      </c>
    </row>
    <row r="40" spans="1:14" s="2" customFormat="1" ht="17.45" customHeight="1" thickBot="1">
      <c r="A40" s="18" t="s">
        <v>48</v>
      </c>
      <c r="B40" s="19" t="s">
        <v>5</v>
      </c>
      <c r="C40" s="10">
        <v>407</v>
      </c>
      <c r="D40" s="10">
        <v>474</v>
      </c>
      <c r="E40" s="10">
        <v>493</v>
      </c>
      <c r="F40" s="10">
        <v>571</v>
      </c>
      <c r="G40" s="10">
        <v>578</v>
      </c>
      <c r="H40" s="10" t="s">
        <v>20</v>
      </c>
      <c r="L40" s="24"/>
    </row>
    <row r="41" spans="1:14" s="2" customFormat="1" ht="17.45" customHeight="1" thickBot="1">
      <c r="A41" s="18" t="s">
        <v>57</v>
      </c>
      <c r="B41" s="19" t="s">
        <v>5</v>
      </c>
      <c r="C41" s="10">
        <v>316</v>
      </c>
      <c r="D41" s="10">
        <v>385</v>
      </c>
      <c r="E41" s="10">
        <v>389</v>
      </c>
      <c r="F41" s="10" t="s">
        <v>20</v>
      </c>
      <c r="G41" s="17"/>
      <c r="J41" s="13"/>
      <c r="L41" s="14"/>
    </row>
    <row r="42" spans="1:14" s="2" customFormat="1" ht="17.45" customHeight="1" thickBot="1">
      <c r="A42" s="18" t="s">
        <v>55</v>
      </c>
      <c r="B42" s="22" t="s">
        <v>16</v>
      </c>
      <c r="C42" s="10">
        <v>208</v>
      </c>
      <c r="D42" s="10">
        <v>212</v>
      </c>
      <c r="E42" s="10" t="s">
        <v>20</v>
      </c>
      <c r="G42" s="17"/>
      <c r="J42" s="13"/>
      <c r="L42" s="14"/>
    </row>
    <row r="44" spans="1:14" s="2" customFormat="1" ht="17.45" customHeight="1">
      <c r="A44" s="1" t="s">
        <v>58</v>
      </c>
    </row>
    <row r="45" spans="1:14" s="2" customFormat="1" ht="10.5" customHeight="1" thickBot="1">
      <c r="A45" s="1"/>
    </row>
    <row r="46" spans="1:14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6"/>
      <c r="K46" s="13" t="s">
        <v>9</v>
      </c>
      <c r="L46" s="14">
        <f>(9561/13017)</f>
        <v>0.73450103710532377</v>
      </c>
    </row>
    <row r="47" spans="1:14" s="2" customFormat="1" ht="16.5" customHeight="1" thickBot="1">
      <c r="A47" s="7" t="s">
        <v>59</v>
      </c>
      <c r="B47" s="12" t="s">
        <v>5</v>
      </c>
      <c r="C47" s="9">
        <v>1590</v>
      </c>
      <c r="D47" s="10"/>
      <c r="E47" s="10"/>
      <c r="F47" s="10"/>
      <c r="G47" s="10"/>
      <c r="H47" s="10"/>
      <c r="I47" s="10"/>
      <c r="J47" s="11" t="s">
        <v>4</v>
      </c>
      <c r="L47" s="13" t="s">
        <v>11</v>
      </c>
      <c r="M47" s="13" t="s">
        <v>12</v>
      </c>
      <c r="N47" s="13" t="s">
        <v>13</v>
      </c>
    </row>
    <row r="48" spans="1:14" s="2" customFormat="1" ht="16.5" customHeight="1" thickBot="1">
      <c r="A48" s="7" t="s">
        <v>65</v>
      </c>
      <c r="B48" s="15" t="s">
        <v>14</v>
      </c>
      <c r="C48" s="10">
        <v>1336</v>
      </c>
      <c r="D48" s="10">
        <v>1396</v>
      </c>
      <c r="E48" s="10">
        <v>1501</v>
      </c>
      <c r="F48" s="9">
        <v>1626</v>
      </c>
      <c r="G48" s="10"/>
      <c r="H48" s="10"/>
      <c r="I48" s="9"/>
      <c r="J48" s="11" t="s">
        <v>7</v>
      </c>
      <c r="K48" s="16" t="s">
        <v>5</v>
      </c>
      <c r="L48" s="17">
        <f>(C47+C51)</f>
        <v>2505</v>
      </c>
      <c r="M48" s="14">
        <f>SUM(L48/L52)</f>
        <v>0.26410121244069584</v>
      </c>
      <c r="N48" s="2">
        <v>1</v>
      </c>
    </row>
    <row r="49" spans="1:18" s="2" customFormat="1" ht="16.5" customHeight="1" thickBot="1">
      <c r="A49" s="7" t="s">
        <v>66</v>
      </c>
      <c r="B49" s="15" t="s">
        <v>14</v>
      </c>
      <c r="C49" s="10">
        <v>1290</v>
      </c>
      <c r="D49" s="10">
        <v>1348</v>
      </c>
      <c r="E49" s="10">
        <v>1456</v>
      </c>
      <c r="F49" s="9">
        <v>1735</v>
      </c>
      <c r="G49" s="10"/>
      <c r="H49" s="10"/>
      <c r="I49" s="9"/>
      <c r="J49" s="11" t="s">
        <v>8</v>
      </c>
      <c r="K49" s="20" t="s">
        <v>3</v>
      </c>
      <c r="L49" s="17">
        <v>629</v>
      </c>
      <c r="M49" s="14">
        <f>SUM(L49/L52)</f>
        <v>6.6315234580917232E-2</v>
      </c>
    </row>
    <row r="50" spans="1:18" s="2" customFormat="1" ht="16.5" customHeight="1" thickBot="1">
      <c r="A50" s="7" t="s">
        <v>67</v>
      </c>
      <c r="B50" s="41" t="s">
        <v>16</v>
      </c>
      <c r="C50" s="10">
        <v>980</v>
      </c>
      <c r="D50" s="10">
        <v>1147</v>
      </c>
      <c r="E50" s="10">
        <v>1267</v>
      </c>
      <c r="F50" s="10">
        <v>1387</v>
      </c>
      <c r="G50" s="10">
        <v>1454</v>
      </c>
      <c r="H50" s="10">
        <v>1466</v>
      </c>
      <c r="I50" s="9">
        <v>1638</v>
      </c>
      <c r="J50" s="11" t="s">
        <v>6</v>
      </c>
      <c r="K50" s="21" t="s">
        <v>16</v>
      </c>
      <c r="L50" s="17">
        <f>(C50+C56)</f>
        <v>1406</v>
      </c>
      <c r="M50" s="14">
        <f>SUM(L50/L52)</f>
        <v>0.14823405376910911</v>
      </c>
      <c r="N50" s="2">
        <v>1</v>
      </c>
    </row>
    <row r="51" spans="1:18" s="2" customFormat="1" ht="16.5" customHeight="1" thickBot="1">
      <c r="A51" s="18" t="s">
        <v>60</v>
      </c>
      <c r="B51" s="19" t="s">
        <v>5</v>
      </c>
      <c r="C51" s="10">
        <v>915</v>
      </c>
      <c r="D51" s="10">
        <v>940</v>
      </c>
      <c r="E51" s="10">
        <v>980</v>
      </c>
      <c r="F51" s="10">
        <v>1047</v>
      </c>
      <c r="G51" s="10">
        <v>1088</v>
      </c>
      <c r="H51" s="10">
        <v>1098</v>
      </c>
      <c r="I51" s="10">
        <v>1200</v>
      </c>
      <c r="J51" s="11"/>
      <c r="K51" s="13" t="s">
        <v>17</v>
      </c>
      <c r="L51" s="17">
        <f>(C48+C49+C52+C53+C54)</f>
        <v>4945</v>
      </c>
      <c r="M51" s="14">
        <f>SUM(L51/L52)</f>
        <v>0.52134949920927776</v>
      </c>
      <c r="N51" s="2">
        <v>3</v>
      </c>
    </row>
    <row r="52" spans="1:18" s="2" customFormat="1" ht="16.5" customHeight="1" thickBot="1">
      <c r="A52" s="18" t="s">
        <v>62</v>
      </c>
      <c r="B52" s="23" t="s">
        <v>14</v>
      </c>
      <c r="C52" s="10">
        <v>889</v>
      </c>
      <c r="D52" s="10">
        <v>894</v>
      </c>
      <c r="E52" s="10">
        <v>926</v>
      </c>
      <c r="F52" s="10">
        <v>947</v>
      </c>
      <c r="G52" s="10">
        <v>963</v>
      </c>
      <c r="H52" s="10">
        <v>977</v>
      </c>
      <c r="I52" s="10" t="s">
        <v>20</v>
      </c>
      <c r="L52" s="24">
        <v>9485</v>
      </c>
    </row>
    <row r="53" spans="1:18" s="2" customFormat="1" ht="16.5" customHeight="1" thickBot="1">
      <c r="A53" s="7" t="s">
        <v>64</v>
      </c>
      <c r="B53" s="15" t="s">
        <v>14</v>
      </c>
      <c r="C53" s="10">
        <v>760</v>
      </c>
      <c r="D53" s="10">
        <v>775</v>
      </c>
      <c r="E53" s="10">
        <v>855</v>
      </c>
      <c r="F53" s="10">
        <v>950</v>
      </c>
      <c r="G53" s="10">
        <v>980</v>
      </c>
      <c r="H53" s="10">
        <v>989</v>
      </c>
      <c r="I53" s="9">
        <v>1483</v>
      </c>
      <c r="J53" s="11" t="s">
        <v>10</v>
      </c>
    </row>
    <row r="54" spans="1:18" s="2" customFormat="1" ht="16.5" customHeight="1" thickBot="1">
      <c r="A54" s="18" t="s">
        <v>63</v>
      </c>
      <c r="B54" s="23" t="s">
        <v>14</v>
      </c>
      <c r="C54" s="10">
        <v>670</v>
      </c>
      <c r="D54" s="10">
        <v>704</v>
      </c>
      <c r="E54" s="10">
        <v>807</v>
      </c>
      <c r="F54" s="10" t="s">
        <v>20</v>
      </c>
      <c r="H54" s="24"/>
      <c r="I54" s="44"/>
      <c r="J54" s="44"/>
      <c r="K54"/>
    </row>
    <row r="55" spans="1:18" s="2" customFormat="1" ht="16.5" customHeight="1" thickBot="1">
      <c r="A55" s="18" t="s">
        <v>61</v>
      </c>
      <c r="B55" s="26" t="s">
        <v>3</v>
      </c>
      <c r="C55" s="10">
        <v>629</v>
      </c>
      <c r="D55" s="10">
        <v>666</v>
      </c>
      <c r="E55" s="10" t="s">
        <v>20</v>
      </c>
      <c r="G55" s="17"/>
      <c r="H55" s="17"/>
      <c r="I55" s="17"/>
      <c r="J55" s="17"/>
    </row>
    <row r="56" spans="1:18" s="2" customFormat="1" ht="16.5" customHeight="1" thickBot="1">
      <c r="A56" s="18" t="s">
        <v>68</v>
      </c>
      <c r="B56" s="22" t="s">
        <v>16</v>
      </c>
      <c r="C56" s="10">
        <v>426</v>
      </c>
      <c r="D56" s="10" t="s">
        <v>20</v>
      </c>
      <c r="F56" s="17"/>
      <c r="G56" s="17"/>
      <c r="H56" s="17"/>
      <c r="I56" s="17"/>
      <c r="J56" s="42"/>
    </row>
    <row r="58" spans="1:18" s="30" customFormat="1" ht="15" customHeight="1">
      <c r="B58" s="34" t="s">
        <v>19</v>
      </c>
      <c r="C58" s="36" t="s">
        <v>5</v>
      </c>
      <c r="D58" s="37" t="s">
        <v>3</v>
      </c>
      <c r="E58" s="38" t="s">
        <v>16</v>
      </c>
      <c r="F58" s="39" t="s">
        <v>18</v>
      </c>
      <c r="G58" s="34" t="s">
        <v>17</v>
      </c>
      <c r="P58" s="31"/>
      <c r="Q58" s="32"/>
      <c r="R58" s="33"/>
    </row>
    <row r="59" spans="1:18" s="30" customFormat="1" ht="15" customHeight="1">
      <c r="A59" s="30" t="s">
        <v>11</v>
      </c>
      <c r="B59" s="35">
        <f>SUM(N10+L38+L52+H25)</f>
        <v>38325</v>
      </c>
      <c r="C59" s="32">
        <f>SUM(L48+L34+H21+N5)</f>
        <v>12029</v>
      </c>
      <c r="D59" s="32">
        <f>SUM(L49+L35+H22+N6)</f>
        <v>9356</v>
      </c>
      <c r="E59" s="32">
        <f>SUM(L50+L36+H23+N7)</f>
        <v>4420</v>
      </c>
      <c r="F59" s="32">
        <v>933</v>
      </c>
      <c r="G59" s="32">
        <f>SUM(L51+L37+H24+N9)</f>
        <v>11587</v>
      </c>
      <c r="P59" s="34"/>
      <c r="Q59" s="35"/>
      <c r="R59" s="33"/>
    </row>
    <row r="60" spans="1:18" s="30" customFormat="1" ht="15" customHeight="1">
      <c r="A60" s="30" t="s">
        <v>12</v>
      </c>
      <c r="B60" s="40">
        <v>1</v>
      </c>
      <c r="C60" s="33">
        <f>SUM(C59/$B$59)</f>
        <v>0.31386823222439658</v>
      </c>
      <c r="D60" s="33">
        <f>SUM(D59/$B$59)</f>
        <v>0.24412263535551207</v>
      </c>
      <c r="E60" s="33">
        <f>SUM(E59/$B$59)</f>
        <v>0.11532941943900848</v>
      </c>
      <c r="F60" s="33">
        <f>SUM(F59/$B$59)</f>
        <v>2.4344422700587086E-2</v>
      </c>
      <c r="G60" s="33">
        <f>SUM(G59/$B$59)</f>
        <v>0.30233529028049577</v>
      </c>
    </row>
    <row r="61" spans="1:18" s="30" customFormat="1" ht="15" customHeight="1">
      <c r="A61" s="30" t="s">
        <v>13</v>
      </c>
      <c r="B61" s="34">
        <v>21</v>
      </c>
      <c r="C61" s="30">
        <v>6</v>
      </c>
      <c r="D61" s="30">
        <v>4</v>
      </c>
      <c r="E61" s="30">
        <v>3</v>
      </c>
      <c r="F61" s="30">
        <v>1</v>
      </c>
      <c r="G61" s="30">
        <v>7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9"/>
  <dimension ref="A1:J18"/>
  <sheetViews>
    <sheetView workbookViewId="0">
      <selection activeCell="A20" sqref="A20"/>
    </sheetView>
  </sheetViews>
  <sheetFormatPr defaultRowHeight="12.75"/>
  <cols>
    <col min="1" max="1" width="14.85546875" style="34" customWidth="1"/>
    <col min="2" max="2" width="7.85546875" customWidth="1"/>
    <col min="3" max="3" width="9.28515625" bestFit="1" customWidth="1"/>
    <col min="7" max="7" width="9.28515625" bestFit="1" customWidth="1"/>
  </cols>
  <sheetData>
    <row r="1" spans="1:10" s="34" customFormat="1">
      <c r="A1" s="34" t="s">
        <v>21</v>
      </c>
      <c r="B1" s="34" t="s">
        <v>13</v>
      </c>
      <c r="C1" s="36" t="s">
        <v>5</v>
      </c>
      <c r="D1" s="37" t="s">
        <v>3</v>
      </c>
      <c r="E1" s="38" t="s">
        <v>16</v>
      </c>
      <c r="F1" s="39" t="s">
        <v>18</v>
      </c>
      <c r="G1" s="34" t="s">
        <v>17</v>
      </c>
      <c r="H1" s="47" t="s">
        <v>23</v>
      </c>
      <c r="I1" s="46" t="s">
        <v>22</v>
      </c>
      <c r="J1" s="45" t="s">
        <v>449</v>
      </c>
    </row>
    <row r="3" spans="1:10">
      <c r="A3" s="34">
        <v>1925</v>
      </c>
      <c r="B3">
        <v>28</v>
      </c>
      <c r="C3" s="48">
        <v>0.18740000000000001</v>
      </c>
      <c r="D3" s="48">
        <v>5.4699999999999999E-2</v>
      </c>
      <c r="E3" s="48">
        <v>9.8199999999999996E-2</v>
      </c>
      <c r="F3" s="48" t="s">
        <v>20</v>
      </c>
      <c r="G3" s="48">
        <v>0.33200000000000002</v>
      </c>
      <c r="H3" s="48" t="s">
        <v>20</v>
      </c>
      <c r="I3" s="48" t="s">
        <v>20</v>
      </c>
      <c r="J3" s="48">
        <v>0.32769999999999999</v>
      </c>
    </row>
    <row r="4" spans="1:10">
      <c r="A4" s="34">
        <v>1928</v>
      </c>
      <c r="B4">
        <v>28</v>
      </c>
      <c r="C4" s="48">
        <v>0.33810000000000001</v>
      </c>
      <c r="D4" s="48" t="s">
        <v>20</v>
      </c>
      <c r="E4" s="48">
        <v>0.1014</v>
      </c>
      <c r="F4" s="48" t="s">
        <v>20</v>
      </c>
      <c r="G4" s="48">
        <v>0.14810000000000001</v>
      </c>
      <c r="H4" s="48" t="s">
        <v>20</v>
      </c>
      <c r="I4" s="48" t="s">
        <v>20</v>
      </c>
      <c r="J4" s="48">
        <v>0.4123</v>
      </c>
    </row>
    <row r="5" spans="1:10">
      <c r="A5" s="34">
        <v>1934</v>
      </c>
      <c r="B5">
        <v>28</v>
      </c>
      <c r="C5" s="48">
        <v>0.437</v>
      </c>
      <c r="D5" s="48">
        <v>0.41670000000000001</v>
      </c>
      <c r="E5" s="48">
        <v>8.9399999999999993E-2</v>
      </c>
      <c r="F5" s="48" t="s">
        <v>20</v>
      </c>
      <c r="G5" s="48">
        <v>7.6899999999999996E-2</v>
      </c>
      <c r="H5" s="48" t="s">
        <v>20</v>
      </c>
      <c r="I5" s="48" t="s">
        <v>20</v>
      </c>
      <c r="J5" s="48" t="s">
        <v>20</v>
      </c>
    </row>
    <row r="6" spans="1:10">
      <c r="A6" s="34">
        <v>1942</v>
      </c>
      <c r="B6">
        <v>21</v>
      </c>
      <c r="C6" s="48">
        <v>0.34710000000000002</v>
      </c>
      <c r="D6" s="48">
        <v>0.25879999999999997</v>
      </c>
      <c r="E6" s="48">
        <v>0.16070000000000001</v>
      </c>
      <c r="F6" s="48" t="s">
        <v>20</v>
      </c>
      <c r="G6" s="48">
        <v>0.2296</v>
      </c>
      <c r="H6" s="48" t="s">
        <v>20</v>
      </c>
      <c r="I6" s="48" t="s">
        <v>20</v>
      </c>
      <c r="J6" s="48" t="s">
        <v>20</v>
      </c>
    </row>
    <row r="7" spans="1:10">
      <c r="A7" s="34">
        <v>1945</v>
      </c>
      <c r="B7">
        <v>21</v>
      </c>
      <c r="C7" s="48">
        <v>0.45590000000000003</v>
      </c>
      <c r="D7" s="48">
        <v>0.21340000000000001</v>
      </c>
      <c r="E7" s="48">
        <v>0.17910000000000001</v>
      </c>
      <c r="F7" s="48" t="s">
        <v>20</v>
      </c>
      <c r="G7" s="48">
        <v>0.2311</v>
      </c>
      <c r="H7" s="48" t="s">
        <v>20</v>
      </c>
      <c r="I7" s="48" t="s">
        <v>20</v>
      </c>
      <c r="J7" s="48" t="s">
        <v>20</v>
      </c>
    </row>
    <row r="8" spans="1:10">
      <c r="A8" s="34">
        <v>1950</v>
      </c>
      <c r="B8">
        <v>21</v>
      </c>
      <c r="C8" s="48">
        <v>0.39950000000000002</v>
      </c>
      <c r="D8" s="48">
        <v>0.2535</v>
      </c>
      <c r="E8" s="48">
        <v>0.17249999999999999</v>
      </c>
      <c r="F8" s="48" t="s">
        <v>20</v>
      </c>
      <c r="G8" s="48">
        <v>8.4699999999999998E-2</v>
      </c>
      <c r="H8" s="48" t="s">
        <v>20</v>
      </c>
      <c r="I8" s="48">
        <v>0.1285</v>
      </c>
      <c r="J8" s="48" t="s">
        <v>20</v>
      </c>
    </row>
    <row r="9" spans="1:10">
      <c r="A9" s="34">
        <v>1955</v>
      </c>
      <c r="B9">
        <v>21</v>
      </c>
      <c r="C9" s="48">
        <v>0.4425</v>
      </c>
      <c r="D9" s="48">
        <v>0.28939999999999999</v>
      </c>
      <c r="E9" s="48">
        <v>0.16689999999999999</v>
      </c>
      <c r="F9" s="48" t="s">
        <v>20</v>
      </c>
      <c r="G9" s="48">
        <v>2.7000000000000001E-3</v>
      </c>
      <c r="H9" s="48" t="s">
        <v>20</v>
      </c>
      <c r="I9" s="48">
        <v>9.8400000000000001E-2</v>
      </c>
      <c r="J9" s="48" t="s">
        <v>20</v>
      </c>
    </row>
    <row r="10" spans="1:10">
      <c r="A10" s="34">
        <v>1960</v>
      </c>
      <c r="B10">
        <v>21</v>
      </c>
      <c r="C10" s="48">
        <v>0.44269999999999998</v>
      </c>
      <c r="D10" s="48">
        <v>0.24510000000000001</v>
      </c>
      <c r="E10" s="48">
        <v>0.15970000000000001</v>
      </c>
      <c r="F10" s="48">
        <v>6.25E-2</v>
      </c>
      <c r="G10" s="48">
        <v>6.9900000000000004E-2</v>
      </c>
      <c r="H10" s="48" t="s">
        <v>20</v>
      </c>
      <c r="I10" s="48">
        <v>2.0199999999999999E-2</v>
      </c>
      <c r="J10" s="48" t="s">
        <v>20</v>
      </c>
    </row>
    <row r="11" spans="1:10">
      <c r="A11" s="34">
        <v>1967</v>
      </c>
      <c r="B11">
        <v>21</v>
      </c>
      <c r="C11" s="48">
        <v>0.39500000000000002</v>
      </c>
      <c r="D11" s="48">
        <v>0.35649999999999998</v>
      </c>
      <c r="E11" s="48">
        <v>0.17369999999999999</v>
      </c>
      <c r="F11" s="48" t="s">
        <v>20</v>
      </c>
      <c r="G11" s="48">
        <v>7.4800000000000005E-2</v>
      </c>
      <c r="H11" s="48" t="s">
        <v>20</v>
      </c>
      <c r="I11" s="48" t="s">
        <v>20</v>
      </c>
      <c r="J11" s="48" t="s">
        <v>20</v>
      </c>
    </row>
    <row r="12" spans="1:10">
      <c r="A12" s="34">
        <v>1974</v>
      </c>
      <c r="B12">
        <v>21</v>
      </c>
      <c r="C12" s="48">
        <v>0.39429999999999998</v>
      </c>
      <c r="D12" s="48">
        <v>0.28210000000000002</v>
      </c>
      <c r="E12" s="48">
        <v>0.16300000000000001</v>
      </c>
      <c r="F12" s="48">
        <v>2.5000000000000001E-2</v>
      </c>
      <c r="G12" s="48">
        <v>0.1356</v>
      </c>
      <c r="H12" s="48" t="s">
        <v>20</v>
      </c>
      <c r="I12" s="48" t="s">
        <v>20</v>
      </c>
      <c r="J12" s="48" t="s">
        <v>20</v>
      </c>
    </row>
    <row r="13" spans="1:10">
      <c r="A13" s="34">
        <v>1979</v>
      </c>
      <c r="B13">
        <v>21</v>
      </c>
      <c r="C13" s="48">
        <v>0.43830000000000002</v>
      </c>
      <c r="D13" s="48">
        <v>0.31059999999999999</v>
      </c>
      <c r="E13" s="48">
        <v>0.1804</v>
      </c>
      <c r="F13" s="48">
        <v>2.5399999999999999E-2</v>
      </c>
      <c r="G13" s="48">
        <v>4.5199999999999997E-2</v>
      </c>
      <c r="H13" s="48" t="s">
        <v>20</v>
      </c>
      <c r="I13" s="48" t="s">
        <v>20</v>
      </c>
      <c r="J13" s="48" t="s">
        <v>20</v>
      </c>
    </row>
    <row r="14" spans="1:10">
      <c r="A14" s="34">
        <v>1985</v>
      </c>
      <c r="B14">
        <v>21</v>
      </c>
      <c r="C14" s="48">
        <v>0.52780000000000005</v>
      </c>
      <c r="D14" s="48">
        <v>0.29149999999999998</v>
      </c>
      <c r="E14" s="48">
        <v>0.1263</v>
      </c>
      <c r="F14" s="48" t="s">
        <v>20</v>
      </c>
      <c r="G14" s="48">
        <v>5.5E-2</v>
      </c>
      <c r="H14" s="48" t="s">
        <v>20</v>
      </c>
      <c r="I14" s="48" t="s">
        <v>20</v>
      </c>
      <c r="J14" s="48" t="s">
        <v>20</v>
      </c>
    </row>
    <row r="15" spans="1:10">
      <c r="A15" s="34">
        <v>1991</v>
      </c>
      <c r="B15">
        <v>21</v>
      </c>
      <c r="C15" s="48">
        <v>0.4546</v>
      </c>
      <c r="D15" s="48">
        <v>0.35909999999999997</v>
      </c>
      <c r="E15" s="48">
        <v>0.10100000000000001</v>
      </c>
      <c r="F15" s="48">
        <v>1.2699999999999999E-2</v>
      </c>
      <c r="G15" s="48">
        <v>3.4799999999999998E-2</v>
      </c>
      <c r="H15" s="48">
        <v>3.78E-2</v>
      </c>
      <c r="I15" s="48" t="s">
        <v>20</v>
      </c>
      <c r="J15" s="48" t="s">
        <v>20</v>
      </c>
    </row>
    <row r="16" spans="1:10">
      <c r="A16" s="34">
        <v>1999</v>
      </c>
      <c r="B16">
        <v>21</v>
      </c>
      <c r="C16" s="48">
        <v>0.46949999999999997</v>
      </c>
      <c r="D16" s="48">
        <v>0.26129999999999998</v>
      </c>
      <c r="E16" s="48">
        <v>0.09</v>
      </c>
      <c r="F16" s="48">
        <v>1.44E-2</v>
      </c>
      <c r="G16" s="48">
        <v>0.16489999999999999</v>
      </c>
      <c r="H16" s="48" t="s">
        <v>20</v>
      </c>
      <c r="I16" s="48" t="s">
        <v>20</v>
      </c>
      <c r="J16" s="48" t="s">
        <v>20</v>
      </c>
    </row>
    <row r="17" spans="1:10">
      <c r="A17" s="34">
        <v>2004</v>
      </c>
      <c r="B17">
        <v>21</v>
      </c>
      <c r="C17" s="48">
        <v>0.4128</v>
      </c>
      <c r="D17" s="48">
        <v>0.215</v>
      </c>
      <c r="E17" s="48">
        <v>0.1032</v>
      </c>
      <c r="F17" s="48">
        <v>2.8799999999999999E-2</v>
      </c>
      <c r="G17" s="48">
        <v>0.24010000000000001</v>
      </c>
      <c r="H17" s="48" t="s">
        <v>20</v>
      </c>
      <c r="I17" s="48" t="s">
        <v>20</v>
      </c>
      <c r="J17" s="48" t="s">
        <v>20</v>
      </c>
    </row>
    <row r="18" spans="1:10">
      <c r="A18" s="34">
        <v>2009</v>
      </c>
      <c r="B18">
        <v>21</v>
      </c>
      <c r="C18" s="48">
        <v>0.31390000000000001</v>
      </c>
      <c r="D18" s="48">
        <v>0.24410000000000001</v>
      </c>
      <c r="E18" s="48">
        <v>0.1153</v>
      </c>
      <c r="F18" s="48">
        <v>2.4299999999999999E-2</v>
      </c>
      <c r="G18" s="48">
        <v>0.30230000000000001</v>
      </c>
      <c r="H18" s="48" t="s">
        <v>20</v>
      </c>
      <c r="I18" s="48" t="s">
        <v>20</v>
      </c>
      <c r="J18" s="48" t="s">
        <v>20</v>
      </c>
    </row>
  </sheetData>
  <phoneticPr fontId="4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1925</vt:lpstr>
      <vt:lpstr>1928</vt:lpstr>
      <vt:lpstr>1934</vt:lpstr>
      <vt:lpstr>1942</vt:lpstr>
      <vt:lpstr>1945</vt:lpstr>
      <vt:lpstr>1950</vt:lpstr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2011-08-31T13:20:42Z</dcterms:modified>
</cp:coreProperties>
</file>