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0" windowWidth="19095" windowHeight="8415"/>
  </bookViews>
  <sheets>
    <sheet name="1960" sheetId="11" r:id="rId1"/>
    <sheet name="1967" sheetId="10" r:id="rId2"/>
    <sheet name="1974" sheetId="9" r:id="rId3"/>
    <sheet name="1979" sheetId="8" r:id="rId4"/>
    <sheet name="1985" sheetId="7" r:id="rId5"/>
    <sheet name="1991" sheetId="6" r:id="rId6"/>
    <sheet name="1999" sheetId="5" r:id="rId7"/>
    <sheet name="2004" sheetId="2" r:id="rId8"/>
    <sheet name="2009" sheetId="1" r:id="rId9"/>
    <sheet name="Party%" sheetId="4" r:id="rId10"/>
  </sheets>
  <calcPr calcId="125725"/>
</workbook>
</file>

<file path=xl/calcChain.xml><?xml version="1.0" encoding="utf-8"?>
<calcChain xmlns="http://schemas.openxmlformats.org/spreadsheetml/2006/main">
  <c r="G63" i="11"/>
  <c r="F63"/>
  <c r="E63"/>
  <c r="J53"/>
  <c r="J54"/>
  <c r="J56"/>
  <c r="J51"/>
  <c r="I42"/>
  <c r="I43"/>
  <c r="I40"/>
  <c r="M29"/>
  <c r="M30"/>
  <c r="M27"/>
  <c r="J16"/>
  <c r="J17"/>
  <c r="J14"/>
  <c r="I5"/>
  <c r="I6"/>
  <c r="I3"/>
  <c r="B63"/>
  <c r="K56"/>
  <c r="K55"/>
  <c r="F64"/>
  <c r="J43"/>
  <c r="J42"/>
  <c r="G64"/>
  <c r="N31"/>
  <c r="N30"/>
  <c r="N29"/>
  <c r="K18"/>
  <c r="K17"/>
  <c r="K16"/>
  <c r="J7"/>
  <c r="J6"/>
  <c r="J5"/>
  <c r="E64"/>
  <c r="C63"/>
  <c r="C64"/>
  <c r="D63"/>
  <c r="D64"/>
  <c r="N32"/>
  <c r="K53"/>
  <c r="K54"/>
  <c r="F67" i="10"/>
  <c r="E67"/>
  <c r="I57"/>
  <c r="I58"/>
  <c r="I55"/>
  <c r="J45"/>
  <c r="J46"/>
  <c r="J43"/>
  <c r="L30"/>
  <c r="L31"/>
  <c r="L33"/>
  <c r="L28"/>
  <c r="K15"/>
  <c r="K17"/>
  <c r="K18"/>
  <c r="K3"/>
  <c r="K5"/>
  <c r="K6"/>
  <c r="L8"/>
  <c r="L7"/>
  <c r="B67"/>
  <c r="J60"/>
  <c r="J59"/>
  <c r="K48"/>
  <c r="K47"/>
  <c r="K46"/>
  <c r="K45"/>
  <c r="M33"/>
  <c r="M32"/>
  <c r="M31"/>
  <c r="M30"/>
  <c r="L19"/>
  <c r="L18"/>
  <c r="L17"/>
  <c r="L6"/>
  <c r="L5"/>
  <c r="E68"/>
  <c r="F68"/>
  <c r="C67"/>
  <c r="C68"/>
  <c r="D67"/>
  <c r="D68"/>
  <c r="J57"/>
  <c r="J58"/>
  <c r="J3" i="9"/>
  <c r="G69"/>
  <c r="N41"/>
  <c r="E69"/>
  <c r="L57"/>
  <c r="L58"/>
  <c r="M60"/>
  <c r="L55"/>
  <c r="N43"/>
  <c r="N44"/>
  <c r="N46"/>
  <c r="N30"/>
  <c r="N31"/>
  <c r="O33"/>
  <c r="N28"/>
  <c r="M16"/>
  <c r="M17"/>
  <c r="J5"/>
  <c r="J6"/>
  <c r="M17" i="8"/>
  <c r="I5"/>
  <c r="I6"/>
  <c r="C69"/>
  <c r="F69"/>
  <c r="E69"/>
  <c r="M46"/>
  <c r="M47"/>
  <c r="M48"/>
  <c r="M44"/>
  <c r="L59"/>
  <c r="L60"/>
  <c r="L57"/>
  <c r="M32"/>
  <c r="M33"/>
  <c r="N35"/>
  <c r="M30"/>
  <c r="M18"/>
  <c r="N19"/>
  <c r="B69" i="9"/>
  <c r="F70"/>
  <c r="M59"/>
  <c r="O45"/>
  <c r="O44"/>
  <c r="O43"/>
  <c r="O32"/>
  <c r="O31"/>
  <c r="O30"/>
  <c r="N18"/>
  <c r="N17"/>
  <c r="N16"/>
  <c r="K6"/>
  <c r="K5"/>
  <c r="I3" i="8"/>
  <c r="B69"/>
  <c r="M61"/>
  <c r="F70"/>
  <c r="N47"/>
  <c r="N46"/>
  <c r="N34"/>
  <c r="N33"/>
  <c r="N32"/>
  <c r="N20"/>
  <c r="N18"/>
  <c r="N17"/>
  <c r="J6"/>
  <c r="J5"/>
  <c r="G70" i="9"/>
  <c r="C69"/>
  <c r="C70"/>
  <c r="D69"/>
  <c r="D70"/>
  <c r="E70"/>
  <c r="O46"/>
  <c r="M57"/>
  <c r="M58"/>
  <c r="E70" i="8"/>
  <c r="C70"/>
  <c r="D69"/>
  <c r="D70"/>
  <c r="N48"/>
  <c r="M59"/>
  <c r="M60"/>
  <c r="H72" i="7"/>
  <c r="E72"/>
  <c r="L62"/>
  <c r="L63"/>
  <c r="L58" i="6"/>
  <c r="L60" i="7"/>
  <c r="M46"/>
  <c r="M47"/>
  <c r="M49"/>
  <c r="M44"/>
  <c r="M33"/>
  <c r="M34"/>
  <c r="M31"/>
  <c r="M20"/>
  <c r="M21"/>
  <c r="M18"/>
  <c r="N5"/>
  <c r="N6"/>
  <c r="N3"/>
  <c r="B72"/>
  <c r="G73"/>
  <c r="M64"/>
  <c r="N49"/>
  <c r="N48"/>
  <c r="N47"/>
  <c r="N46"/>
  <c r="N35"/>
  <c r="N34"/>
  <c r="N33"/>
  <c r="H73"/>
  <c r="N21"/>
  <c r="N20"/>
  <c r="O8"/>
  <c r="O7"/>
  <c r="O6"/>
  <c r="O5"/>
  <c r="I73" i="6"/>
  <c r="F73"/>
  <c r="E73"/>
  <c r="L60"/>
  <c r="L61"/>
  <c r="L63"/>
  <c r="M63"/>
  <c r="M46"/>
  <c r="M47"/>
  <c r="M48"/>
  <c r="N48"/>
  <c r="N50"/>
  <c r="N49"/>
  <c r="M44"/>
  <c r="I35"/>
  <c r="I36"/>
  <c r="I33"/>
  <c r="O17"/>
  <c r="O19"/>
  <c r="O20"/>
  <c r="O22"/>
  <c r="O23"/>
  <c r="L5"/>
  <c r="L6"/>
  <c r="L8"/>
  <c r="L3"/>
  <c r="E73" i="7"/>
  <c r="F73"/>
  <c r="C72"/>
  <c r="C73"/>
  <c r="D72"/>
  <c r="D73"/>
  <c r="N22"/>
  <c r="M62"/>
  <c r="M63"/>
  <c r="G73" i="6"/>
  <c r="B73"/>
  <c r="M65"/>
  <c r="M62"/>
  <c r="M64"/>
  <c r="N47"/>
  <c r="N46"/>
  <c r="J37"/>
  <c r="J36"/>
  <c r="J35"/>
  <c r="I74"/>
  <c r="P21"/>
  <c r="P20"/>
  <c r="P19"/>
  <c r="M8"/>
  <c r="M7"/>
  <c r="M6"/>
  <c r="M5"/>
  <c r="H75" i="5"/>
  <c r="G75"/>
  <c r="E75"/>
  <c r="H55"/>
  <c r="H56"/>
  <c r="H53"/>
  <c r="I65"/>
  <c r="I66"/>
  <c r="I63"/>
  <c r="J43"/>
  <c r="J44"/>
  <c r="J41"/>
  <c r="R22"/>
  <c r="R23"/>
  <c r="R27"/>
  <c r="I75"/>
  <c r="R25"/>
  <c r="F75"/>
  <c r="F76"/>
  <c r="R20"/>
  <c r="N5"/>
  <c r="N6"/>
  <c r="N8"/>
  <c r="O9"/>
  <c r="N3"/>
  <c r="B75"/>
  <c r="J69"/>
  <c r="J68"/>
  <c r="G76"/>
  <c r="I56"/>
  <c r="I55"/>
  <c r="K45"/>
  <c r="K44"/>
  <c r="K43"/>
  <c r="S27"/>
  <c r="S26"/>
  <c r="S25"/>
  <c r="S24"/>
  <c r="S23"/>
  <c r="S22"/>
  <c r="O10"/>
  <c r="E76"/>
  <c r="O6"/>
  <c r="O5"/>
  <c r="D75" i="1"/>
  <c r="D89" i="2"/>
  <c r="I89"/>
  <c r="H89"/>
  <c r="F89"/>
  <c r="I60"/>
  <c r="I61"/>
  <c r="I58"/>
  <c r="O73"/>
  <c r="O74"/>
  <c r="O78"/>
  <c r="O76"/>
  <c r="G89"/>
  <c r="O71"/>
  <c r="P77"/>
  <c r="P78"/>
  <c r="M45"/>
  <c r="M46"/>
  <c r="M50"/>
  <c r="N49"/>
  <c r="M43"/>
  <c r="N27"/>
  <c r="N28"/>
  <c r="N25"/>
  <c r="Q7"/>
  <c r="E89"/>
  <c r="Q5"/>
  <c r="Q6"/>
  <c r="Q8"/>
  <c r="Q9"/>
  <c r="R8"/>
  <c r="E74" i="6"/>
  <c r="G74"/>
  <c r="H74"/>
  <c r="F74"/>
  <c r="C73"/>
  <c r="C74"/>
  <c r="D73"/>
  <c r="D74"/>
  <c r="P22"/>
  <c r="P23"/>
  <c r="M60"/>
  <c r="M61"/>
  <c r="H76" i="5"/>
  <c r="I76"/>
  <c r="C75"/>
  <c r="C76"/>
  <c r="D75"/>
  <c r="D76"/>
  <c r="O7"/>
  <c r="O8"/>
  <c r="K46"/>
  <c r="J65"/>
  <c r="J66"/>
  <c r="J67"/>
  <c r="Q3" i="2"/>
  <c r="B89"/>
  <c r="G90"/>
  <c r="F90"/>
  <c r="P76"/>
  <c r="P75"/>
  <c r="J62"/>
  <c r="J61"/>
  <c r="J60"/>
  <c r="N50"/>
  <c r="N48"/>
  <c r="N47"/>
  <c r="N46"/>
  <c r="N45"/>
  <c r="O32"/>
  <c r="O31"/>
  <c r="O30"/>
  <c r="O29"/>
  <c r="O28"/>
  <c r="O27"/>
  <c r="R9"/>
  <c r="R7"/>
  <c r="R6"/>
  <c r="R5"/>
  <c r="B75" i="1"/>
  <c r="C75"/>
  <c r="I75"/>
  <c r="E75"/>
  <c r="F75"/>
  <c r="H76"/>
  <c r="G76"/>
  <c r="M62"/>
  <c r="M64"/>
  <c r="M65"/>
  <c r="N68"/>
  <c r="N67"/>
  <c r="N66"/>
  <c r="N65"/>
  <c r="N64"/>
  <c r="J51"/>
  <c r="J52"/>
  <c r="J54"/>
  <c r="O34"/>
  <c r="J49"/>
  <c r="O36"/>
  <c r="O37"/>
  <c r="P40"/>
  <c r="P39"/>
  <c r="P38"/>
  <c r="P37"/>
  <c r="P36"/>
  <c r="M21"/>
  <c r="M20"/>
  <c r="M18"/>
  <c r="N25"/>
  <c r="N24"/>
  <c r="N23"/>
  <c r="N22"/>
  <c r="N21"/>
  <c r="N20"/>
  <c r="O5"/>
  <c r="O6"/>
  <c r="O8"/>
  <c r="O3"/>
  <c r="K54"/>
  <c r="K53"/>
  <c r="K52"/>
  <c r="K51"/>
  <c r="I76"/>
  <c r="P7"/>
  <c r="E76"/>
  <c r="F76"/>
  <c r="P5"/>
  <c r="P6"/>
  <c r="P8"/>
  <c r="I90" i="2"/>
  <c r="C89"/>
  <c r="C90"/>
  <c r="D90"/>
  <c r="J63"/>
  <c r="P73"/>
  <c r="P74"/>
  <c r="H90"/>
  <c r="C76" i="1"/>
  <c r="D76"/>
  <c r="E90" i="2"/>
</calcChain>
</file>

<file path=xl/sharedStrings.xml><?xml version="1.0" encoding="utf-8"?>
<sst xmlns="http://schemas.openxmlformats.org/spreadsheetml/2006/main" count="2055" uniqueCount="405">
  <si>
    <t>Candidate</t>
  </si>
  <si>
    <t>Party</t>
  </si>
  <si>
    <t>Count 1</t>
  </si>
  <si>
    <t>FG</t>
  </si>
  <si>
    <t>1st</t>
  </si>
  <si>
    <t>FF</t>
  </si>
  <si>
    <t>4th</t>
  </si>
  <si>
    <t>3rd</t>
  </si>
  <si>
    <t>2nd</t>
  </si>
  <si>
    <t>Turnout</t>
  </si>
  <si>
    <t>5th</t>
  </si>
  <si>
    <t>Votes</t>
  </si>
  <si>
    <t>Share</t>
  </si>
  <si>
    <t>Seats</t>
  </si>
  <si>
    <t>Ind</t>
  </si>
  <si>
    <t>6th</t>
  </si>
  <si>
    <t>Lab</t>
  </si>
  <si>
    <t>Oth</t>
  </si>
  <si>
    <t>SF</t>
  </si>
  <si>
    <t>7th</t>
  </si>
  <si>
    <t>Total</t>
  </si>
  <si>
    <t>2009 (5 June) - Adare (7 seats) Total Electorate: 22,155 Total Poll: 11,997 Valid Poll: 11,828 Quota: 1,479</t>
  </si>
  <si>
    <t>James Collins</t>
  </si>
  <si>
    <t>Seamus Sheahan</t>
  </si>
  <si>
    <t>Patrick Fitzgerald</t>
  </si>
  <si>
    <t>Richard Crehan</t>
  </si>
  <si>
    <t>Richie Smith</t>
  </si>
  <si>
    <t>Leo Walsh*</t>
  </si>
  <si>
    <t>Rose Brennan*</t>
  </si>
  <si>
    <t>Tomas Hannon*</t>
  </si>
  <si>
    <t>Richard Butler*</t>
  </si>
  <si>
    <t>Leonard Enright*</t>
  </si>
  <si>
    <t>James Cavanagh*</t>
  </si>
  <si>
    <t>-</t>
  </si>
  <si>
    <t>Castleconnell (7 seats) Total Electorate: 23,650 Total Poll: 13,555 Valid Poll: 13,428 Quota: 1,679</t>
  </si>
  <si>
    <t>Mary Jackman*</t>
  </si>
  <si>
    <t>Eddie Wade*</t>
  </si>
  <si>
    <t>Brigid Teefy*</t>
  </si>
  <si>
    <t>John Egan</t>
  </si>
  <si>
    <t>Michael Sheahan</t>
  </si>
  <si>
    <t>Elena Secas</t>
  </si>
  <si>
    <t>Joseph Meagher</t>
  </si>
  <si>
    <t>Brian Stokes</t>
  </si>
  <si>
    <t>Trish Forde-Brennan</t>
  </si>
  <si>
    <t>Seamus Keating</t>
  </si>
  <si>
    <t>GP</t>
  </si>
  <si>
    <t>Noel Gleeson*</t>
  </si>
  <si>
    <t>Mary Harty*</t>
  </si>
  <si>
    <t>James Heffernan</t>
  </si>
  <si>
    <t>Eddie Ryan</t>
  </si>
  <si>
    <t>Mike Houlihan</t>
  </si>
  <si>
    <t>Mike Donegan</t>
  </si>
  <si>
    <t>William O'Donnell</t>
  </si>
  <si>
    <t>Gerald Mitchell</t>
  </si>
  <si>
    <t>Mary Burke</t>
  </si>
  <si>
    <t>Richard O'Donoghue</t>
  </si>
  <si>
    <t>Jim Hickey</t>
  </si>
  <si>
    <t>Richard Young</t>
  </si>
  <si>
    <t>John Clifford*</t>
  </si>
  <si>
    <t>Kilmallock (5 seats) Total Electorate: 18,955 Total Poll: 12,671 Valid Poll: 12,528 Quota: 2,089</t>
  </si>
  <si>
    <t>Rathkeale (4 seats) Total Electorate: 15,636 Total Poll: 9,779 Valid Poll: 9,630 Quota: 1,927</t>
  </si>
  <si>
    <t>Stephen Keary</t>
  </si>
  <si>
    <t>Seamus Hogan</t>
  </si>
  <si>
    <t>Michael Mulcair</t>
  </si>
  <si>
    <t>Joe Wallace</t>
  </si>
  <si>
    <t>Kevin O'Connor</t>
  </si>
  <si>
    <t>Patrick O'Doherty</t>
  </si>
  <si>
    <t>John Sheahan*</t>
  </si>
  <si>
    <t>David Naughton*</t>
  </si>
  <si>
    <t>Kevin Sheahan*</t>
  </si>
  <si>
    <t>Newcastle (5 seats) Total Electorate: 19,218 Total Poll: 12,503 Valid Poll: 12,340 Quota: 2,059</t>
  </si>
  <si>
    <t>Stephen Goulding</t>
  </si>
  <si>
    <t>Anne Lordan</t>
  </si>
  <si>
    <t>Mike MacDomhnaill</t>
  </si>
  <si>
    <t>Seamus O'Suilleabhain</t>
  </si>
  <si>
    <t>RSF</t>
  </si>
  <si>
    <t>Jerome Scanlan*</t>
  </si>
  <si>
    <t>Patrick O'Donovan*</t>
  </si>
  <si>
    <t>Liam Galvin*</t>
  </si>
  <si>
    <t>Michael Collins*</t>
  </si>
  <si>
    <t>Francis Foley*</t>
  </si>
  <si>
    <t>Seamus Ahern</t>
  </si>
  <si>
    <t>Year</t>
  </si>
  <si>
    <t>CnaT</t>
  </si>
  <si>
    <t>CnaP</t>
  </si>
  <si>
    <t>PD</t>
  </si>
  <si>
    <t>2004 (11 June) - Bruff (7 seats) Total Electorate: 23,618 Total Poll: 14,174 Valid Poll: 13,921 Quota: 1,741</t>
  </si>
  <si>
    <t>Niall Collins</t>
  </si>
  <si>
    <t>James Cavanagh</t>
  </si>
  <si>
    <t>Sandra Marsh*</t>
  </si>
  <si>
    <t>Rose Brennan</t>
  </si>
  <si>
    <t>Pat Hennessy*</t>
  </si>
  <si>
    <t>Cormac Hurley*</t>
  </si>
  <si>
    <t>Tom Healy</t>
  </si>
  <si>
    <t>Gerard Murnane</t>
  </si>
  <si>
    <t>Tina O'Gorman</t>
  </si>
  <si>
    <t>Denis Riordan</t>
  </si>
  <si>
    <t>Deirdre Ní Chinnéide</t>
  </si>
  <si>
    <t>George O'Leary</t>
  </si>
  <si>
    <t>Sinead Teefy</t>
  </si>
  <si>
    <t>Karen O'Loughlin</t>
  </si>
  <si>
    <t>Castleconnell (7 seats) Total Electorate: 25,025 Total Poll: 14,767 Valid Poll: 14,514 Quota: 1,815</t>
  </si>
  <si>
    <t>Noel Gleeson</t>
  </si>
  <si>
    <t>Noreen Ryan*</t>
  </si>
  <si>
    <t>Ursula Stokes</t>
  </si>
  <si>
    <t>Kieran O'Donnell</t>
  </si>
  <si>
    <t>Paddy Hourigan*</t>
  </si>
  <si>
    <t>Tim Long</t>
  </si>
  <si>
    <t>Joseph Meagher*</t>
  </si>
  <si>
    <t>Sean Gilmour</t>
  </si>
  <si>
    <t>Manus Bree</t>
  </si>
  <si>
    <t>Kilmallock (4 seats) Total Electorate: 15,225 Total Poll: 10,002 Valid Poll: 9,841 Quota: 1,969</t>
  </si>
  <si>
    <t>John Gallahue*</t>
  </si>
  <si>
    <t>Patrick McAuliffe*</t>
  </si>
  <si>
    <t>James Houlihan*</t>
  </si>
  <si>
    <t>Tom Blackburne</t>
  </si>
  <si>
    <t>James Coll</t>
  </si>
  <si>
    <t>Brendan Danaher</t>
  </si>
  <si>
    <t>Pat Heffernan</t>
  </si>
  <si>
    <t>Thomas Rea</t>
  </si>
  <si>
    <t>Eddie Creighton*</t>
  </si>
  <si>
    <t>Noel Hanley</t>
  </si>
  <si>
    <t>Newcastle (5 seats) Total Electorate: 17,522 Total Poll: 11,381 Valid Poll: 11,199 Quota: 1,867</t>
  </si>
  <si>
    <t>Michael Collins</t>
  </si>
  <si>
    <t>Francis Foley</t>
  </si>
  <si>
    <t>Jerome Scanlan</t>
  </si>
  <si>
    <t>Liam Galvin</t>
  </si>
  <si>
    <t>Seamus Ahern*</t>
  </si>
  <si>
    <t>Vincent Kiely</t>
  </si>
  <si>
    <t>Maurice Harnett</t>
  </si>
  <si>
    <t>Eamon Collins</t>
  </si>
  <si>
    <t>Denis Hobson</t>
  </si>
  <si>
    <t>Coireall MacCurtáin</t>
  </si>
  <si>
    <t>Marian Collins</t>
  </si>
  <si>
    <t>John Leahy</t>
  </si>
  <si>
    <t>Joseph Mullane</t>
  </si>
  <si>
    <t>Rathkeale (5 seats) Total Electorate: 16,697 Total Poll: 10,724 Valid Poll: 10,520 Quota: 1,754</t>
  </si>
  <si>
    <t>John Sheahan</t>
  </si>
  <si>
    <t>Tom Neville*</t>
  </si>
  <si>
    <t>John Griffin*</t>
  </si>
  <si>
    <t>John Cregan*</t>
  </si>
  <si>
    <t>Paudie Mulvihill</t>
  </si>
  <si>
    <t>Pat Culhane</t>
  </si>
  <si>
    <t>1999 (11 June) - Bruff (7 seats) Total Electorate: 21,941 Total Poll: 10,390 Valid Poll: 10,278 Quota: 1,285</t>
  </si>
  <si>
    <t>Leonard Enright</t>
  </si>
  <si>
    <t>Sandra Marsh</t>
  </si>
  <si>
    <t>Michael Brennan*</t>
  </si>
  <si>
    <t>Richard Butler</t>
  </si>
  <si>
    <t>Cormac Hurley</t>
  </si>
  <si>
    <t>Edmond Costello</t>
  </si>
  <si>
    <t>Tim O'Malley*</t>
  </si>
  <si>
    <t>Pat Hennessy</t>
  </si>
  <si>
    <t>Trisha Keyes-Bevan</t>
  </si>
  <si>
    <t>David Elder</t>
  </si>
  <si>
    <t>Castleconnell (7 seats) Total Electorate: 22,243 Total Poll: 12,440 Valid Poll: 12,332 Quota: 1,542</t>
  </si>
  <si>
    <t>Noreen Ryan</t>
  </si>
  <si>
    <t>Eamon Lawlor</t>
  </si>
  <si>
    <t>Mary Harty</t>
  </si>
  <si>
    <t>Leo Walsh</t>
  </si>
  <si>
    <t>Aine McCarthy</t>
  </si>
  <si>
    <t>Niall Greene</t>
  </si>
  <si>
    <t>Brigid Teefy</t>
  </si>
  <si>
    <t>Damien O'Dwyer</t>
  </si>
  <si>
    <t>Martin Ryan</t>
  </si>
  <si>
    <t>Patrick Coffey</t>
  </si>
  <si>
    <t>John Reddington</t>
  </si>
  <si>
    <t>P.J. O'Donnell</t>
  </si>
  <si>
    <t>Elected</t>
  </si>
  <si>
    <t>Kilmallock (4 seats) Total Electorate: 13,808 Total Poll: 8,819 Valid Poll: 8,699 Quota: 1,740</t>
  </si>
  <si>
    <t>John Gallahue</t>
  </si>
  <si>
    <t>Patrick McAuliffe</t>
  </si>
  <si>
    <t>Mary O'Brien</t>
  </si>
  <si>
    <t>Tom Lenihan</t>
  </si>
  <si>
    <t>Joe Wheeler</t>
  </si>
  <si>
    <t>Michael Finucane*</t>
  </si>
  <si>
    <t>Sean Broderick*</t>
  </si>
  <si>
    <t>Michael O'Kelly*</t>
  </si>
  <si>
    <t>Michael Healy*</t>
  </si>
  <si>
    <t>Ted Bradley</t>
  </si>
  <si>
    <t>Newcastle (5 seats) Total Electorate: 15,682 Total Poll: 8,733 Valid Poll: 8,610 Quota: 1,436</t>
  </si>
  <si>
    <t>Rathkeale (5 seats) Total Electorate: 15,267 Total Poll: 8,664 Valid Poll: 8,517 Quota: 1,420</t>
  </si>
  <si>
    <t>Dan Neville*</t>
  </si>
  <si>
    <t>John Cregan</t>
  </si>
  <si>
    <t>1991 (27 June) - Bruff (6 seats) Total Electorate: 19,044 Total Poll: 10,843 Valid Poll: 10,767 Quota: 1,539</t>
  </si>
  <si>
    <t>Michael Brennan</t>
  </si>
  <si>
    <t>Tim O'Malley</t>
  </si>
  <si>
    <t>John Clifford</t>
  </si>
  <si>
    <t>Jim McCarthy</t>
  </si>
  <si>
    <t>Michael Noonan</t>
  </si>
  <si>
    <t>Charlie Hanley</t>
  </si>
  <si>
    <t>Bobbie Penn</t>
  </si>
  <si>
    <t>Noelle Dason</t>
  </si>
  <si>
    <t>John Wright</t>
  </si>
  <si>
    <t>Castleconnell (6 seats) Total Electorate: 18,499 Total Poll: 11,516 Valid Poll: 11,421 Quota: 1,632</t>
  </si>
  <si>
    <t>Willie Keane</t>
  </si>
  <si>
    <t>Peadar Clohessy*</t>
  </si>
  <si>
    <t>Michael Finucane</t>
  </si>
  <si>
    <t>Joe Liston</t>
  </si>
  <si>
    <t>Jim Duffy</t>
  </si>
  <si>
    <t>William Meaghar</t>
  </si>
  <si>
    <t>Kilmallock (5 seats) Total Electorate: 12,482 Total Poll: 8,328 Valid Poll: 8,231 Quota: 1,372</t>
  </si>
  <si>
    <t>Eddie Creighton</t>
  </si>
  <si>
    <t>Matt Callaghan*</t>
  </si>
  <si>
    <t>John O'Grady</t>
  </si>
  <si>
    <t>Michael Barry*</t>
  </si>
  <si>
    <t>Alan Mee*</t>
  </si>
  <si>
    <t>Rathkeale (5 seats) Total Electorate: 12,705 Total Poll: 9,113 Valid Poll: 9,040 Quota: 1,507</t>
  </si>
  <si>
    <t>Maureen Barrett*</t>
  </si>
  <si>
    <t>David Naughton</t>
  </si>
  <si>
    <t>John Carrig</t>
  </si>
  <si>
    <t>Jimmy Reidy</t>
  </si>
  <si>
    <t>Patrick Sheehan</t>
  </si>
  <si>
    <t>Basil Fitzgibbon</t>
  </si>
  <si>
    <t>Newcastle (6 seats) Total Electorate: 14,404 Total Poll: 9,718 Valid Poll: 9,609 Quota: 1,373</t>
  </si>
  <si>
    <t>Sean Broderick</t>
  </si>
  <si>
    <t>John Kelly*</t>
  </si>
  <si>
    <t>Michael Flynn</t>
  </si>
  <si>
    <t>Mary Kelly</t>
  </si>
  <si>
    <t>Sean Liston</t>
  </si>
  <si>
    <t>Seamus Hunt</t>
  </si>
  <si>
    <t>Thomas Ahern*</t>
  </si>
  <si>
    <t>1985 (20 June) - Bruff (6 seats) Total Electorate: 15,910 Total Poll: 9,272 Valid Poll: 9,175 Quota: 1,311</t>
  </si>
  <si>
    <t>William O'Brien*</t>
  </si>
  <si>
    <t>Michael Whelan</t>
  </si>
  <si>
    <t>Michael J. Noonan*</t>
  </si>
  <si>
    <t>Tommy Healy</t>
  </si>
  <si>
    <t>Declan Lehane</t>
  </si>
  <si>
    <t>GA</t>
  </si>
  <si>
    <t>Liam Coughlan</t>
  </si>
  <si>
    <t>Pat Frost</t>
  </si>
  <si>
    <t>Castleconnell (6 seats) Total Electorate: 16,901 Total Poll: 10,696 Valid Poll: 10,565 Quota: 1,510</t>
  </si>
  <si>
    <t>Mary Jackman</t>
  </si>
  <si>
    <t>John O'Donoghue</t>
  </si>
  <si>
    <t>Tommy Wallace</t>
  </si>
  <si>
    <t>Martin Carroll</t>
  </si>
  <si>
    <t>James Houlihan</t>
  </si>
  <si>
    <t>Tom Rea</t>
  </si>
  <si>
    <t>Nicholas Hayes</t>
  </si>
  <si>
    <t>James Reardon</t>
  </si>
  <si>
    <t>John Kelleher</t>
  </si>
  <si>
    <t>Liam Hickey*</t>
  </si>
  <si>
    <t>Michael Maguire*</t>
  </si>
  <si>
    <t>Kilmallock (5 seats) Total Electorate: 12,310 Total Poll: 8,674 Valid Poll: 8,548 Quota: 1,425</t>
  </si>
  <si>
    <t>Rathkeale (5 seats) Total Electorate: 12,557 Total Poll: 9,421 Valid Poll: 9,313 Quota: 1,553</t>
  </si>
  <si>
    <t>Dan Neville</t>
  </si>
  <si>
    <t>Kevin Sheahan</t>
  </si>
  <si>
    <t>Paddy Sheehy*</t>
  </si>
  <si>
    <t>Gerry Foley</t>
  </si>
  <si>
    <t>Jerry Brennan</t>
  </si>
  <si>
    <t>Tim Kelly</t>
  </si>
  <si>
    <t>Margaret O'Shaughnessy</t>
  </si>
  <si>
    <t>Joseph McCarthy</t>
  </si>
  <si>
    <t>Con Scanlon</t>
  </si>
  <si>
    <t>Donnchadh Ó Nuallain</t>
  </si>
  <si>
    <t>Newcastle (6 seats) Total Electorate: 13,910 Total Poll: 9,697 Valid Poll: 9,579 Quota: 1,369</t>
  </si>
  <si>
    <t>Michael Healy</t>
  </si>
  <si>
    <t>Tom Cregan*</t>
  </si>
  <si>
    <t>Thomas Ahern</t>
  </si>
  <si>
    <t>Patrick Brennan</t>
  </si>
  <si>
    <t>John L. O'Sullivan</t>
  </si>
  <si>
    <t>1979 (7 June) - Bruff (5 seats) Total Electorate: 13,371 Total Poll: 8,720 Valid Poll: 8,576 Quota: 1,430</t>
  </si>
  <si>
    <t>Jack Dillon</t>
  </si>
  <si>
    <t>Pat Costello</t>
  </si>
  <si>
    <t>Michael Noonan*</t>
  </si>
  <si>
    <t>Con McGrath*</t>
  </si>
  <si>
    <t>Castleconnell (6 seats) Total Electorate:  Total Poll: 10,987 Valid Poll: 10,728 Quota: 1,535</t>
  </si>
  <si>
    <t>Eddie Wade</t>
  </si>
  <si>
    <t>Pat Ryan*</t>
  </si>
  <si>
    <t>Michael Crimmins</t>
  </si>
  <si>
    <t>Nancy Wheeler</t>
  </si>
  <si>
    <t>Brendan Crehan</t>
  </si>
  <si>
    <t>Peter Tarelton</t>
  </si>
  <si>
    <t>Sean Hayes</t>
  </si>
  <si>
    <t>Kilmallock (5 seats) Total Electorate: 10,475 Total Poll: 7,738 Valid Poll: 7,556 Quota: 1,260</t>
  </si>
  <si>
    <t>Matt Callaghan</t>
  </si>
  <si>
    <t>Michael Maguire</t>
  </si>
  <si>
    <t>Brendan Danaher*</t>
  </si>
  <si>
    <t>Patrick O'Connell</t>
  </si>
  <si>
    <t>James O'Donnell*</t>
  </si>
  <si>
    <t>Michael Buckley</t>
  </si>
  <si>
    <t>Tadhg Fitzgerald</t>
  </si>
  <si>
    <t>Tom Cooke</t>
  </si>
  <si>
    <t>Newcastle (6 seats) Total Electorate: 13,151 Total Poll: 9,746 Valid Poll: 9,572 Quota: 1,368</t>
  </si>
  <si>
    <t>John McCoy</t>
  </si>
  <si>
    <t>Norah Wrenn*</t>
  </si>
  <si>
    <t>John Kelly</t>
  </si>
  <si>
    <t>Michael O'Riordan</t>
  </si>
  <si>
    <t>Ned Dwyer*</t>
  </si>
  <si>
    <t>Rathkeale (5 seats) Total Electorate: 11,399 Total Poll: 8,583 Valid Poll: 8,442 Quota: 1,408</t>
  </si>
  <si>
    <t>Tommy Barrett</t>
  </si>
  <si>
    <t>David Madden</t>
  </si>
  <si>
    <t>Michael Kennelly</t>
  </si>
  <si>
    <t>Michael Kennelly*</t>
  </si>
  <si>
    <t>Pat Lynch</t>
  </si>
  <si>
    <t>Sean Hayes*</t>
  </si>
  <si>
    <t>Maurice Fitzgerald</t>
  </si>
  <si>
    <t>Jim Reidy</t>
  </si>
  <si>
    <t>Con McGrath</t>
  </si>
  <si>
    <t>Michael Cotter</t>
  </si>
  <si>
    <t>Paddy Fitzgerald</t>
  </si>
  <si>
    <t>Larry Leavy</t>
  </si>
  <si>
    <t>Castleconnell (6 seats) Total Electorate:  Total Poll: 9,976 Valid Poll: 9,898 Quota: 1,415</t>
  </si>
  <si>
    <t>Michael Barry</t>
  </si>
  <si>
    <t>Paddy Hourigan</t>
  </si>
  <si>
    <t>Denis Coffey</t>
  </si>
  <si>
    <t>Michael English</t>
  </si>
  <si>
    <t>Kilmallock (5 seats) Total Electorate: 10,227 Total Poll: 7,712 Valid Poll: 7,652 Quota: 1,276</t>
  </si>
  <si>
    <t>William Sampson</t>
  </si>
  <si>
    <t>William Sampson*</t>
  </si>
  <si>
    <t>Ned Finn</t>
  </si>
  <si>
    <t>William Madden</t>
  </si>
  <si>
    <t>Patrick McGreal</t>
  </si>
  <si>
    <t>Mortimer McElligott</t>
  </si>
  <si>
    <t>Michael Ryan</t>
  </si>
  <si>
    <t>Patrick Kelly</t>
  </si>
  <si>
    <t>Newcastle (6 seats) Total Electorate: 12,777 Total Poll: 9,758 Valid Poll: 9,641 Quota: 1,378</t>
  </si>
  <si>
    <t>Tom Cregan</t>
  </si>
  <si>
    <t>Gerry Collins</t>
  </si>
  <si>
    <t>James Noonan</t>
  </si>
  <si>
    <t>J.P. McAuliffe</t>
  </si>
  <si>
    <t>Chris Reidy</t>
  </si>
  <si>
    <t>Ned Lane</t>
  </si>
  <si>
    <t>Rathkeale (5 seats) Total Electorate: 10,930 Total Poll: 8,521 Valid Poll: 8,443 Quota: 1,408</t>
  </si>
  <si>
    <t>Elizabeth Jones</t>
  </si>
  <si>
    <t>Con O'Neill*</t>
  </si>
  <si>
    <t>John O'Donnell*</t>
  </si>
  <si>
    <t>1974 (18 June) - Bruff (5 seats) Total Electorate: 11,340 Total Poll: 7,515 Valid Poll: 7,447 Quota: 1,242</t>
  </si>
  <si>
    <t>Con Daly*</t>
  </si>
  <si>
    <t>Nora Wrenn*</t>
  </si>
  <si>
    <t>Michael J. Noonan</t>
  </si>
  <si>
    <t>William O'Brien</t>
  </si>
  <si>
    <t>Bob Ryan</t>
  </si>
  <si>
    <t>Edward Clancy</t>
  </si>
  <si>
    <t>Denis Murphy</t>
  </si>
  <si>
    <t>David O'Grady</t>
  </si>
  <si>
    <t>1967 (28 June) - Bruff (5 seats) Total Electorate: 10,517 Total Poll: 7,716 Valid Poll: 7,640 Quota: 1,274</t>
  </si>
  <si>
    <t>Patrick Clohessy*</t>
  </si>
  <si>
    <t>Denis English</t>
  </si>
  <si>
    <t>David Dillon</t>
  </si>
  <si>
    <t>Thomas Hogg</t>
  </si>
  <si>
    <t>John O'Dwyer</t>
  </si>
  <si>
    <t>Castleconnell (6 seats) Total Electorate: 8,917 Total Poll: 6,943 Valid Poll: 6,889 Quota: 985</t>
  </si>
  <si>
    <t>Martin Carroll*</t>
  </si>
  <si>
    <t>Kilmallock (5 seats) Total Electorate: 9,044 Total Poll: 6,947 Valid Poll: 6,882 Quota: 1,148</t>
  </si>
  <si>
    <t>Patrick Lyons</t>
  </si>
  <si>
    <t>John Ryan</t>
  </si>
  <si>
    <t>John O'Donnell</t>
  </si>
  <si>
    <t>Daniel Casey</t>
  </si>
  <si>
    <t>John Walsh</t>
  </si>
  <si>
    <t>Aodh Ó Domhnaill</t>
  </si>
  <si>
    <t>Rathkeale (5 seats) Total Electorate: 9,872 Total Poll: 7,716 Valid Poll: 7,643 Quota: 1,274</t>
  </si>
  <si>
    <t>Paddy Sheehy</t>
  </si>
  <si>
    <t>James C. Barrett*</t>
  </si>
  <si>
    <t>John Neville</t>
  </si>
  <si>
    <t>Maria Finn</t>
  </si>
  <si>
    <t>Denis Jones</t>
  </si>
  <si>
    <t>Maurice Reidy</t>
  </si>
  <si>
    <t>John Shiels</t>
  </si>
  <si>
    <t>Newcastle (6 seats) Total Electorate: 11,294 Total Poll: 8,808 Valid Poll: 8,736 Quota: 1,249</t>
  </si>
  <si>
    <t>Nora Wrenn</t>
  </si>
  <si>
    <t>Con Daly</t>
  </si>
  <si>
    <t>Ned Dwyer</t>
  </si>
  <si>
    <t>William Cahill</t>
  </si>
  <si>
    <t>John Riordan</t>
  </si>
  <si>
    <t>John Riordan*</t>
  </si>
  <si>
    <t>Timothy O'Connell</t>
  </si>
  <si>
    <t>William Madden*</t>
  </si>
  <si>
    <t>Patrick Ryan</t>
  </si>
  <si>
    <t>Cornelius Ryan</t>
  </si>
  <si>
    <t>1960 (30 June) - Bruff (5 seats) Total Electorate: 10,126 Total Poll: 6,086 Valid Poll: 6,014 Quota: 1,003</t>
  </si>
  <si>
    <t>Castleconnell (6 seats) Total Electorate: 9,019 Total Poll: 6,103 Valid Poll: 6,066 Quota: 867</t>
  </si>
  <si>
    <t>Cornelius Kirby</t>
  </si>
  <si>
    <t>Timothy Murphy</t>
  </si>
  <si>
    <t>John Hayes*</t>
  </si>
  <si>
    <t>Kilmallock (5 seats) Total Electorate: 9,493 Total Poll: 5,592 Valid Poll: 5,547 Quota: 925</t>
  </si>
  <si>
    <t>Michael J. Bourke</t>
  </si>
  <si>
    <t>William J. Slattery</t>
  </si>
  <si>
    <t>Liam Bennett</t>
  </si>
  <si>
    <t>Timothy Bennis</t>
  </si>
  <si>
    <t>Sean Noonan</t>
  </si>
  <si>
    <t>Rathkeale (5 seats) Total Electorate: 10,129 Total Poll: 6,948 Valid Poll: 6,882 Quota: 1,148</t>
  </si>
  <si>
    <t>Thomas Finn</t>
  </si>
  <si>
    <t>John McDonagh</t>
  </si>
  <si>
    <t>Newcastle (6 seats) Total Electorate: 11,824 Total Poll: 7,943 Valid Poll: 7,872 Quota: 1,128</t>
  </si>
  <si>
    <t>John G. Roche</t>
  </si>
  <si>
    <t>Martin Ward</t>
  </si>
  <si>
    <t>John J. McNamara*</t>
  </si>
  <si>
    <t>Edward Hayes*</t>
  </si>
  <si>
    <t>John English*</t>
  </si>
  <si>
    <t>Michael Herbert*</t>
  </si>
  <si>
    <t>Patrick Donegan*</t>
  </si>
  <si>
    <t>George Gleeson*</t>
  </si>
  <si>
    <t>Patrick Maguire*</t>
  </si>
  <si>
    <t>Cornelius Keane*</t>
  </si>
  <si>
    <t>Patrick Ryan*</t>
  </si>
  <si>
    <t>Denis Naughton*</t>
  </si>
  <si>
    <t>Thomas Reidy*</t>
  </si>
  <si>
    <t>Michael Dwane*</t>
  </si>
  <si>
    <t>John Daly*</t>
  </si>
  <si>
    <t>Denis McAuliffe*</t>
  </si>
  <si>
    <t>Patrick Aherne*</t>
  </si>
  <si>
    <t>James Wrenn*</t>
  </si>
  <si>
    <t>Maurice Reidy*</t>
  </si>
  <si>
    <t>William Cahill*</t>
  </si>
  <si>
    <t>James J. Collins*</t>
  </si>
</sst>
</file>

<file path=xl/styles.xml><?xml version="1.0" encoding="utf-8"?>
<styleSheet xmlns="http://schemas.openxmlformats.org/spreadsheetml/2006/main">
  <fonts count="39">
    <font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Arial"/>
      <family val="2"/>
    </font>
    <font>
      <sz val="11"/>
      <name val="Times New Roman"/>
      <family val="1"/>
    </font>
    <font>
      <b/>
      <i/>
      <sz val="11"/>
      <name val="Times New Roman"/>
      <family val="1"/>
    </font>
    <font>
      <b/>
      <sz val="11"/>
      <color indexed="12"/>
      <name val="Times New Roman"/>
      <family val="1"/>
    </font>
    <font>
      <b/>
      <sz val="11"/>
      <color indexed="17"/>
      <name val="Times New Roman"/>
      <family val="1"/>
    </font>
    <font>
      <b/>
      <sz val="11"/>
      <name val="Arial"/>
      <family val="2"/>
    </font>
    <font>
      <b/>
      <sz val="11"/>
      <color indexed="8"/>
      <name val="Times New Roman"/>
      <family val="1"/>
    </font>
    <font>
      <b/>
      <sz val="11"/>
      <color indexed="17"/>
      <name val="Arial"/>
      <family val="2"/>
    </font>
    <font>
      <sz val="11"/>
      <color indexed="17"/>
      <name val="Times New Roman"/>
      <family val="1"/>
    </font>
    <font>
      <b/>
      <sz val="11"/>
      <color indexed="12"/>
      <name val="Arial"/>
      <family val="2"/>
    </font>
    <font>
      <b/>
      <sz val="11"/>
      <color indexed="10"/>
      <name val="Arial"/>
      <family val="2"/>
    </font>
    <font>
      <sz val="11"/>
      <color indexed="10"/>
      <name val="Times New Roman"/>
      <family val="1"/>
    </font>
    <font>
      <sz val="11"/>
      <color indexed="8"/>
      <name val="Times New Roman"/>
      <family val="1"/>
    </font>
    <font>
      <b/>
      <sz val="11"/>
      <color indexed="50"/>
      <name val="Arial"/>
      <family val="2"/>
    </font>
    <font>
      <sz val="11"/>
      <color indexed="50"/>
      <name val="Times New Roman"/>
      <family val="1"/>
    </font>
    <font>
      <sz val="11"/>
      <color indexed="12"/>
      <name val="Times New Roman"/>
      <family val="1"/>
    </font>
    <font>
      <b/>
      <sz val="11"/>
      <color indexed="10"/>
      <name val="Times New Roman"/>
      <family val="1"/>
    </font>
    <font>
      <sz val="11"/>
      <color indexed="19"/>
      <name val="Times New Roman"/>
      <family val="1"/>
    </font>
    <font>
      <b/>
      <sz val="11"/>
      <color indexed="19"/>
      <name val="Arial"/>
      <family val="2"/>
    </font>
    <font>
      <b/>
      <sz val="10"/>
      <color indexed="8"/>
      <name val="Arial"/>
      <family val="2"/>
    </font>
    <font>
      <b/>
      <sz val="10"/>
      <name val="Arial"/>
      <family val="2"/>
    </font>
    <font>
      <b/>
      <sz val="10"/>
      <color indexed="17"/>
      <name val="Arial"/>
      <family val="2"/>
    </font>
    <font>
      <b/>
      <sz val="10"/>
      <color indexed="12"/>
      <name val="Arial"/>
      <family val="2"/>
    </font>
    <font>
      <b/>
      <sz val="10"/>
      <color indexed="10"/>
      <name val="Arial"/>
      <family val="2"/>
    </font>
    <font>
      <b/>
      <sz val="10"/>
      <color indexed="50"/>
      <name val="Arial"/>
      <family val="2"/>
    </font>
    <font>
      <b/>
      <sz val="10"/>
      <color indexed="19"/>
      <name val="Arial"/>
      <family val="2"/>
    </font>
    <font>
      <b/>
      <sz val="10"/>
      <color indexed="60"/>
      <name val="Arial"/>
      <family val="2"/>
    </font>
    <font>
      <b/>
      <sz val="10"/>
      <color indexed="40"/>
      <name val="Arial"/>
      <family val="2"/>
    </font>
    <font>
      <b/>
      <sz val="10"/>
      <color indexed="51"/>
      <name val="Arial"/>
      <family val="2"/>
    </font>
    <font>
      <sz val="11"/>
      <color indexed="17"/>
      <name val="Times New Roman"/>
      <family val="1"/>
    </font>
    <font>
      <b/>
      <sz val="11"/>
      <color indexed="17"/>
      <name val="Arial"/>
      <family val="2"/>
    </font>
    <font>
      <b/>
      <sz val="10"/>
      <color indexed="17"/>
      <name val="Arial"/>
      <family val="2"/>
    </font>
    <font>
      <b/>
      <sz val="11"/>
      <color indexed="52"/>
      <name val="Arial"/>
      <family val="2"/>
    </font>
    <font>
      <sz val="11"/>
      <color indexed="52"/>
      <name val="Times New Roman"/>
      <family val="1"/>
    </font>
    <font>
      <b/>
      <sz val="11"/>
      <color indexed="52"/>
      <name val="Times New Roman"/>
      <family val="1"/>
    </font>
    <font>
      <b/>
      <sz val="10"/>
      <color indexed="52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0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3" fontId="2" fillId="0" borderId="4" xfId="0" applyNumberFormat="1" applyFont="1" applyBorder="1" applyAlignment="1">
      <alignment vertical="top" wrapText="1"/>
    </xf>
    <xf numFmtId="3" fontId="4" fillId="0" borderId="4" xfId="0" applyNumberFormat="1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8" fillId="0" borderId="0" xfId="0" applyFont="1"/>
    <xf numFmtId="10" fontId="3" fillId="0" borderId="0" xfId="1" applyNumberFormat="1" applyFont="1"/>
    <xf numFmtId="0" fontId="9" fillId="0" borderId="4" xfId="0" applyFont="1" applyBorder="1" applyAlignment="1">
      <alignment vertical="top" wrapText="1"/>
    </xf>
    <xf numFmtId="0" fontId="10" fillId="0" borderId="0" xfId="0" applyFont="1"/>
    <xf numFmtId="3" fontId="3" fillId="0" borderId="0" xfId="0" applyNumberFormat="1" applyFont="1"/>
    <xf numFmtId="0" fontId="4" fillId="0" borderId="3" xfId="0" applyFont="1" applyBorder="1" applyAlignment="1">
      <alignment vertical="top" wrapText="1"/>
    </xf>
    <xf numFmtId="0" fontId="11" fillId="0" borderId="4" xfId="0" applyFont="1" applyBorder="1" applyAlignment="1">
      <alignment vertical="top" wrapText="1"/>
    </xf>
    <xf numFmtId="0" fontId="12" fillId="0" borderId="0" xfId="0" applyFont="1"/>
    <xf numFmtId="0" fontId="13" fillId="0" borderId="0" xfId="0" applyFont="1"/>
    <xf numFmtId="0" fontId="14" fillId="0" borderId="4" xfId="0" applyFont="1" applyBorder="1" applyAlignment="1">
      <alignment vertical="top" wrapText="1"/>
    </xf>
    <xf numFmtId="0" fontId="15" fillId="0" borderId="4" xfId="0" applyFont="1" applyBorder="1" applyAlignment="1">
      <alignment vertical="top" wrapText="1"/>
    </xf>
    <xf numFmtId="3" fontId="8" fillId="0" borderId="0" xfId="0" applyNumberFormat="1" applyFont="1"/>
    <xf numFmtId="0" fontId="4" fillId="0" borderId="4" xfId="0" applyFont="1" applyBorder="1" applyAlignment="1">
      <alignment vertical="top" wrapText="1"/>
    </xf>
    <xf numFmtId="0" fontId="16" fillId="0" borderId="0" xfId="0" applyFont="1"/>
    <xf numFmtId="0" fontId="17" fillId="0" borderId="4" xfId="0" applyFont="1" applyBorder="1" applyAlignment="1">
      <alignment vertical="top" wrapText="1"/>
    </xf>
    <xf numFmtId="0" fontId="18" fillId="0" borderId="4" xfId="0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18" fillId="0" borderId="0" xfId="0" applyFont="1" applyBorder="1" applyAlignment="1">
      <alignment vertical="top" wrapText="1"/>
    </xf>
    <xf numFmtId="0" fontId="19" fillId="0" borderId="4" xfId="0" applyFont="1" applyBorder="1" applyAlignment="1">
      <alignment vertical="top" wrapText="1"/>
    </xf>
    <xf numFmtId="3" fontId="3" fillId="0" borderId="0" xfId="1" applyNumberFormat="1" applyFont="1"/>
    <xf numFmtId="0" fontId="20" fillId="0" borderId="4" xfId="0" applyFont="1" applyBorder="1" applyAlignment="1">
      <alignment vertical="top" wrapText="1"/>
    </xf>
    <xf numFmtId="0" fontId="21" fillId="0" borderId="0" xfId="0" applyFont="1"/>
    <xf numFmtId="0" fontId="0" fillId="0" borderId="0" xfId="0" applyFont="1"/>
    <xf numFmtId="0" fontId="22" fillId="0" borderId="0" xfId="0" applyFont="1"/>
    <xf numFmtId="3" fontId="0" fillId="0" borderId="0" xfId="0" applyNumberFormat="1" applyFont="1"/>
    <xf numFmtId="10" fontId="0" fillId="0" borderId="0" xfId="1" applyNumberFormat="1" applyFont="1"/>
    <xf numFmtId="0" fontId="23" fillId="0" borderId="0" xfId="0" applyFont="1"/>
    <xf numFmtId="3" fontId="23" fillId="0" borderId="0" xfId="0" applyNumberFormat="1" applyFont="1"/>
    <xf numFmtId="0" fontId="24" fillId="0" borderId="0" xfId="0" applyFont="1"/>
    <xf numFmtId="0" fontId="25" fillId="0" borderId="0" xfId="0" applyFont="1"/>
    <xf numFmtId="0" fontId="26" fillId="0" borderId="0" xfId="0" applyFont="1"/>
    <xf numFmtId="0" fontId="27" fillId="0" borderId="0" xfId="0" applyFont="1"/>
    <xf numFmtId="10" fontId="23" fillId="0" borderId="0" xfId="1" applyNumberFormat="1" applyFont="1"/>
    <xf numFmtId="0" fontId="32" fillId="0" borderId="4" xfId="0" applyFont="1" applyBorder="1" applyAlignment="1">
      <alignment vertical="top" wrapText="1"/>
    </xf>
    <xf numFmtId="0" fontId="33" fillId="0" borderId="0" xfId="0" applyFont="1"/>
    <xf numFmtId="0" fontId="28" fillId="0" borderId="0" xfId="0" applyFont="1"/>
    <xf numFmtId="0" fontId="34" fillId="0" borderId="0" xfId="0" applyFont="1"/>
    <xf numFmtId="0" fontId="29" fillId="0" borderId="0" xfId="0" applyFont="1"/>
    <xf numFmtId="0" fontId="30" fillId="0" borderId="0" xfId="0" applyFont="1"/>
    <xf numFmtId="0" fontId="31" fillId="0" borderId="0" xfId="0" applyFont="1"/>
    <xf numFmtId="10" fontId="1" fillId="0" borderId="0" xfId="0" applyNumberFormat="1" applyFont="1"/>
    <xf numFmtId="10" fontId="0" fillId="0" borderId="0" xfId="0" applyNumberFormat="1"/>
    <xf numFmtId="0" fontId="35" fillId="0" borderId="0" xfId="0" applyFont="1"/>
    <xf numFmtId="0" fontId="36" fillId="0" borderId="4" xfId="0" applyFont="1" applyBorder="1" applyAlignment="1">
      <alignment vertical="top" wrapText="1"/>
    </xf>
    <xf numFmtId="0" fontId="37" fillId="0" borderId="4" xfId="0" applyFont="1" applyBorder="1" applyAlignment="1">
      <alignment vertical="top" wrapText="1"/>
    </xf>
    <xf numFmtId="0" fontId="38" fillId="0" borderId="0" xfId="0" applyFont="1"/>
    <xf numFmtId="9" fontId="3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65"/>
  <sheetViews>
    <sheetView tabSelected="1" workbookViewId="0">
      <selection activeCell="L48" sqref="L48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7109375" customWidth="1"/>
    <col min="19" max="19" width="8.42578125" customWidth="1"/>
  </cols>
  <sheetData>
    <row r="1" spans="1:12" s="2" customFormat="1" ht="16.5" customHeight="1">
      <c r="A1" s="1" t="s">
        <v>369</v>
      </c>
    </row>
    <row r="2" spans="1:12" s="2" customFormat="1" ht="9.75" customHeight="1" thickBot="1">
      <c r="A2" s="3"/>
    </row>
    <row r="3" spans="1:12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6"/>
      <c r="H3" s="13" t="s">
        <v>9</v>
      </c>
      <c r="I3" s="14">
        <f>(6086/10126)</f>
        <v>0.60102705905589571</v>
      </c>
    </row>
    <row r="4" spans="1:12" s="2" customFormat="1" ht="16.5" customHeight="1" thickBot="1">
      <c r="A4" s="7" t="s">
        <v>386</v>
      </c>
      <c r="B4" s="8" t="s">
        <v>3</v>
      </c>
      <c r="C4" s="9">
        <v>1234</v>
      </c>
      <c r="D4" s="10"/>
      <c r="E4" s="9"/>
      <c r="F4" s="9"/>
      <c r="G4" s="11" t="s">
        <v>4</v>
      </c>
      <c r="I4" s="13" t="s">
        <v>11</v>
      </c>
      <c r="J4" s="13" t="s">
        <v>12</v>
      </c>
      <c r="K4" s="13" t="s">
        <v>13</v>
      </c>
    </row>
    <row r="5" spans="1:12" s="2" customFormat="1" ht="16.5" customHeight="1" thickBot="1">
      <c r="A5" s="7" t="s">
        <v>336</v>
      </c>
      <c r="B5" s="12" t="s">
        <v>5</v>
      </c>
      <c r="C5" s="9">
        <v>1191</v>
      </c>
      <c r="D5" s="10"/>
      <c r="E5" s="9"/>
      <c r="F5" s="9"/>
      <c r="G5" s="11" t="s">
        <v>8</v>
      </c>
      <c r="H5" s="16" t="s">
        <v>5</v>
      </c>
      <c r="I5" s="17">
        <f>(C5+C6+C7)</f>
        <v>3013</v>
      </c>
      <c r="J5" s="14">
        <f>SUM(I5/I8)</f>
        <v>0.50099767209843693</v>
      </c>
      <c r="K5" s="2">
        <v>3</v>
      </c>
    </row>
    <row r="6" spans="1:12" s="2" customFormat="1" ht="16.5" customHeight="1" thickBot="1">
      <c r="A6" s="7" t="s">
        <v>387</v>
      </c>
      <c r="B6" s="12" t="s">
        <v>5</v>
      </c>
      <c r="C6" s="9">
        <v>1021</v>
      </c>
      <c r="D6" s="10"/>
      <c r="E6" s="10"/>
      <c r="F6" s="10"/>
      <c r="G6" s="11" t="s">
        <v>7</v>
      </c>
      <c r="H6" s="20" t="s">
        <v>3</v>
      </c>
      <c r="I6" s="17">
        <f>(C4+C8+C9)</f>
        <v>2652</v>
      </c>
      <c r="J6" s="14">
        <f>SUM(I6/I8)</f>
        <v>0.44097106750914533</v>
      </c>
      <c r="K6" s="2">
        <v>2</v>
      </c>
    </row>
    <row r="7" spans="1:12" s="2" customFormat="1" ht="16.5" customHeight="1" thickBot="1">
      <c r="A7" s="7" t="s">
        <v>368</v>
      </c>
      <c r="B7" s="12" t="s">
        <v>5</v>
      </c>
      <c r="C7" s="10">
        <v>801</v>
      </c>
      <c r="D7" s="10">
        <v>826</v>
      </c>
      <c r="E7" s="10">
        <v>935</v>
      </c>
      <c r="F7" s="9">
        <v>1010</v>
      </c>
      <c r="G7" s="11" t="s">
        <v>6</v>
      </c>
      <c r="H7" s="26" t="s">
        <v>18</v>
      </c>
      <c r="I7" s="17">
        <v>349</v>
      </c>
      <c r="J7" s="14">
        <f>SUM(I7/I8)</f>
        <v>5.803126039241769E-2</v>
      </c>
    </row>
    <row r="8" spans="1:12" s="2" customFormat="1" ht="16.5" customHeight="1" thickBot="1">
      <c r="A8" s="7" t="s">
        <v>330</v>
      </c>
      <c r="B8" s="8" t="s">
        <v>3</v>
      </c>
      <c r="C8" s="10">
        <v>738</v>
      </c>
      <c r="D8" s="10">
        <v>855</v>
      </c>
      <c r="E8" s="10">
        <v>881</v>
      </c>
      <c r="F8" s="9">
        <v>916</v>
      </c>
      <c r="G8" s="11" t="s">
        <v>10</v>
      </c>
      <c r="H8" s="13"/>
      <c r="I8" s="24">
        <v>6014</v>
      </c>
      <c r="J8" s="14"/>
    </row>
    <row r="9" spans="1:12" s="2" customFormat="1" ht="16.5" customHeight="1" thickBot="1">
      <c r="A9" s="18" t="s">
        <v>388</v>
      </c>
      <c r="B9" s="28" t="s">
        <v>3</v>
      </c>
      <c r="C9" s="10">
        <v>680</v>
      </c>
      <c r="D9" s="10">
        <v>758</v>
      </c>
      <c r="E9" s="10">
        <v>791</v>
      </c>
      <c r="F9" s="10">
        <v>880</v>
      </c>
      <c r="G9" s="11"/>
      <c r="H9" s="21"/>
      <c r="J9" s="14"/>
    </row>
    <row r="10" spans="1:12" s="2" customFormat="1" ht="16.5" customHeight="1" thickBot="1">
      <c r="A10" s="18" t="s">
        <v>367</v>
      </c>
      <c r="B10" s="27" t="s">
        <v>18</v>
      </c>
      <c r="C10" s="10">
        <v>349</v>
      </c>
      <c r="D10" s="10">
        <v>360</v>
      </c>
      <c r="E10" s="10">
        <v>380</v>
      </c>
      <c r="F10" s="10" t="s">
        <v>33</v>
      </c>
      <c r="G10" s="17"/>
      <c r="H10" s="14"/>
      <c r="K10" s="17"/>
    </row>
    <row r="11" spans="1:12" s="2" customFormat="1" ht="10.5" customHeight="1">
      <c r="A11" s="1"/>
      <c r="C11" s="17"/>
      <c r="D11" s="17"/>
      <c r="E11" s="17"/>
      <c r="F11" s="17"/>
    </row>
    <row r="12" spans="1:12" s="2" customFormat="1" ht="17.45" customHeight="1">
      <c r="A12" s="1" t="s">
        <v>370</v>
      </c>
    </row>
    <row r="13" spans="1:12" s="2" customFormat="1" ht="10.5" customHeight="1" thickBot="1">
      <c r="A13" s="1"/>
    </row>
    <row r="14" spans="1:12" s="2" customFormat="1" ht="16.5" customHeight="1" thickBot="1">
      <c r="A14" s="4" t="s">
        <v>0</v>
      </c>
      <c r="B14" s="5" t="s">
        <v>1</v>
      </c>
      <c r="C14" s="5" t="s">
        <v>2</v>
      </c>
      <c r="D14" s="5">
        <v>2</v>
      </c>
      <c r="E14" s="5">
        <v>3</v>
      </c>
      <c r="F14" s="5">
        <v>4</v>
      </c>
      <c r="G14" s="5">
        <v>5</v>
      </c>
      <c r="H14" s="6"/>
      <c r="I14" s="13" t="s">
        <v>9</v>
      </c>
      <c r="J14" s="14">
        <f>(6103/9019)</f>
        <v>0.67668255904202235</v>
      </c>
    </row>
    <row r="15" spans="1:12" s="2" customFormat="1" ht="16.5" customHeight="1" thickBot="1">
      <c r="A15" s="7" t="s">
        <v>389</v>
      </c>
      <c r="B15" s="12" t="s">
        <v>5</v>
      </c>
      <c r="C15" s="9">
        <v>1116</v>
      </c>
      <c r="D15" s="10"/>
      <c r="E15" s="10"/>
      <c r="F15" s="10"/>
      <c r="G15" s="10"/>
      <c r="H15" s="11" t="s">
        <v>4</v>
      </c>
      <c r="J15" s="13" t="s">
        <v>11</v>
      </c>
      <c r="K15" s="13" t="s">
        <v>12</v>
      </c>
      <c r="L15" s="13" t="s">
        <v>13</v>
      </c>
    </row>
    <row r="16" spans="1:12" s="2" customFormat="1" ht="16.5" customHeight="1" thickBot="1">
      <c r="A16" s="7" t="s">
        <v>267</v>
      </c>
      <c r="B16" s="12" t="s">
        <v>5</v>
      </c>
      <c r="C16" s="9">
        <v>980</v>
      </c>
      <c r="D16" s="9"/>
      <c r="E16" s="10"/>
      <c r="F16" s="10"/>
      <c r="G16" s="10"/>
      <c r="H16" s="11" t="s">
        <v>8</v>
      </c>
      <c r="I16" s="16" t="s">
        <v>5</v>
      </c>
      <c r="J16" s="17">
        <f>(C15+C16+C19+C23)</f>
        <v>3148</v>
      </c>
      <c r="K16" s="14">
        <f>SUM(J16/J19)</f>
        <v>0.51895812726673263</v>
      </c>
      <c r="L16" s="2">
        <v>3</v>
      </c>
    </row>
    <row r="17" spans="1:16" s="2" customFormat="1" ht="16.5" customHeight="1" thickBot="1">
      <c r="A17" s="7" t="s">
        <v>373</v>
      </c>
      <c r="B17" s="31" t="s">
        <v>16</v>
      </c>
      <c r="C17" s="10">
        <v>834</v>
      </c>
      <c r="D17" s="10">
        <v>854</v>
      </c>
      <c r="E17" s="10">
        <v>861</v>
      </c>
      <c r="F17" s="9">
        <v>895</v>
      </c>
      <c r="G17" s="9"/>
      <c r="H17" s="11" t="s">
        <v>6</v>
      </c>
      <c r="I17" s="20" t="s">
        <v>3</v>
      </c>
      <c r="J17" s="17">
        <f>(C18+C20+C21+C22)</f>
        <v>2084</v>
      </c>
      <c r="K17" s="14">
        <f>SUM(J17/J19)</f>
        <v>0.3435542367293109</v>
      </c>
      <c r="L17" s="2">
        <v>2</v>
      </c>
    </row>
    <row r="18" spans="1:16" s="2" customFormat="1" ht="16.5" customHeight="1" thickBot="1">
      <c r="A18" s="7" t="s">
        <v>390</v>
      </c>
      <c r="B18" s="8" t="s">
        <v>3</v>
      </c>
      <c r="C18" s="10">
        <v>717</v>
      </c>
      <c r="D18" s="10">
        <v>740</v>
      </c>
      <c r="E18" s="10">
        <v>750</v>
      </c>
      <c r="F18" s="10">
        <v>787</v>
      </c>
      <c r="G18" s="9">
        <v>804</v>
      </c>
      <c r="H18" s="11" t="s">
        <v>10</v>
      </c>
      <c r="I18" s="21" t="s">
        <v>16</v>
      </c>
      <c r="J18" s="17">
        <v>834</v>
      </c>
      <c r="K18" s="14">
        <f>SUM(J18/J19)</f>
        <v>0.13748763600395647</v>
      </c>
      <c r="L18" s="2">
        <v>1</v>
      </c>
    </row>
    <row r="19" spans="1:16" s="2" customFormat="1" ht="16.5" customHeight="1" thickBot="1">
      <c r="A19" s="7" t="s">
        <v>240</v>
      </c>
      <c r="B19" s="12" t="s">
        <v>5</v>
      </c>
      <c r="C19" s="10">
        <v>702</v>
      </c>
      <c r="D19" s="10">
        <v>818</v>
      </c>
      <c r="E19" s="9">
        <v>875</v>
      </c>
      <c r="F19" s="10"/>
      <c r="G19" s="9"/>
      <c r="H19" s="11" t="s">
        <v>7</v>
      </c>
      <c r="J19" s="24">
        <v>6066</v>
      </c>
    </row>
    <row r="20" spans="1:16" s="2" customFormat="1" ht="16.5" customHeight="1" thickBot="1">
      <c r="A20" s="7" t="s">
        <v>391</v>
      </c>
      <c r="B20" s="8" t="s">
        <v>3</v>
      </c>
      <c r="C20" s="10">
        <v>543</v>
      </c>
      <c r="D20" s="10">
        <v>548</v>
      </c>
      <c r="E20" s="10">
        <v>556</v>
      </c>
      <c r="F20" s="10">
        <v>614</v>
      </c>
      <c r="G20" s="9">
        <v>736</v>
      </c>
      <c r="H20" s="11" t="s">
        <v>15</v>
      </c>
    </row>
    <row r="21" spans="1:16" s="2" customFormat="1" ht="16.5" customHeight="1" thickBot="1">
      <c r="A21" s="18" t="s">
        <v>337</v>
      </c>
      <c r="B21" s="28" t="s">
        <v>3</v>
      </c>
      <c r="C21" s="10">
        <v>523</v>
      </c>
      <c r="D21" s="10">
        <v>529</v>
      </c>
      <c r="E21" s="10">
        <v>544</v>
      </c>
      <c r="F21" s="10">
        <v>606</v>
      </c>
      <c r="G21" s="10">
        <v>625</v>
      </c>
      <c r="H21" s="11"/>
      <c r="J21" s="17"/>
    </row>
    <row r="22" spans="1:16" s="2" customFormat="1" ht="16.5" customHeight="1" thickBot="1">
      <c r="A22" s="18" t="s">
        <v>372</v>
      </c>
      <c r="B22" s="28" t="s">
        <v>3</v>
      </c>
      <c r="C22" s="10">
        <v>301</v>
      </c>
      <c r="D22" s="10">
        <v>354</v>
      </c>
      <c r="E22" s="10">
        <v>358</v>
      </c>
      <c r="F22" s="10" t="s">
        <v>33</v>
      </c>
      <c r="L22" s="17"/>
    </row>
    <row r="23" spans="1:16" s="2" customFormat="1" ht="16.5" customHeight="1" thickBot="1">
      <c r="A23" s="18" t="s">
        <v>371</v>
      </c>
      <c r="B23" s="19" t="s">
        <v>5</v>
      </c>
      <c r="C23" s="10">
        <v>350</v>
      </c>
      <c r="D23" s="10">
        <v>376</v>
      </c>
      <c r="E23" s="10">
        <v>388</v>
      </c>
      <c r="F23" s="10">
        <v>393</v>
      </c>
      <c r="G23" s="10" t="s">
        <v>33</v>
      </c>
    </row>
    <row r="24" spans="1:16" s="2" customFormat="1" ht="11.25" customHeight="1">
      <c r="A24" s="29"/>
      <c r="B24" s="30"/>
      <c r="C24" s="29"/>
      <c r="D24" s="29"/>
      <c r="E24" s="29"/>
      <c r="N24" s="14"/>
    </row>
    <row r="25" spans="1:16" s="2" customFormat="1" ht="17.45" customHeight="1">
      <c r="A25" s="1" t="s">
        <v>374</v>
      </c>
    </row>
    <row r="26" spans="1:16" s="2" customFormat="1" ht="8.25" customHeight="1" thickBot="1">
      <c r="A26" s="1"/>
    </row>
    <row r="27" spans="1:16" s="2" customFormat="1" ht="17.45" customHeight="1" thickBot="1">
      <c r="A27" s="4" t="s">
        <v>0</v>
      </c>
      <c r="B27" s="5" t="s">
        <v>1</v>
      </c>
      <c r="C27" s="5" t="s">
        <v>2</v>
      </c>
      <c r="D27" s="5">
        <v>2</v>
      </c>
      <c r="E27" s="5">
        <v>3</v>
      </c>
      <c r="F27" s="5">
        <v>4</v>
      </c>
      <c r="G27" s="5">
        <v>5</v>
      </c>
      <c r="H27" s="5">
        <v>6</v>
      </c>
      <c r="I27" s="5">
        <v>7</v>
      </c>
      <c r="J27" s="5">
        <v>7</v>
      </c>
      <c r="K27" s="5"/>
      <c r="L27" s="13" t="s">
        <v>9</v>
      </c>
      <c r="M27" s="14">
        <f>(5592/9493)</f>
        <v>0.58906562730432954</v>
      </c>
    </row>
    <row r="28" spans="1:16" s="2" customFormat="1" ht="17.45" customHeight="1" thickBot="1">
      <c r="A28" s="7" t="s">
        <v>392</v>
      </c>
      <c r="B28" s="12" t="s">
        <v>5</v>
      </c>
      <c r="C28" s="9">
        <v>993</v>
      </c>
      <c r="D28" s="10"/>
      <c r="E28" s="10"/>
      <c r="F28" s="10"/>
      <c r="G28" s="10"/>
      <c r="H28" s="9"/>
      <c r="I28" s="10"/>
      <c r="J28" s="10"/>
      <c r="K28" s="11" t="s">
        <v>4</v>
      </c>
      <c r="M28" s="13" t="s">
        <v>11</v>
      </c>
      <c r="N28" s="13" t="s">
        <v>12</v>
      </c>
      <c r="O28" s="13" t="s">
        <v>13</v>
      </c>
      <c r="P28" s="13"/>
    </row>
    <row r="29" spans="1:16" s="2" customFormat="1" ht="17.45" customHeight="1" thickBot="1">
      <c r="A29" s="7" t="s">
        <v>393</v>
      </c>
      <c r="B29" s="12" t="s">
        <v>5</v>
      </c>
      <c r="C29" s="10">
        <v>873</v>
      </c>
      <c r="D29" s="10">
        <v>880</v>
      </c>
      <c r="E29" s="10">
        <v>901</v>
      </c>
      <c r="F29" s="9">
        <v>966</v>
      </c>
      <c r="G29" s="10"/>
      <c r="H29" s="9"/>
      <c r="I29" s="10"/>
      <c r="J29" s="10"/>
      <c r="K29" s="11" t="s">
        <v>8</v>
      </c>
      <c r="L29" s="16" t="s">
        <v>5</v>
      </c>
      <c r="M29" s="17">
        <f>(C28+C29+C32+C33)</f>
        <v>2932</v>
      </c>
      <c r="N29" s="14">
        <f>SUM(M29/M33)</f>
        <v>0.52857400396610776</v>
      </c>
      <c r="O29" s="2">
        <v>3</v>
      </c>
    </row>
    <row r="30" spans="1:16" s="2" customFormat="1" ht="17.45" customHeight="1" thickBot="1">
      <c r="A30" s="7" t="s">
        <v>394</v>
      </c>
      <c r="B30" s="8" t="s">
        <v>3</v>
      </c>
      <c r="C30" s="10">
        <v>737</v>
      </c>
      <c r="D30" s="10">
        <v>741</v>
      </c>
      <c r="E30" s="10">
        <v>764</v>
      </c>
      <c r="F30" s="10">
        <v>903</v>
      </c>
      <c r="G30" s="10">
        <v>920</v>
      </c>
      <c r="H30" s="9">
        <v>1170</v>
      </c>
      <c r="I30" s="9"/>
      <c r="J30" s="9"/>
      <c r="K30" s="11" t="s">
        <v>6</v>
      </c>
      <c r="L30" s="20" t="s">
        <v>3</v>
      </c>
      <c r="M30" s="17">
        <f>(C30+C34+C35)</f>
        <v>1548</v>
      </c>
      <c r="N30" s="14">
        <f>SUM(M30/M33)</f>
        <v>0.27906976744186046</v>
      </c>
      <c r="O30" s="2">
        <v>1</v>
      </c>
    </row>
    <row r="31" spans="1:16" s="2" customFormat="1" ht="17.45" customHeight="1" thickBot="1">
      <c r="A31" s="7" t="s">
        <v>324</v>
      </c>
      <c r="B31" s="31" t="s">
        <v>16</v>
      </c>
      <c r="C31" s="10">
        <v>730</v>
      </c>
      <c r="D31" s="10">
        <v>749</v>
      </c>
      <c r="E31" s="10">
        <v>859</v>
      </c>
      <c r="F31" s="10">
        <v>877</v>
      </c>
      <c r="G31" s="10">
        <v>883</v>
      </c>
      <c r="H31" s="9">
        <v>999</v>
      </c>
      <c r="I31" s="9"/>
      <c r="J31" s="9"/>
      <c r="K31" s="11" t="s">
        <v>10</v>
      </c>
      <c r="L31" s="21" t="s">
        <v>16</v>
      </c>
      <c r="M31" s="17">
        <v>730</v>
      </c>
      <c r="N31" s="14">
        <f>SUM(M31/M33)</f>
        <v>0.13160266810888768</v>
      </c>
      <c r="O31" s="2">
        <v>1</v>
      </c>
    </row>
    <row r="32" spans="1:16" s="2" customFormat="1" ht="17.45" customHeight="1" thickBot="1">
      <c r="A32" s="18" t="s">
        <v>378</v>
      </c>
      <c r="B32" s="19" t="s">
        <v>5</v>
      </c>
      <c r="C32" s="10">
        <v>579</v>
      </c>
      <c r="D32" s="10">
        <v>582</v>
      </c>
      <c r="E32" s="10">
        <v>592</v>
      </c>
      <c r="F32" s="10">
        <v>633</v>
      </c>
      <c r="G32" s="10">
        <v>636</v>
      </c>
      <c r="H32" s="10">
        <v>648</v>
      </c>
      <c r="I32" s="10">
        <v>658</v>
      </c>
      <c r="J32" s="10">
        <v>660</v>
      </c>
      <c r="K32" s="11"/>
      <c r="L32" s="26" t="s">
        <v>18</v>
      </c>
      <c r="M32" s="17">
        <v>337</v>
      </c>
      <c r="N32" s="14">
        <f>SUM(M32/M33)</f>
        <v>6.0753560483144044E-2</v>
      </c>
    </row>
    <row r="33" spans="1:16" s="2" customFormat="1" ht="17.45" customHeight="1" thickBot="1">
      <c r="A33" s="7" t="s">
        <v>376</v>
      </c>
      <c r="B33" s="12" t="s">
        <v>5</v>
      </c>
      <c r="C33" s="10">
        <v>487</v>
      </c>
      <c r="D33" s="10">
        <v>505</v>
      </c>
      <c r="E33" s="10">
        <v>550</v>
      </c>
      <c r="F33" s="10">
        <v>563</v>
      </c>
      <c r="G33" s="10">
        <v>572</v>
      </c>
      <c r="H33" s="10">
        <v>636</v>
      </c>
      <c r="I33" s="10">
        <v>674</v>
      </c>
      <c r="J33" s="9">
        <v>697</v>
      </c>
      <c r="K33" s="11" t="s">
        <v>15</v>
      </c>
      <c r="L33" s="13"/>
      <c r="M33" s="24">
        <v>5547</v>
      </c>
      <c r="N33" s="14"/>
      <c r="P33" s="14"/>
    </row>
    <row r="34" spans="1:16" s="2" customFormat="1" ht="17.45" customHeight="1" thickBot="1">
      <c r="A34" s="18" t="s">
        <v>377</v>
      </c>
      <c r="B34" s="28" t="s">
        <v>3</v>
      </c>
      <c r="C34" s="10">
        <v>413</v>
      </c>
      <c r="D34" s="10">
        <v>414</v>
      </c>
      <c r="E34" s="10">
        <v>424</v>
      </c>
      <c r="F34" s="10" t="s">
        <v>33</v>
      </c>
      <c r="L34" s="14"/>
    </row>
    <row r="35" spans="1:16" s="2" customFormat="1" ht="17.45" customHeight="1" thickBot="1">
      <c r="A35" s="18" t="s">
        <v>375</v>
      </c>
      <c r="B35" s="28" t="s">
        <v>3</v>
      </c>
      <c r="C35" s="10">
        <v>398</v>
      </c>
      <c r="D35" s="10">
        <v>403</v>
      </c>
      <c r="E35" s="10">
        <v>449</v>
      </c>
      <c r="F35" s="10">
        <v>556</v>
      </c>
      <c r="G35" s="10">
        <v>561</v>
      </c>
      <c r="H35" s="10" t="s">
        <v>33</v>
      </c>
      <c r="K35" s="17"/>
      <c r="M35" s="14"/>
    </row>
    <row r="36" spans="1:16" s="2" customFormat="1" ht="17.45" customHeight="1" thickBot="1">
      <c r="A36" s="18" t="s">
        <v>379</v>
      </c>
      <c r="B36" s="27" t="s">
        <v>18</v>
      </c>
      <c r="C36" s="10">
        <v>337</v>
      </c>
      <c r="D36" s="10">
        <v>348</v>
      </c>
      <c r="E36" s="10" t="s">
        <v>33</v>
      </c>
      <c r="J36" s="14"/>
    </row>
    <row r="38" spans="1:16" s="2" customFormat="1" ht="17.45" customHeight="1">
      <c r="A38" s="1" t="s">
        <v>380</v>
      </c>
    </row>
    <row r="39" spans="1:16" s="2" customFormat="1" ht="10.5" customHeight="1" thickBot="1">
      <c r="A39" s="1"/>
    </row>
    <row r="40" spans="1:16" s="2" customFormat="1" ht="16.5" customHeight="1" thickBot="1">
      <c r="A40" s="4" t="s">
        <v>0</v>
      </c>
      <c r="B40" s="5" t="s">
        <v>1</v>
      </c>
      <c r="C40" s="5" t="s">
        <v>2</v>
      </c>
      <c r="D40" s="5">
        <v>2</v>
      </c>
      <c r="E40" s="5">
        <v>3</v>
      </c>
      <c r="F40" s="5">
        <v>4</v>
      </c>
      <c r="G40" s="6"/>
      <c r="H40" s="13" t="s">
        <v>9</v>
      </c>
      <c r="I40" s="14">
        <f>(6948/10129)</f>
        <v>0.68595122914404183</v>
      </c>
    </row>
    <row r="41" spans="1:16" s="2" customFormat="1" ht="16.5" customHeight="1" thickBot="1">
      <c r="A41" s="7" t="s">
        <v>352</v>
      </c>
      <c r="B41" s="12" t="s">
        <v>5</v>
      </c>
      <c r="C41" s="9">
        <v>1532</v>
      </c>
      <c r="D41" s="10"/>
      <c r="E41" s="9"/>
      <c r="F41" s="9"/>
      <c r="G41" s="11" t="s">
        <v>4</v>
      </c>
      <c r="I41" s="13" t="s">
        <v>11</v>
      </c>
      <c r="J41" s="13" t="s">
        <v>12</v>
      </c>
      <c r="K41" s="13" t="s">
        <v>13</v>
      </c>
    </row>
    <row r="42" spans="1:16" s="2" customFormat="1" ht="16.5" customHeight="1" thickBot="1">
      <c r="A42" s="7" t="s">
        <v>395</v>
      </c>
      <c r="B42" s="8" t="s">
        <v>3</v>
      </c>
      <c r="C42" s="9">
        <v>1489</v>
      </c>
      <c r="D42" s="10"/>
      <c r="E42" s="9"/>
      <c r="F42" s="10"/>
      <c r="G42" s="11" t="s">
        <v>8</v>
      </c>
      <c r="H42" s="16" t="s">
        <v>5</v>
      </c>
      <c r="I42" s="17">
        <f>(C41+C43+C46+C47)</f>
        <v>3575</v>
      </c>
      <c r="J42" s="14">
        <f>SUM(I42/I44)</f>
        <v>0.51947108398721298</v>
      </c>
      <c r="K42" s="2">
        <v>2</v>
      </c>
    </row>
    <row r="43" spans="1:16" s="2" customFormat="1" ht="16.5" customHeight="1" thickBot="1">
      <c r="A43" s="7" t="s">
        <v>381</v>
      </c>
      <c r="B43" s="12" t="s">
        <v>5</v>
      </c>
      <c r="C43" s="9">
        <v>1183</v>
      </c>
      <c r="D43" s="10"/>
      <c r="E43" s="10"/>
      <c r="F43" s="10"/>
      <c r="G43" s="11" t="s">
        <v>7</v>
      </c>
      <c r="H43" s="20" t="s">
        <v>3</v>
      </c>
      <c r="I43" s="17">
        <f>(C42+C44+C45)</f>
        <v>3307</v>
      </c>
      <c r="J43" s="14">
        <f>SUM(I43/I44)</f>
        <v>0.48052891601278697</v>
      </c>
      <c r="K43" s="2">
        <v>3</v>
      </c>
    </row>
    <row r="44" spans="1:16" s="2" customFormat="1" ht="16.5" customHeight="1" thickBot="1">
      <c r="A44" s="7" t="s">
        <v>310</v>
      </c>
      <c r="B44" s="8" t="s">
        <v>3</v>
      </c>
      <c r="C44" s="10">
        <v>1143</v>
      </c>
      <c r="D44" s="9">
        <v>1188</v>
      </c>
      <c r="E44" s="10"/>
      <c r="F44" s="9"/>
      <c r="G44" s="11" t="s">
        <v>6</v>
      </c>
      <c r="H44" s="21"/>
      <c r="I44" s="24">
        <v>6882</v>
      </c>
      <c r="J44" s="14"/>
    </row>
    <row r="45" spans="1:16" s="2" customFormat="1" ht="16.5" customHeight="1" thickBot="1">
      <c r="A45" s="7" t="s">
        <v>356</v>
      </c>
      <c r="B45" s="8" t="s">
        <v>3</v>
      </c>
      <c r="C45" s="10">
        <v>675</v>
      </c>
      <c r="D45" s="10">
        <v>838</v>
      </c>
      <c r="E45" s="10">
        <v>1019</v>
      </c>
      <c r="F45" s="9">
        <v>1053</v>
      </c>
      <c r="G45" s="9" t="s">
        <v>10</v>
      </c>
      <c r="H45" s="13"/>
      <c r="I45" s="17"/>
      <c r="J45" s="14"/>
    </row>
    <row r="46" spans="1:16" s="2" customFormat="1" ht="16.5" customHeight="1" thickBot="1">
      <c r="A46" s="18" t="s">
        <v>396</v>
      </c>
      <c r="B46" s="19" t="s">
        <v>5</v>
      </c>
      <c r="C46" s="10">
        <v>451</v>
      </c>
      <c r="D46" s="10">
        <v>498</v>
      </c>
      <c r="E46" s="10">
        <v>532</v>
      </c>
      <c r="F46" s="10" t="s">
        <v>33</v>
      </c>
      <c r="H46" s="34"/>
      <c r="J46" s="14"/>
    </row>
    <row r="47" spans="1:16" s="2" customFormat="1" ht="16.5" customHeight="1" thickBot="1">
      <c r="A47" s="18" t="s">
        <v>382</v>
      </c>
      <c r="B47" s="19" t="s">
        <v>5</v>
      </c>
      <c r="C47" s="10">
        <v>409</v>
      </c>
      <c r="D47" s="10">
        <v>538</v>
      </c>
      <c r="E47" s="10">
        <v>664</v>
      </c>
      <c r="F47" s="10">
        <v>875</v>
      </c>
      <c r="G47" s="11"/>
      <c r="H47" s="17"/>
      <c r="I47" s="14"/>
    </row>
    <row r="49" spans="1:21" s="2" customFormat="1" ht="17.45" customHeight="1">
      <c r="A49" s="1" t="s">
        <v>383</v>
      </c>
    </row>
    <row r="50" spans="1:21" s="2" customFormat="1" ht="10.5" customHeight="1" thickBot="1">
      <c r="A50" s="1"/>
    </row>
    <row r="51" spans="1:21" s="2" customFormat="1" ht="16.5" customHeight="1" thickBot="1">
      <c r="A51" s="4" t="s">
        <v>0</v>
      </c>
      <c r="B51" s="5" t="s">
        <v>1</v>
      </c>
      <c r="C51" s="5" t="s">
        <v>2</v>
      </c>
      <c r="D51" s="5">
        <v>2</v>
      </c>
      <c r="E51" s="5">
        <v>3</v>
      </c>
      <c r="F51" s="5">
        <v>4</v>
      </c>
      <c r="G51" s="5">
        <v>5</v>
      </c>
      <c r="H51" s="6"/>
      <c r="I51" s="13" t="s">
        <v>9</v>
      </c>
      <c r="J51" s="14">
        <f>(7943/11824)</f>
        <v>0.67176928281461434</v>
      </c>
    </row>
    <row r="52" spans="1:21" s="2" customFormat="1" ht="16.5" customHeight="1" thickBot="1">
      <c r="A52" s="7" t="s">
        <v>404</v>
      </c>
      <c r="B52" s="12" t="s">
        <v>5</v>
      </c>
      <c r="C52" s="9">
        <v>2724</v>
      </c>
      <c r="D52" s="10"/>
      <c r="E52" s="10"/>
      <c r="F52" s="10"/>
      <c r="G52" s="10"/>
      <c r="H52" s="11" t="s">
        <v>4</v>
      </c>
      <c r="J52" s="13" t="s">
        <v>11</v>
      </c>
      <c r="K52" s="13" t="s">
        <v>12</v>
      </c>
      <c r="L52" s="13" t="s">
        <v>13</v>
      </c>
    </row>
    <row r="53" spans="1:21" s="2" customFormat="1" ht="16.5" customHeight="1" thickBot="1">
      <c r="A53" s="7" t="s">
        <v>362</v>
      </c>
      <c r="B53" s="8" t="s">
        <v>3</v>
      </c>
      <c r="C53" s="10">
        <v>992</v>
      </c>
      <c r="D53" s="10">
        <v>1029</v>
      </c>
      <c r="E53" s="9">
        <v>1133</v>
      </c>
      <c r="F53" s="10"/>
      <c r="G53" s="10"/>
      <c r="H53" s="11" t="s">
        <v>6</v>
      </c>
      <c r="I53" s="16" t="s">
        <v>5</v>
      </c>
      <c r="J53" s="17">
        <f>(C52+C55+C57+C58)</f>
        <v>4646</v>
      </c>
      <c r="K53" s="14">
        <f>SUM(J53/J57)</f>
        <v>0.59019308943089432</v>
      </c>
      <c r="L53" s="2">
        <v>3</v>
      </c>
    </row>
    <row r="54" spans="1:21" s="2" customFormat="1" ht="16.5" customHeight="1" thickBot="1">
      <c r="A54" s="7" t="s">
        <v>398</v>
      </c>
      <c r="B54" s="8" t="s">
        <v>3</v>
      </c>
      <c r="C54" s="10">
        <v>933</v>
      </c>
      <c r="D54" s="9">
        <v>1136</v>
      </c>
      <c r="E54" s="9"/>
      <c r="F54" s="10"/>
      <c r="G54" s="10"/>
      <c r="H54" s="11" t="s">
        <v>7</v>
      </c>
      <c r="I54" s="20" t="s">
        <v>3</v>
      </c>
      <c r="J54" s="17">
        <f>(C53+C54)</f>
        <v>1925</v>
      </c>
      <c r="K54" s="14">
        <f>SUM(J54/J57)</f>
        <v>0.24453760162601626</v>
      </c>
      <c r="L54" s="2">
        <v>2</v>
      </c>
    </row>
    <row r="55" spans="1:21" s="2" customFormat="1" ht="16.5" customHeight="1" thickBot="1">
      <c r="A55" s="7" t="s">
        <v>399</v>
      </c>
      <c r="B55" s="12" t="s">
        <v>5</v>
      </c>
      <c r="C55" s="10">
        <v>809</v>
      </c>
      <c r="D55" s="10">
        <v>1064</v>
      </c>
      <c r="E55" s="10">
        <v>1107</v>
      </c>
      <c r="F55" s="9">
        <v>1221</v>
      </c>
      <c r="G55" s="9"/>
      <c r="H55" s="11" t="s">
        <v>10</v>
      </c>
      <c r="I55" s="21" t="s">
        <v>16</v>
      </c>
      <c r="J55" s="17">
        <v>771</v>
      </c>
      <c r="K55" s="14">
        <f>SUM(J55/J57)</f>
        <v>9.7942073170731711E-2</v>
      </c>
      <c r="L55" s="2">
        <v>1</v>
      </c>
    </row>
    <row r="56" spans="1:21" s="2" customFormat="1" ht="16.5" customHeight="1" thickBot="1">
      <c r="A56" s="7" t="s">
        <v>400</v>
      </c>
      <c r="B56" s="31" t="s">
        <v>16</v>
      </c>
      <c r="C56" s="10">
        <v>771</v>
      </c>
      <c r="D56" s="10">
        <v>891</v>
      </c>
      <c r="E56" s="10">
        <v>924</v>
      </c>
      <c r="F56" s="10">
        <v>991</v>
      </c>
      <c r="G56" s="9">
        <v>1007</v>
      </c>
      <c r="H56" s="11" t="s">
        <v>15</v>
      </c>
      <c r="I56" s="13" t="s">
        <v>17</v>
      </c>
      <c r="J56" s="17">
        <f>(C59+C60)</f>
        <v>550</v>
      </c>
      <c r="K56" s="14">
        <f>SUM(J56/J57)</f>
        <v>6.9867886178861791E-2</v>
      </c>
    </row>
    <row r="57" spans="1:21" s="2" customFormat="1" ht="16.5" customHeight="1" thickBot="1">
      <c r="A57" s="18" t="s">
        <v>397</v>
      </c>
      <c r="B57" s="19" t="s">
        <v>5</v>
      </c>
      <c r="C57" s="10">
        <v>587</v>
      </c>
      <c r="D57" s="10">
        <v>835</v>
      </c>
      <c r="E57" s="10">
        <v>857</v>
      </c>
      <c r="F57" s="10">
        <v>893</v>
      </c>
      <c r="G57" s="10">
        <v>932</v>
      </c>
      <c r="H57" s="11"/>
      <c r="I57" s="13"/>
      <c r="J57" s="24">
        <v>7872</v>
      </c>
      <c r="K57" s="14"/>
    </row>
    <row r="58" spans="1:21" s="2" customFormat="1" ht="16.5" customHeight="1" thickBot="1">
      <c r="A58" s="7" t="s">
        <v>401</v>
      </c>
      <c r="B58" s="12" t="s">
        <v>5</v>
      </c>
      <c r="C58" s="10">
        <v>526</v>
      </c>
      <c r="D58" s="9">
        <v>1142</v>
      </c>
      <c r="E58" s="10"/>
      <c r="F58" s="9"/>
      <c r="G58" s="9"/>
      <c r="H58" s="11" t="s">
        <v>8</v>
      </c>
    </row>
    <row r="59" spans="1:21" s="2" customFormat="1" ht="16.5" customHeight="1" thickBot="1">
      <c r="A59" s="18" t="s">
        <v>385</v>
      </c>
      <c r="B59" s="23" t="s">
        <v>14</v>
      </c>
      <c r="C59" s="10">
        <v>322</v>
      </c>
      <c r="D59" s="10">
        <v>407</v>
      </c>
      <c r="E59" s="10">
        <v>419</v>
      </c>
      <c r="F59" s="10" t="s">
        <v>33</v>
      </c>
    </row>
    <row r="60" spans="1:21" s="2" customFormat="1" ht="16.5" customHeight="1" thickBot="1">
      <c r="A60" s="18" t="s">
        <v>384</v>
      </c>
      <c r="B60" s="23" t="s">
        <v>14</v>
      </c>
      <c r="C60" s="10">
        <v>228</v>
      </c>
      <c r="D60" s="10">
        <v>260</v>
      </c>
      <c r="E60" s="10" t="s">
        <v>33</v>
      </c>
    </row>
    <row r="62" spans="1:21" s="35" customFormat="1" ht="15" customHeight="1">
      <c r="B62" s="39" t="s">
        <v>20</v>
      </c>
      <c r="C62" s="41" t="s">
        <v>5</v>
      </c>
      <c r="D62" s="42" t="s">
        <v>3</v>
      </c>
      <c r="E62" s="43" t="s">
        <v>16</v>
      </c>
      <c r="F62" s="44" t="s">
        <v>18</v>
      </c>
      <c r="G62" s="39" t="s">
        <v>17</v>
      </c>
      <c r="I62" s="48"/>
      <c r="S62" s="36"/>
      <c r="T62" s="37"/>
      <c r="U62" s="38"/>
    </row>
    <row r="63" spans="1:21" s="35" customFormat="1" ht="15" customHeight="1">
      <c r="A63" s="35" t="s">
        <v>11</v>
      </c>
      <c r="B63" s="40">
        <f>SUM(I44+M33+J19+I8+J57)</f>
        <v>32381</v>
      </c>
      <c r="C63" s="37">
        <f>SUM(J53+I42+M29+J16+I5)</f>
        <v>17314</v>
      </c>
      <c r="D63" s="37">
        <f>SUM(J54+I43+J17+I6+M30)</f>
        <v>11516</v>
      </c>
      <c r="E63" s="37">
        <f>(J55+M31+J18)</f>
        <v>2335</v>
      </c>
      <c r="F63" s="37">
        <f>(I7+M32)</f>
        <v>686</v>
      </c>
      <c r="G63" s="37">
        <f>(J56)</f>
        <v>550</v>
      </c>
      <c r="I63" s="37"/>
      <c r="S63" s="39"/>
      <c r="T63" s="40"/>
      <c r="U63" s="38"/>
    </row>
    <row r="64" spans="1:21" s="35" customFormat="1" ht="15" customHeight="1">
      <c r="A64" s="35" t="s">
        <v>12</v>
      </c>
      <c r="B64" s="45">
        <v>1</v>
      </c>
      <c r="C64" s="38">
        <f>SUM(C63/$B$63)</f>
        <v>0.53469627250548157</v>
      </c>
      <c r="D64" s="38">
        <f>SUM(D63/$B$63)</f>
        <v>0.35564065346962725</v>
      </c>
      <c r="E64" s="38">
        <f>SUM(E63/$B$63)</f>
        <v>7.211018807325284E-2</v>
      </c>
      <c r="F64" s="38">
        <f>SUM(F63/$B$63)</f>
        <v>2.1185262962848585E-2</v>
      </c>
      <c r="G64" s="38">
        <f>SUM(G63/$B$63)</f>
        <v>1.6985269139310089E-2</v>
      </c>
      <c r="I64" s="38"/>
    </row>
    <row r="65" spans="1:7" s="35" customFormat="1" ht="15" customHeight="1">
      <c r="A65" s="35" t="s">
        <v>13</v>
      </c>
      <c r="B65" s="39">
        <v>27</v>
      </c>
      <c r="C65" s="35">
        <v>14</v>
      </c>
      <c r="D65" s="35">
        <v>10</v>
      </c>
      <c r="E65" s="35">
        <v>3</v>
      </c>
      <c r="F65" s="35">
        <v>0</v>
      </c>
      <c r="G65" s="35">
        <v>0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T69"/>
  <sheetViews>
    <sheetView workbookViewId="0">
      <selection activeCell="M12" sqref="M12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7109375" customWidth="1"/>
    <col min="19" max="19" width="8.42578125" customWidth="1"/>
  </cols>
  <sheetData>
    <row r="1" spans="1:13" s="2" customFormat="1" ht="16.5" customHeight="1">
      <c r="A1" s="1" t="s">
        <v>335</v>
      </c>
    </row>
    <row r="2" spans="1:13" s="2" customFormat="1" ht="9.75" customHeight="1" thickBot="1">
      <c r="A2" s="3"/>
    </row>
    <row r="3" spans="1:13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6"/>
      <c r="J3" s="13" t="s">
        <v>9</v>
      </c>
      <c r="K3" s="14">
        <f>(7716/10517)</f>
        <v>0.73366929732813535</v>
      </c>
    </row>
    <row r="4" spans="1:13" s="2" customFormat="1" ht="16.5" customHeight="1" thickBot="1">
      <c r="A4" s="7" t="s">
        <v>222</v>
      </c>
      <c r="B4" s="8" t="s">
        <v>3</v>
      </c>
      <c r="C4" s="9">
        <v>1706</v>
      </c>
      <c r="D4" s="10"/>
      <c r="E4" s="9"/>
      <c r="F4" s="10"/>
      <c r="G4" s="10"/>
      <c r="H4" s="10"/>
      <c r="I4" s="11" t="s">
        <v>4</v>
      </c>
      <c r="K4" s="13" t="s">
        <v>11</v>
      </c>
      <c r="L4" s="13" t="s">
        <v>12</v>
      </c>
      <c r="M4" s="13" t="s">
        <v>13</v>
      </c>
    </row>
    <row r="5" spans="1:13" s="2" customFormat="1" ht="16.5" customHeight="1" thickBot="1">
      <c r="A5" s="7" t="s">
        <v>336</v>
      </c>
      <c r="B5" s="12" t="s">
        <v>5</v>
      </c>
      <c r="C5" s="10">
        <v>1216</v>
      </c>
      <c r="D5" s="10">
        <v>1254</v>
      </c>
      <c r="E5" s="9">
        <v>1378</v>
      </c>
      <c r="F5" s="9"/>
      <c r="G5" s="9"/>
      <c r="H5" s="9"/>
      <c r="I5" s="11" t="s">
        <v>8</v>
      </c>
      <c r="J5" s="16" t="s">
        <v>5</v>
      </c>
      <c r="K5" s="17">
        <f>(C5+C6+C7)</f>
        <v>3160</v>
      </c>
      <c r="L5" s="14">
        <f>SUM(K5/K9)</f>
        <v>0.41361256544502617</v>
      </c>
      <c r="M5" s="2">
        <v>2</v>
      </c>
    </row>
    <row r="6" spans="1:13" s="2" customFormat="1" ht="16.5" customHeight="1" thickBot="1">
      <c r="A6" s="7" t="s">
        <v>331</v>
      </c>
      <c r="B6" s="12" t="s">
        <v>5</v>
      </c>
      <c r="C6" s="10">
        <v>1012</v>
      </c>
      <c r="D6" s="10">
        <v>1019</v>
      </c>
      <c r="E6" s="10">
        <v>1105</v>
      </c>
      <c r="F6" s="10">
        <v>1045</v>
      </c>
      <c r="G6" s="10">
        <v>1171</v>
      </c>
      <c r="H6" s="9">
        <v>1184</v>
      </c>
      <c r="I6" s="11" t="s">
        <v>6</v>
      </c>
      <c r="J6" s="20" t="s">
        <v>3</v>
      </c>
      <c r="K6" s="17">
        <f>(C4+C9+C10)</f>
        <v>3186</v>
      </c>
      <c r="L6" s="14">
        <f>SUM(K6/K9)</f>
        <v>0.41701570680628275</v>
      </c>
      <c r="M6" s="2">
        <v>2</v>
      </c>
    </row>
    <row r="7" spans="1:13" s="2" customFormat="1" ht="16.5" customHeight="1" thickBot="1">
      <c r="A7" s="18" t="s">
        <v>298</v>
      </c>
      <c r="B7" s="19" t="s">
        <v>5</v>
      </c>
      <c r="C7" s="10">
        <v>932</v>
      </c>
      <c r="D7" s="10">
        <v>988</v>
      </c>
      <c r="E7" s="10">
        <v>1028</v>
      </c>
      <c r="F7" s="10">
        <v>1063</v>
      </c>
      <c r="G7" s="10">
        <v>1092</v>
      </c>
      <c r="H7" s="10">
        <v>1097</v>
      </c>
      <c r="I7" s="11"/>
      <c r="J7" s="21" t="s">
        <v>16</v>
      </c>
      <c r="K7" s="17">
        <v>474</v>
      </c>
      <c r="L7" s="14">
        <f>SUM(K7/K9)</f>
        <v>6.2041884816753927E-2</v>
      </c>
    </row>
    <row r="8" spans="1:13" s="2" customFormat="1" ht="16.5" customHeight="1" thickBot="1">
      <c r="A8" s="7" t="s">
        <v>329</v>
      </c>
      <c r="B8" s="15" t="s">
        <v>14</v>
      </c>
      <c r="C8" s="10">
        <v>820</v>
      </c>
      <c r="D8" s="10">
        <v>861</v>
      </c>
      <c r="E8" s="10">
        <v>921</v>
      </c>
      <c r="F8" s="10">
        <v>930</v>
      </c>
      <c r="G8" s="10">
        <v>1089</v>
      </c>
      <c r="H8" s="9">
        <v>1181</v>
      </c>
      <c r="I8" s="11" t="s">
        <v>10</v>
      </c>
      <c r="J8" s="13" t="s">
        <v>17</v>
      </c>
      <c r="K8" s="17">
        <v>820</v>
      </c>
      <c r="L8" s="14">
        <f>SUM(K8/K9)</f>
        <v>0.10732984293193717</v>
      </c>
      <c r="M8" s="2">
        <v>1</v>
      </c>
    </row>
    <row r="9" spans="1:13" s="2" customFormat="1" ht="16.5" customHeight="1" thickBot="1">
      <c r="A9" s="7" t="s">
        <v>334</v>
      </c>
      <c r="B9" s="8" t="s">
        <v>3</v>
      </c>
      <c r="C9" s="10">
        <v>773</v>
      </c>
      <c r="D9" s="10">
        <v>884</v>
      </c>
      <c r="E9" s="10">
        <v>970</v>
      </c>
      <c r="F9" s="10">
        <v>983</v>
      </c>
      <c r="G9" s="9">
        <v>1513</v>
      </c>
      <c r="H9" s="10"/>
      <c r="I9" s="11" t="s">
        <v>7</v>
      </c>
      <c r="J9" s="21"/>
      <c r="K9" s="24">
        <v>7640</v>
      </c>
      <c r="L9" s="14"/>
    </row>
    <row r="10" spans="1:13" s="2" customFormat="1" ht="16.5" customHeight="1" thickBot="1">
      <c r="A10" s="18" t="s">
        <v>333</v>
      </c>
      <c r="B10" s="28" t="s">
        <v>3</v>
      </c>
      <c r="C10" s="10">
        <v>707</v>
      </c>
      <c r="D10" s="10">
        <v>865</v>
      </c>
      <c r="E10" s="10">
        <v>900</v>
      </c>
      <c r="F10" s="10">
        <v>907</v>
      </c>
      <c r="G10" s="10" t="s">
        <v>33</v>
      </c>
      <c r="H10" s="13"/>
      <c r="I10" s="17"/>
      <c r="J10" s="14"/>
    </row>
    <row r="11" spans="1:13" s="2" customFormat="1" ht="16.5" customHeight="1" thickBot="1">
      <c r="A11" s="18" t="s">
        <v>332</v>
      </c>
      <c r="B11" s="22" t="s">
        <v>16</v>
      </c>
      <c r="C11" s="10">
        <v>474</v>
      </c>
      <c r="D11" s="10">
        <v>495</v>
      </c>
      <c r="E11" s="10" t="s">
        <v>33</v>
      </c>
      <c r="F11" s="13"/>
      <c r="I11" s="17"/>
      <c r="J11" s="14"/>
    </row>
    <row r="12" spans="1:13" s="2" customFormat="1" ht="10.5" customHeight="1">
      <c r="A12" s="1"/>
      <c r="C12" s="17"/>
      <c r="D12" s="17"/>
    </row>
    <row r="13" spans="1:13" s="2" customFormat="1" ht="17.45" customHeight="1">
      <c r="A13" s="1" t="s">
        <v>341</v>
      </c>
    </row>
    <row r="14" spans="1:13" s="2" customFormat="1" ht="10.5" customHeight="1" thickBot="1">
      <c r="A14" s="1"/>
    </row>
    <row r="15" spans="1:13" s="2" customFormat="1" ht="16.5" customHeight="1" thickBot="1">
      <c r="A15" s="4" t="s">
        <v>0</v>
      </c>
      <c r="B15" s="5" t="s">
        <v>1</v>
      </c>
      <c r="C15" s="5" t="s">
        <v>2</v>
      </c>
      <c r="D15" s="5">
        <v>2</v>
      </c>
      <c r="E15" s="5">
        <v>3</v>
      </c>
      <c r="F15" s="5">
        <v>4</v>
      </c>
      <c r="G15" s="5">
        <v>5</v>
      </c>
      <c r="H15" s="5">
        <v>6</v>
      </c>
      <c r="I15" s="6"/>
      <c r="J15" s="13" t="s">
        <v>9</v>
      </c>
      <c r="K15" s="14">
        <f>(6943/8917)</f>
        <v>0.77862509812717284</v>
      </c>
    </row>
    <row r="16" spans="1:13" s="2" customFormat="1" ht="16.5" customHeight="1" thickBot="1">
      <c r="A16" s="7" t="s">
        <v>240</v>
      </c>
      <c r="B16" s="12" t="s">
        <v>5</v>
      </c>
      <c r="C16" s="9">
        <v>1519</v>
      </c>
      <c r="D16" s="10"/>
      <c r="E16" s="10"/>
      <c r="F16" s="10"/>
      <c r="G16" s="10"/>
      <c r="H16" s="10"/>
      <c r="I16" s="11" t="s">
        <v>4</v>
      </c>
      <c r="K16" s="13" t="s">
        <v>11</v>
      </c>
      <c r="L16" s="13" t="s">
        <v>12</v>
      </c>
      <c r="M16" s="13" t="s">
        <v>13</v>
      </c>
    </row>
    <row r="17" spans="1:15" s="2" customFormat="1" ht="16.5" customHeight="1" thickBot="1">
      <c r="A17" s="7" t="s">
        <v>267</v>
      </c>
      <c r="B17" s="12" t="s">
        <v>5</v>
      </c>
      <c r="C17" s="9">
        <v>1051</v>
      </c>
      <c r="D17" s="9"/>
      <c r="E17" s="10"/>
      <c r="F17" s="10"/>
      <c r="G17" s="10"/>
      <c r="H17" s="10"/>
      <c r="I17" s="11" t="s">
        <v>8</v>
      </c>
      <c r="J17" s="16" t="s">
        <v>5</v>
      </c>
      <c r="K17" s="17">
        <f>(C16+C17+C21+C22)</f>
        <v>3701</v>
      </c>
      <c r="L17" s="14">
        <f>SUM(K17/K20)</f>
        <v>0.53723327043112212</v>
      </c>
      <c r="M17" s="2">
        <v>3</v>
      </c>
    </row>
    <row r="18" spans="1:15" s="2" customFormat="1" ht="16.5" customHeight="1" thickBot="1">
      <c r="A18" s="7" t="s">
        <v>338</v>
      </c>
      <c r="B18" s="8" t="s">
        <v>3</v>
      </c>
      <c r="C18" s="10">
        <v>823</v>
      </c>
      <c r="D18" s="10">
        <v>852</v>
      </c>
      <c r="E18" s="10">
        <v>856</v>
      </c>
      <c r="F18" s="10">
        <v>865</v>
      </c>
      <c r="G18" s="9">
        <v>1041</v>
      </c>
      <c r="H18" s="9"/>
      <c r="I18" s="11" t="s">
        <v>6</v>
      </c>
      <c r="J18" s="20" t="s">
        <v>3</v>
      </c>
      <c r="K18" s="17">
        <f>(C18+C20+C23+C24)</f>
        <v>2370</v>
      </c>
      <c r="L18" s="14">
        <f>SUM(K18/K20)</f>
        <v>0.34402670924662504</v>
      </c>
      <c r="M18" s="2">
        <v>2</v>
      </c>
    </row>
    <row r="19" spans="1:15" s="2" customFormat="1" ht="16.5" customHeight="1" thickBot="1">
      <c r="A19" s="7" t="s">
        <v>373</v>
      </c>
      <c r="B19" s="31" t="s">
        <v>16</v>
      </c>
      <c r="C19" s="10">
        <v>818</v>
      </c>
      <c r="D19" s="10">
        <v>894</v>
      </c>
      <c r="E19" s="10">
        <v>901</v>
      </c>
      <c r="F19" s="10">
        <v>927</v>
      </c>
      <c r="G19" s="9">
        <v>1039</v>
      </c>
      <c r="H19" s="9"/>
      <c r="I19" s="11" t="s">
        <v>10</v>
      </c>
      <c r="J19" s="21" t="s">
        <v>16</v>
      </c>
      <c r="K19" s="17">
        <v>818</v>
      </c>
      <c r="L19" s="14">
        <f>SUM(K19/K20)</f>
        <v>0.11874002032225286</v>
      </c>
      <c r="M19" s="2">
        <v>1</v>
      </c>
    </row>
    <row r="20" spans="1:15" s="2" customFormat="1" ht="16.5" customHeight="1" thickBot="1">
      <c r="A20" s="7" t="s">
        <v>340</v>
      </c>
      <c r="B20" s="8" t="s">
        <v>3</v>
      </c>
      <c r="C20" s="10">
        <v>744</v>
      </c>
      <c r="D20" s="10">
        <v>799</v>
      </c>
      <c r="E20" s="10">
        <v>806</v>
      </c>
      <c r="F20" s="10">
        <v>968</v>
      </c>
      <c r="G20" s="9">
        <v>1143</v>
      </c>
      <c r="H20" s="10"/>
      <c r="I20" s="11" t="s">
        <v>7</v>
      </c>
      <c r="K20" s="24">
        <v>6889</v>
      </c>
    </row>
    <row r="21" spans="1:15" s="2" customFormat="1" ht="16.5" customHeight="1" thickBot="1">
      <c r="A21" s="18" t="s">
        <v>41</v>
      </c>
      <c r="B21" s="19" t="s">
        <v>5</v>
      </c>
      <c r="C21" s="10">
        <v>581</v>
      </c>
      <c r="D21" s="10">
        <v>719</v>
      </c>
      <c r="E21" s="10">
        <v>734</v>
      </c>
      <c r="F21" s="10">
        <v>737</v>
      </c>
      <c r="G21" s="10">
        <v>754</v>
      </c>
      <c r="H21" s="10">
        <v>774</v>
      </c>
      <c r="I21" s="11"/>
    </row>
    <row r="22" spans="1:15" s="2" customFormat="1" ht="16.5" customHeight="1" thickBot="1">
      <c r="A22" s="7" t="s">
        <v>234</v>
      </c>
      <c r="B22" s="12" t="s">
        <v>5</v>
      </c>
      <c r="C22" s="10">
        <v>550</v>
      </c>
      <c r="D22" s="10">
        <v>723</v>
      </c>
      <c r="E22" s="10">
        <v>747</v>
      </c>
      <c r="F22" s="10">
        <v>814</v>
      </c>
      <c r="G22" s="10">
        <v>840</v>
      </c>
      <c r="H22" s="9">
        <v>842</v>
      </c>
      <c r="I22" s="11" t="s">
        <v>15</v>
      </c>
      <c r="K22" s="17"/>
    </row>
    <row r="23" spans="1:15" s="2" customFormat="1" ht="16.5" customHeight="1" thickBot="1">
      <c r="A23" s="18" t="s">
        <v>337</v>
      </c>
      <c r="B23" s="28" t="s">
        <v>3</v>
      </c>
      <c r="C23" s="10">
        <v>519</v>
      </c>
      <c r="D23" s="10">
        <v>566</v>
      </c>
      <c r="E23" s="10">
        <v>574</v>
      </c>
      <c r="F23" s="10">
        <v>583</v>
      </c>
      <c r="G23" s="10" t="s">
        <v>33</v>
      </c>
    </row>
    <row r="24" spans="1:15" s="2" customFormat="1" ht="16.5" customHeight="1" thickBot="1">
      <c r="A24" s="18" t="s">
        <v>339</v>
      </c>
      <c r="B24" s="28" t="s">
        <v>3</v>
      </c>
      <c r="C24" s="10">
        <v>284</v>
      </c>
      <c r="D24" s="10">
        <v>300</v>
      </c>
      <c r="E24" s="10">
        <v>301</v>
      </c>
      <c r="F24" s="10" t="s">
        <v>33</v>
      </c>
    </row>
    <row r="25" spans="1:15" s="2" customFormat="1" ht="11.25" customHeight="1">
      <c r="A25" s="29"/>
      <c r="B25" s="30"/>
      <c r="C25" s="29"/>
      <c r="D25" s="29"/>
      <c r="E25" s="29"/>
      <c r="N25" s="14"/>
    </row>
    <row r="26" spans="1:15" s="2" customFormat="1" ht="17.45" customHeight="1">
      <c r="A26" s="1" t="s">
        <v>343</v>
      </c>
    </row>
    <row r="27" spans="1:15" s="2" customFormat="1" ht="8.25" customHeight="1" thickBot="1">
      <c r="A27" s="1"/>
    </row>
    <row r="28" spans="1:15" s="2" customFormat="1" ht="17.45" customHeight="1" thickBot="1">
      <c r="A28" s="4" t="s">
        <v>0</v>
      </c>
      <c r="B28" s="5" t="s">
        <v>1</v>
      </c>
      <c r="C28" s="5" t="s">
        <v>2</v>
      </c>
      <c r="D28" s="5">
        <v>2</v>
      </c>
      <c r="E28" s="5">
        <v>3</v>
      </c>
      <c r="F28" s="5">
        <v>4</v>
      </c>
      <c r="G28" s="5">
        <v>5</v>
      </c>
      <c r="H28" s="5">
        <v>6</v>
      </c>
      <c r="I28" s="5">
        <v>7</v>
      </c>
      <c r="J28" s="5"/>
      <c r="K28" s="13" t="s">
        <v>9</v>
      </c>
      <c r="L28" s="14">
        <f>(6947/9044)</f>
        <v>0.76813356921716058</v>
      </c>
    </row>
    <row r="29" spans="1:15" s="2" customFormat="1" ht="17.45" customHeight="1" thickBot="1">
      <c r="A29" s="7" t="s">
        <v>117</v>
      </c>
      <c r="B29" s="8" t="s">
        <v>3</v>
      </c>
      <c r="C29" s="10">
        <v>944</v>
      </c>
      <c r="D29" s="10">
        <v>953</v>
      </c>
      <c r="E29" s="10">
        <v>1006</v>
      </c>
      <c r="F29" s="10">
        <v>1014</v>
      </c>
      <c r="G29" s="10">
        <v>1081</v>
      </c>
      <c r="H29" s="9">
        <v>1241</v>
      </c>
      <c r="I29" s="10"/>
      <c r="J29" s="11" t="s">
        <v>8</v>
      </c>
      <c r="L29" s="13" t="s">
        <v>11</v>
      </c>
      <c r="M29" s="13" t="s">
        <v>12</v>
      </c>
      <c r="N29" s="13" t="s">
        <v>13</v>
      </c>
      <c r="O29" s="13"/>
    </row>
    <row r="30" spans="1:15" s="2" customFormat="1" ht="17.45" customHeight="1" thickBot="1">
      <c r="A30" s="7" t="s">
        <v>324</v>
      </c>
      <c r="B30" s="31" t="s">
        <v>16</v>
      </c>
      <c r="C30" s="10">
        <v>907</v>
      </c>
      <c r="D30" s="10">
        <v>913</v>
      </c>
      <c r="E30" s="10">
        <v>939</v>
      </c>
      <c r="F30" s="10">
        <v>1019</v>
      </c>
      <c r="G30" s="10">
        <v>1130</v>
      </c>
      <c r="H30" s="9">
        <v>1378</v>
      </c>
      <c r="I30" s="10"/>
      <c r="J30" s="11" t="s">
        <v>4</v>
      </c>
      <c r="K30" s="16" t="s">
        <v>5</v>
      </c>
      <c r="L30" s="17">
        <f>(C31+C33+C34+C37)</f>
        <v>2585</v>
      </c>
      <c r="M30" s="14">
        <f>SUM(L30/L34)</f>
        <v>0.37561755303690786</v>
      </c>
      <c r="N30" s="2">
        <v>2</v>
      </c>
    </row>
    <row r="31" spans="1:15" s="2" customFormat="1" ht="17.45" customHeight="1" thickBot="1">
      <c r="A31" s="7" t="s">
        <v>393</v>
      </c>
      <c r="B31" s="12" t="s">
        <v>5</v>
      </c>
      <c r="C31" s="10">
        <v>759</v>
      </c>
      <c r="D31" s="10">
        <v>764</v>
      </c>
      <c r="E31" s="10">
        <v>959</v>
      </c>
      <c r="F31" s="10">
        <v>1049</v>
      </c>
      <c r="G31" s="10">
        <v>1082</v>
      </c>
      <c r="H31" s="10">
        <v>1095</v>
      </c>
      <c r="I31" s="9">
        <v>1101</v>
      </c>
      <c r="J31" s="11" t="s">
        <v>6</v>
      </c>
      <c r="K31" s="20" t="s">
        <v>3</v>
      </c>
      <c r="L31" s="17">
        <f>(C29+C32+C35+C36)</f>
        <v>2841</v>
      </c>
      <c r="M31" s="14">
        <f>SUM(L31/L34)</f>
        <v>0.4128160418482999</v>
      </c>
      <c r="N31" s="2">
        <v>2</v>
      </c>
    </row>
    <row r="32" spans="1:15" s="2" customFormat="1" ht="17.45" customHeight="1" thickBot="1">
      <c r="A32" s="7" t="s">
        <v>346</v>
      </c>
      <c r="B32" s="8" t="s">
        <v>3</v>
      </c>
      <c r="C32" s="10">
        <v>689</v>
      </c>
      <c r="D32" s="10">
        <v>698</v>
      </c>
      <c r="E32" s="10">
        <v>742</v>
      </c>
      <c r="F32" s="10">
        <v>760</v>
      </c>
      <c r="G32" s="10">
        <v>945</v>
      </c>
      <c r="H32" s="10">
        <v>1051</v>
      </c>
      <c r="I32" s="9">
        <v>1084</v>
      </c>
      <c r="J32" s="11" t="s">
        <v>10</v>
      </c>
      <c r="K32" s="21" t="s">
        <v>16</v>
      </c>
      <c r="L32" s="17">
        <v>907</v>
      </c>
      <c r="M32" s="14">
        <f>SUM(L32/L34)</f>
        <v>0.13179308340598664</v>
      </c>
      <c r="N32" s="2">
        <v>1</v>
      </c>
    </row>
    <row r="33" spans="1:15" s="2" customFormat="1" ht="17.45" customHeight="1" thickBot="1">
      <c r="A33" s="7" t="s">
        <v>392</v>
      </c>
      <c r="B33" s="12" t="s">
        <v>5</v>
      </c>
      <c r="C33" s="10">
        <v>678</v>
      </c>
      <c r="D33" s="10">
        <v>684</v>
      </c>
      <c r="E33" s="10">
        <v>693</v>
      </c>
      <c r="F33" s="10">
        <v>867</v>
      </c>
      <c r="G33" s="10">
        <v>933</v>
      </c>
      <c r="H33" s="10">
        <v>1060</v>
      </c>
      <c r="I33" s="9">
        <v>1126</v>
      </c>
      <c r="J33" s="11" t="s">
        <v>7</v>
      </c>
      <c r="K33" s="13" t="s">
        <v>17</v>
      </c>
      <c r="L33" s="17">
        <f>(C38+C39)</f>
        <v>549</v>
      </c>
      <c r="M33" s="14">
        <f>SUM(L33/L34)</f>
        <v>7.9773321708805578E-2</v>
      </c>
    </row>
    <row r="34" spans="1:15" s="2" customFormat="1" ht="17.45" customHeight="1" thickBot="1">
      <c r="A34" s="18" t="s">
        <v>344</v>
      </c>
      <c r="B34" s="19" t="s">
        <v>5</v>
      </c>
      <c r="C34" s="10">
        <v>654</v>
      </c>
      <c r="D34" s="10">
        <v>655</v>
      </c>
      <c r="E34" s="10">
        <v>700</v>
      </c>
      <c r="F34" s="10">
        <v>756</v>
      </c>
      <c r="G34" s="10">
        <v>761</v>
      </c>
      <c r="H34" s="10">
        <v>770</v>
      </c>
      <c r="I34" s="10">
        <v>771</v>
      </c>
      <c r="J34" s="11"/>
      <c r="K34" s="13"/>
      <c r="L34" s="24">
        <v>6882</v>
      </c>
      <c r="M34" s="14"/>
      <c r="O34" s="14"/>
    </row>
    <row r="35" spans="1:15" s="2" customFormat="1" ht="17.45" customHeight="1" thickBot="1">
      <c r="A35" s="18" t="s">
        <v>347</v>
      </c>
      <c r="B35" s="28" t="s">
        <v>3</v>
      </c>
      <c r="C35" s="10">
        <v>647</v>
      </c>
      <c r="D35" s="10">
        <v>651</v>
      </c>
      <c r="E35" s="10">
        <v>656</v>
      </c>
      <c r="F35" s="10">
        <v>670</v>
      </c>
      <c r="G35" s="10">
        <v>761</v>
      </c>
      <c r="H35" s="10" t="s">
        <v>33</v>
      </c>
      <c r="L35" s="14"/>
    </row>
    <row r="36" spans="1:15" s="2" customFormat="1" ht="17.45" customHeight="1" thickBot="1">
      <c r="A36" s="18" t="s">
        <v>348</v>
      </c>
      <c r="B36" s="28" t="s">
        <v>3</v>
      </c>
      <c r="C36" s="10">
        <v>561</v>
      </c>
      <c r="D36" s="10">
        <v>569</v>
      </c>
      <c r="E36" s="10">
        <v>582</v>
      </c>
      <c r="F36" s="10">
        <v>610</v>
      </c>
      <c r="G36" s="10" t="s">
        <v>33</v>
      </c>
      <c r="J36" s="14"/>
    </row>
    <row r="37" spans="1:15" s="2" customFormat="1" ht="17.45" customHeight="1" thickBot="1">
      <c r="A37" s="18" t="s">
        <v>345</v>
      </c>
      <c r="B37" s="19" t="s">
        <v>5</v>
      </c>
      <c r="C37" s="10">
        <v>494</v>
      </c>
      <c r="D37" s="10">
        <v>495</v>
      </c>
      <c r="E37" s="10">
        <v>524</v>
      </c>
      <c r="F37" s="10" t="s">
        <v>33</v>
      </c>
      <c r="K37" s="17"/>
      <c r="M37" s="14"/>
    </row>
    <row r="38" spans="1:15" s="2" customFormat="1" ht="17.45" customHeight="1" thickBot="1">
      <c r="A38" s="18" t="s">
        <v>309</v>
      </c>
      <c r="B38" s="23" t="s">
        <v>14</v>
      </c>
      <c r="C38" s="10">
        <v>481</v>
      </c>
      <c r="D38" s="10">
        <v>485</v>
      </c>
      <c r="E38" s="10" t="s">
        <v>33</v>
      </c>
      <c r="J38" s="14"/>
    </row>
    <row r="39" spans="1:15" s="2" customFormat="1" ht="17.45" customHeight="1" thickBot="1">
      <c r="A39" s="18" t="s">
        <v>349</v>
      </c>
      <c r="B39" s="23" t="s">
        <v>14</v>
      </c>
      <c r="C39" s="10">
        <v>68</v>
      </c>
      <c r="D39" s="10" t="s">
        <v>33</v>
      </c>
      <c r="H39" s="17"/>
      <c r="K39" s="17"/>
      <c r="M39" s="14"/>
    </row>
    <row r="41" spans="1:15" s="2" customFormat="1" ht="17.45" customHeight="1">
      <c r="A41" s="1" t="s">
        <v>350</v>
      </c>
    </row>
    <row r="42" spans="1:15" s="2" customFormat="1" ht="10.5" customHeight="1" thickBot="1">
      <c r="A42" s="1"/>
    </row>
    <row r="43" spans="1:15" s="2" customFormat="1" ht="16.5" customHeight="1" thickBot="1">
      <c r="A43" s="4" t="s">
        <v>0</v>
      </c>
      <c r="B43" s="5" t="s">
        <v>1</v>
      </c>
      <c r="C43" s="5" t="s">
        <v>2</v>
      </c>
      <c r="D43" s="5">
        <v>2</v>
      </c>
      <c r="E43" s="5">
        <v>3</v>
      </c>
      <c r="F43" s="5">
        <v>4</v>
      </c>
      <c r="G43" s="5">
        <v>5</v>
      </c>
      <c r="H43" s="6"/>
      <c r="I43" s="13" t="s">
        <v>9</v>
      </c>
      <c r="J43" s="14">
        <f>(7716/9872)</f>
        <v>0.78160453808752028</v>
      </c>
    </row>
    <row r="44" spans="1:15" s="2" customFormat="1" ht="16.5" customHeight="1" thickBot="1">
      <c r="A44" s="7" t="s">
        <v>352</v>
      </c>
      <c r="B44" s="12" t="s">
        <v>5</v>
      </c>
      <c r="C44" s="9">
        <v>1741</v>
      </c>
      <c r="D44" s="10"/>
      <c r="E44" s="9"/>
      <c r="F44" s="9"/>
      <c r="G44" s="10"/>
      <c r="H44" s="11" t="s">
        <v>4</v>
      </c>
      <c r="J44" s="13" t="s">
        <v>11</v>
      </c>
      <c r="K44" s="13" t="s">
        <v>12</v>
      </c>
      <c r="L44" s="13" t="s">
        <v>13</v>
      </c>
    </row>
    <row r="45" spans="1:15" s="2" customFormat="1" ht="16.5" customHeight="1" thickBot="1">
      <c r="A45" s="7" t="s">
        <v>355</v>
      </c>
      <c r="B45" s="8" t="s">
        <v>3</v>
      </c>
      <c r="C45" s="9">
        <v>1278</v>
      </c>
      <c r="D45" s="10"/>
      <c r="E45" s="9"/>
      <c r="F45" s="10"/>
      <c r="G45" s="9"/>
      <c r="H45" s="11" t="s">
        <v>8</v>
      </c>
      <c r="I45" s="16" t="s">
        <v>5</v>
      </c>
      <c r="J45" s="17">
        <f>(C44+C47+C50)</f>
        <v>3325</v>
      </c>
      <c r="K45" s="14">
        <f>SUM(J45/J49)</f>
        <v>0.43503859740939421</v>
      </c>
      <c r="L45" s="2">
        <v>2</v>
      </c>
    </row>
    <row r="46" spans="1:15" s="2" customFormat="1" ht="16.5" customHeight="1" thickBot="1">
      <c r="A46" s="7" t="s">
        <v>366</v>
      </c>
      <c r="B46" s="8" t="s">
        <v>3</v>
      </c>
      <c r="C46" s="10">
        <v>1033</v>
      </c>
      <c r="D46" s="10">
        <v>1049</v>
      </c>
      <c r="E46" s="10">
        <v>1143</v>
      </c>
      <c r="F46" s="10">
        <v>1179</v>
      </c>
      <c r="G46" s="9">
        <v>1193</v>
      </c>
      <c r="H46" s="11" t="s">
        <v>6</v>
      </c>
      <c r="I46" s="20" t="s">
        <v>3</v>
      </c>
      <c r="J46" s="17">
        <f>(C45+C46+C49)</f>
        <v>3119</v>
      </c>
      <c r="K46" s="14">
        <f>SUM(J46/J49)</f>
        <v>0.40808583017139866</v>
      </c>
      <c r="L46" s="2">
        <v>2</v>
      </c>
    </row>
    <row r="47" spans="1:15" s="2" customFormat="1" ht="16.5" customHeight="1" thickBot="1">
      <c r="A47" s="7" t="s">
        <v>354</v>
      </c>
      <c r="B47" s="12" t="s">
        <v>5</v>
      </c>
      <c r="C47" s="10">
        <v>922</v>
      </c>
      <c r="D47" s="10">
        <v>1109</v>
      </c>
      <c r="E47" s="10">
        <v>1205</v>
      </c>
      <c r="F47" s="9">
        <v>1597</v>
      </c>
      <c r="G47" s="10"/>
      <c r="H47" s="11" t="s">
        <v>7</v>
      </c>
      <c r="I47" s="21" t="s">
        <v>16</v>
      </c>
      <c r="J47" s="17">
        <v>350</v>
      </c>
      <c r="K47" s="14">
        <f>SUM(J47/J49)</f>
        <v>4.5793536569409918E-2</v>
      </c>
    </row>
    <row r="48" spans="1:15" s="2" customFormat="1" ht="16.5" customHeight="1" thickBot="1">
      <c r="A48" s="7" t="s">
        <v>351</v>
      </c>
      <c r="B48" s="15" t="s">
        <v>14</v>
      </c>
      <c r="C48" s="10">
        <v>849</v>
      </c>
      <c r="D48" s="10">
        <v>871</v>
      </c>
      <c r="E48" s="10">
        <v>905</v>
      </c>
      <c r="F48" s="10">
        <v>1086</v>
      </c>
      <c r="G48" s="9">
        <v>1143</v>
      </c>
      <c r="H48" s="9" t="s">
        <v>10</v>
      </c>
      <c r="I48" s="13" t="s">
        <v>17</v>
      </c>
      <c r="J48" s="17">
        <v>849</v>
      </c>
      <c r="K48" s="14">
        <f>SUM(J48/J49)</f>
        <v>0.1110820358497972</v>
      </c>
      <c r="L48" s="2">
        <v>1</v>
      </c>
    </row>
    <row r="49" spans="1:13" s="2" customFormat="1" ht="16.5" customHeight="1" thickBot="1">
      <c r="A49" s="18" t="s">
        <v>402</v>
      </c>
      <c r="B49" s="28" t="s">
        <v>3</v>
      </c>
      <c r="C49" s="10">
        <v>808</v>
      </c>
      <c r="D49" s="10">
        <v>945</v>
      </c>
      <c r="E49" s="10">
        <v>955</v>
      </c>
      <c r="F49" s="10">
        <v>967</v>
      </c>
      <c r="G49" s="10">
        <v>975</v>
      </c>
      <c r="H49" s="11"/>
      <c r="I49" s="34"/>
      <c r="J49" s="24">
        <v>7643</v>
      </c>
      <c r="K49" s="14"/>
    </row>
    <row r="50" spans="1:13" s="2" customFormat="1" ht="16.5" customHeight="1" thickBot="1">
      <c r="A50" s="18" t="s">
        <v>353</v>
      </c>
      <c r="B50" s="19" t="s">
        <v>5</v>
      </c>
      <c r="C50" s="10">
        <v>662</v>
      </c>
      <c r="D50" s="10">
        <v>757</v>
      </c>
      <c r="E50" s="10">
        <v>781</v>
      </c>
      <c r="F50" s="10" t="s">
        <v>33</v>
      </c>
      <c r="G50" s="55"/>
      <c r="I50" s="17"/>
      <c r="J50" s="14"/>
    </row>
    <row r="51" spans="1:13" s="2" customFormat="1" ht="16.5" customHeight="1" thickBot="1">
      <c r="A51" s="18" t="s">
        <v>357</v>
      </c>
      <c r="B51" s="22" t="s">
        <v>16</v>
      </c>
      <c r="C51" s="10">
        <v>350</v>
      </c>
      <c r="D51" s="10">
        <v>360</v>
      </c>
      <c r="E51" s="10" t="s">
        <v>33</v>
      </c>
      <c r="M51" s="17"/>
    </row>
    <row r="53" spans="1:13" s="2" customFormat="1" ht="17.45" customHeight="1">
      <c r="A53" s="1" t="s">
        <v>358</v>
      </c>
    </row>
    <row r="54" spans="1:13" s="2" customFormat="1" ht="10.5" customHeight="1" thickBot="1">
      <c r="A54" s="1"/>
    </row>
    <row r="55" spans="1:13" s="2" customFormat="1" ht="16.5" customHeight="1" thickBot="1">
      <c r="A55" s="4" t="s">
        <v>0</v>
      </c>
      <c r="B55" s="5" t="s">
        <v>1</v>
      </c>
      <c r="C55" s="5" t="s">
        <v>2</v>
      </c>
      <c r="D55" s="5">
        <v>2</v>
      </c>
      <c r="E55" s="5">
        <v>3</v>
      </c>
      <c r="F55" s="5">
        <v>4</v>
      </c>
      <c r="G55" s="6"/>
      <c r="H55" s="13" t="s">
        <v>9</v>
      </c>
      <c r="I55" s="14">
        <f>(8808/11294)</f>
        <v>0.77988312378253943</v>
      </c>
    </row>
    <row r="56" spans="1:13" s="2" customFormat="1" ht="16.5" customHeight="1" thickBot="1">
      <c r="A56" s="7" t="s">
        <v>404</v>
      </c>
      <c r="B56" s="12" t="s">
        <v>5</v>
      </c>
      <c r="C56" s="9">
        <v>2356</v>
      </c>
      <c r="D56" s="10"/>
      <c r="E56" s="10"/>
      <c r="F56" s="10"/>
      <c r="G56" s="11" t="s">
        <v>4</v>
      </c>
      <c r="I56" s="13" t="s">
        <v>11</v>
      </c>
      <c r="J56" s="13" t="s">
        <v>12</v>
      </c>
      <c r="K56" s="13" t="s">
        <v>13</v>
      </c>
    </row>
    <row r="57" spans="1:13" s="2" customFormat="1" ht="16.5" customHeight="1" thickBot="1">
      <c r="A57" s="7" t="s">
        <v>360</v>
      </c>
      <c r="B57" s="8" t="s">
        <v>3</v>
      </c>
      <c r="C57" s="9">
        <v>1304</v>
      </c>
      <c r="D57" s="10"/>
      <c r="E57" s="10"/>
      <c r="F57" s="10"/>
      <c r="G57" s="11" t="s">
        <v>8</v>
      </c>
      <c r="H57" s="16" t="s">
        <v>5</v>
      </c>
      <c r="I57" s="17">
        <f>(C56+C60+C61+C62)</f>
        <v>4629</v>
      </c>
      <c r="J57" s="14">
        <f>SUM(I57/I61)</f>
        <v>0.52987637362637363</v>
      </c>
      <c r="K57" s="2">
        <v>3</v>
      </c>
    </row>
    <row r="58" spans="1:13" s="2" customFormat="1" ht="16.5" customHeight="1" thickBot="1">
      <c r="A58" s="7" t="s">
        <v>403</v>
      </c>
      <c r="B58" s="8" t="s">
        <v>3</v>
      </c>
      <c r="C58" s="10">
        <v>1164</v>
      </c>
      <c r="D58" s="10">
        <v>1197</v>
      </c>
      <c r="E58" s="9">
        <v>1536</v>
      </c>
      <c r="F58" s="10"/>
      <c r="G58" s="11" t="s">
        <v>6</v>
      </c>
      <c r="H58" s="20" t="s">
        <v>3</v>
      </c>
      <c r="I58" s="17">
        <f>(C57+C58+C63)</f>
        <v>3006</v>
      </c>
      <c r="J58" s="14">
        <f>SUM(I58/I61)</f>
        <v>0.34409340659340659</v>
      </c>
      <c r="K58" s="2">
        <v>2</v>
      </c>
    </row>
    <row r="59" spans="1:13" s="2" customFormat="1" ht="16.5" customHeight="1" thickBot="1">
      <c r="A59" s="7" t="s">
        <v>361</v>
      </c>
      <c r="B59" s="31" t="s">
        <v>16</v>
      </c>
      <c r="C59" s="10">
        <v>1001</v>
      </c>
      <c r="D59" s="10">
        <v>1091</v>
      </c>
      <c r="E59" s="10">
        <v>1184</v>
      </c>
      <c r="F59" s="9">
        <v>1271</v>
      </c>
      <c r="G59" s="11" t="s">
        <v>10</v>
      </c>
      <c r="H59" s="21" t="s">
        <v>16</v>
      </c>
      <c r="I59" s="17">
        <v>1001</v>
      </c>
      <c r="J59" s="14">
        <f>SUM(I59/I61)</f>
        <v>0.11458333333333333</v>
      </c>
      <c r="K59" s="2">
        <v>1</v>
      </c>
    </row>
    <row r="60" spans="1:13" s="2" customFormat="1" ht="16.5" customHeight="1" thickBot="1">
      <c r="A60" s="18" t="s">
        <v>318</v>
      </c>
      <c r="B60" s="19" t="s">
        <v>5</v>
      </c>
      <c r="C60" s="10">
        <v>881</v>
      </c>
      <c r="D60" s="10">
        <v>975</v>
      </c>
      <c r="E60" s="10">
        <v>1003</v>
      </c>
      <c r="F60" s="10">
        <v>1008</v>
      </c>
      <c r="G60" s="11"/>
      <c r="H60" s="13" t="s">
        <v>17</v>
      </c>
      <c r="I60" s="17">
        <v>100</v>
      </c>
      <c r="J60" s="14">
        <f>SUM(I60/I61)</f>
        <v>1.1446886446886446E-2</v>
      </c>
    </row>
    <row r="61" spans="1:13" s="2" customFormat="1" ht="16.5" customHeight="1" thickBot="1">
      <c r="A61" s="7" t="s">
        <v>359</v>
      </c>
      <c r="B61" s="12" t="s">
        <v>5</v>
      </c>
      <c r="C61" s="10">
        <v>703</v>
      </c>
      <c r="D61" s="9">
        <v>1257</v>
      </c>
      <c r="E61" s="10"/>
      <c r="F61" s="10"/>
      <c r="G61" s="11" t="s">
        <v>7</v>
      </c>
      <c r="H61" s="13"/>
      <c r="I61" s="24">
        <v>8736</v>
      </c>
      <c r="J61" s="14"/>
    </row>
    <row r="62" spans="1:13" s="2" customFormat="1" ht="16.5" customHeight="1" thickBot="1">
      <c r="A62" s="7" t="s">
        <v>399</v>
      </c>
      <c r="B62" s="12" t="s">
        <v>5</v>
      </c>
      <c r="C62" s="10">
        <v>689</v>
      </c>
      <c r="D62" s="10">
        <v>988</v>
      </c>
      <c r="E62" s="10">
        <v>1092</v>
      </c>
      <c r="F62" s="9">
        <v>1129</v>
      </c>
      <c r="G62" s="11" t="s">
        <v>15</v>
      </c>
    </row>
    <row r="63" spans="1:13" s="2" customFormat="1" ht="16.5" customHeight="1" thickBot="1">
      <c r="A63" s="18" t="s">
        <v>363</v>
      </c>
      <c r="B63" s="28" t="s">
        <v>3</v>
      </c>
      <c r="C63" s="10">
        <v>538</v>
      </c>
      <c r="D63" s="10">
        <v>572</v>
      </c>
      <c r="E63" s="10" t="s">
        <v>33</v>
      </c>
    </row>
    <row r="64" spans="1:13" s="2" customFormat="1" ht="16.5" customHeight="1" thickBot="1">
      <c r="A64" s="18" t="s">
        <v>365</v>
      </c>
      <c r="B64" s="23" t="s">
        <v>14</v>
      </c>
      <c r="C64" s="10">
        <v>100</v>
      </c>
      <c r="D64" s="10">
        <v>103</v>
      </c>
      <c r="E64" s="10" t="s">
        <v>33</v>
      </c>
    </row>
    <row r="66" spans="1:20" s="35" customFormat="1" ht="15" customHeight="1">
      <c r="B66" s="39" t="s">
        <v>20</v>
      </c>
      <c r="C66" s="41" t="s">
        <v>5</v>
      </c>
      <c r="D66" s="42" t="s">
        <v>3</v>
      </c>
      <c r="E66" s="43" t="s">
        <v>16</v>
      </c>
      <c r="F66" s="39" t="s">
        <v>17</v>
      </c>
      <c r="H66" s="48"/>
      <c r="R66" s="36"/>
      <c r="S66" s="37"/>
      <c r="T66" s="38"/>
    </row>
    <row r="67" spans="1:20" s="35" customFormat="1" ht="15" customHeight="1">
      <c r="A67" s="35" t="s">
        <v>11</v>
      </c>
      <c r="B67" s="40">
        <f>SUM(J49+L34+K20+K9+I61)</f>
        <v>37790</v>
      </c>
      <c r="C67" s="37">
        <f>SUM(I57+J45+L30+K17+K5)</f>
        <v>17400</v>
      </c>
      <c r="D67" s="37">
        <f>SUM(I58+J46+K18+K6+L31)</f>
        <v>14522</v>
      </c>
      <c r="E67" s="37">
        <f>(I59+J47+L32+K19+K7)</f>
        <v>3550</v>
      </c>
      <c r="F67" s="37">
        <f>(I60+L33+J48+K8)</f>
        <v>2318</v>
      </c>
      <c r="H67" s="37"/>
      <c r="R67" s="39"/>
      <c r="S67" s="40"/>
      <c r="T67" s="38"/>
    </row>
    <row r="68" spans="1:20" s="35" customFormat="1" ht="15" customHeight="1">
      <c r="A68" s="35" t="s">
        <v>12</v>
      </c>
      <c r="B68" s="45">
        <v>1</v>
      </c>
      <c r="C68" s="38">
        <f>SUM(C67/$B$67)</f>
        <v>0.46043926964805504</v>
      </c>
      <c r="D68" s="38">
        <f>SUM(D67/$B$67)</f>
        <v>0.38428155596718711</v>
      </c>
      <c r="E68" s="38">
        <f>SUM(E67/$B$67)</f>
        <v>9.3940195818999733E-2</v>
      </c>
      <c r="F68" s="38">
        <f>SUM(F67/$B$67)</f>
        <v>6.1338978565758137E-2</v>
      </c>
      <c r="H68" s="38"/>
    </row>
    <row r="69" spans="1:20" s="35" customFormat="1" ht="15" customHeight="1">
      <c r="A69" s="35" t="s">
        <v>13</v>
      </c>
      <c r="B69" s="39">
        <v>27</v>
      </c>
      <c r="C69" s="35">
        <v>12</v>
      </c>
      <c r="D69" s="35">
        <v>10</v>
      </c>
      <c r="E69" s="35">
        <v>3</v>
      </c>
      <c r="F69" s="35">
        <v>2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T71"/>
  <sheetViews>
    <sheetView workbookViewId="0">
      <selection activeCell="J11" sqref="J1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7109375" customWidth="1"/>
    <col min="19" max="19" width="8.42578125" customWidth="1"/>
  </cols>
  <sheetData>
    <row r="1" spans="1:15" s="2" customFormat="1" ht="16.5" customHeight="1">
      <c r="A1" s="1" t="s">
        <v>326</v>
      </c>
    </row>
    <row r="2" spans="1:15" s="2" customFormat="1" ht="9.75" customHeight="1" thickBot="1">
      <c r="A2" s="3"/>
    </row>
    <row r="3" spans="1:15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6"/>
      <c r="I3" s="13" t="s">
        <v>9</v>
      </c>
      <c r="J3" s="14">
        <f>(7515/11340)</f>
        <v>0.66269841269841268</v>
      </c>
    </row>
    <row r="4" spans="1:15" s="2" customFormat="1" ht="16.5" customHeight="1" thickBot="1">
      <c r="A4" s="7" t="s">
        <v>222</v>
      </c>
      <c r="B4" s="8" t="s">
        <v>3</v>
      </c>
      <c r="C4" s="9">
        <v>2308</v>
      </c>
      <c r="D4" s="10"/>
      <c r="E4" s="9"/>
      <c r="F4" s="10"/>
      <c r="G4" s="10"/>
      <c r="H4" s="11" t="s">
        <v>4</v>
      </c>
      <c r="J4" s="13" t="s">
        <v>11</v>
      </c>
      <c r="K4" s="13" t="s">
        <v>12</v>
      </c>
      <c r="L4" s="13" t="s">
        <v>13</v>
      </c>
    </row>
    <row r="5" spans="1:15" s="2" customFormat="1" ht="16.5" customHeight="1" thickBot="1">
      <c r="A5" s="7" t="s">
        <v>224</v>
      </c>
      <c r="B5" s="12" t="s">
        <v>5</v>
      </c>
      <c r="C5" s="9">
        <v>1763</v>
      </c>
      <c r="D5" s="10"/>
      <c r="E5" s="10"/>
      <c r="F5" s="9"/>
      <c r="G5" s="9"/>
      <c r="H5" s="11" t="s">
        <v>8</v>
      </c>
      <c r="I5" s="16" t="s">
        <v>5</v>
      </c>
      <c r="J5" s="17">
        <f>(C5+C6+C9+C10)</f>
        <v>3681</v>
      </c>
      <c r="K5" s="14">
        <f>SUM(J5/J7)</f>
        <v>0.49429300389418557</v>
      </c>
      <c r="L5" s="2">
        <v>2</v>
      </c>
    </row>
    <row r="6" spans="1:15" s="2" customFormat="1" ht="16.5" customHeight="1" thickBot="1">
      <c r="A6" s="7" t="s">
        <v>298</v>
      </c>
      <c r="B6" s="12" t="s">
        <v>5</v>
      </c>
      <c r="C6" s="10">
        <v>857</v>
      </c>
      <c r="D6" s="10">
        <v>969</v>
      </c>
      <c r="E6" s="10">
        <v>1161</v>
      </c>
      <c r="F6" s="10">
        <v>1176</v>
      </c>
      <c r="G6" s="9">
        <v>1478</v>
      </c>
      <c r="H6" s="11" t="s">
        <v>6</v>
      </c>
      <c r="I6" s="20" t="s">
        <v>3</v>
      </c>
      <c r="J6" s="17">
        <f>(C4+C7+C8)</f>
        <v>3766</v>
      </c>
      <c r="K6" s="14">
        <f>SUM(J6/J7)</f>
        <v>0.50570699610581438</v>
      </c>
      <c r="L6" s="2">
        <v>3</v>
      </c>
    </row>
    <row r="7" spans="1:15" s="2" customFormat="1" ht="16.5" customHeight="1" thickBot="1">
      <c r="A7" s="7" t="s">
        <v>188</v>
      </c>
      <c r="B7" s="8" t="s">
        <v>3</v>
      </c>
      <c r="C7" s="10">
        <v>788</v>
      </c>
      <c r="D7" s="9">
        <v>1504</v>
      </c>
      <c r="E7" s="10"/>
      <c r="F7" s="10"/>
      <c r="G7" s="10"/>
      <c r="H7" s="11" t="s">
        <v>7</v>
      </c>
      <c r="I7" s="21"/>
      <c r="J7" s="24">
        <v>7447</v>
      </c>
      <c r="K7" s="14"/>
    </row>
    <row r="8" spans="1:15" s="2" customFormat="1" ht="16.5" customHeight="1" thickBot="1">
      <c r="A8" s="7" t="s">
        <v>297</v>
      </c>
      <c r="B8" s="8" t="s">
        <v>3</v>
      </c>
      <c r="C8" s="10">
        <v>670</v>
      </c>
      <c r="D8" s="10">
        <v>813</v>
      </c>
      <c r="E8" s="10">
        <v>844</v>
      </c>
      <c r="F8" s="10">
        <v>1080</v>
      </c>
      <c r="G8" s="9" t="s">
        <v>167</v>
      </c>
      <c r="H8" s="11" t="s">
        <v>10</v>
      </c>
      <c r="I8" s="34"/>
      <c r="J8" s="17"/>
      <c r="K8" s="14"/>
    </row>
    <row r="9" spans="1:15" s="2" customFormat="1" ht="16.5" customHeight="1" thickBot="1">
      <c r="A9" s="18" t="s">
        <v>300</v>
      </c>
      <c r="B9" s="19" t="s">
        <v>5</v>
      </c>
      <c r="C9" s="10">
        <v>639</v>
      </c>
      <c r="D9" s="10">
        <v>658</v>
      </c>
      <c r="E9" s="10">
        <v>733</v>
      </c>
      <c r="F9" s="10">
        <v>736</v>
      </c>
      <c r="G9" s="10"/>
      <c r="H9" s="11"/>
      <c r="I9" s="34"/>
      <c r="J9" s="17"/>
      <c r="K9" s="14"/>
    </row>
    <row r="10" spans="1:15" s="2" customFormat="1" ht="16.5" customHeight="1" thickBot="1">
      <c r="A10" s="18" t="s">
        <v>299</v>
      </c>
      <c r="B10" s="19" t="s">
        <v>5</v>
      </c>
      <c r="C10" s="10">
        <v>422</v>
      </c>
      <c r="D10" s="10">
        <v>498</v>
      </c>
      <c r="E10" s="10">
        <v>721</v>
      </c>
      <c r="F10" s="10">
        <v>720</v>
      </c>
      <c r="G10" s="10" t="s">
        <v>33</v>
      </c>
      <c r="H10" s="13"/>
      <c r="I10" s="17"/>
      <c r="J10" s="14"/>
    </row>
    <row r="11" spans="1:15" s="2" customFormat="1" ht="10.5" customHeight="1">
      <c r="A11" s="1"/>
    </row>
    <row r="12" spans="1:15" s="2" customFormat="1" ht="17.45" customHeight="1">
      <c r="A12" s="1" t="s">
        <v>301</v>
      </c>
    </row>
    <row r="13" spans="1:15" s="2" customFormat="1" ht="10.5" customHeight="1" thickBot="1">
      <c r="A13" s="1"/>
    </row>
    <row r="14" spans="1:15" s="2" customFormat="1" ht="16.5" customHeight="1" thickBot="1">
      <c r="A14" s="4" t="s">
        <v>0</v>
      </c>
      <c r="B14" s="5" t="s">
        <v>1</v>
      </c>
      <c r="C14" s="5" t="s">
        <v>2</v>
      </c>
      <c r="D14" s="5">
        <v>2</v>
      </c>
      <c r="E14" s="5">
        <v>3</v>
      </c>
      <c r="F14" s="5">
        <v>4</v>
      </c>
      <c r="G14" s="5">
        <v>5</v>
      </c>
      <c r="H14" s="5">
        <v>6</v>
      </c>
      <c r="I14" s="5">
        <v>7</v>
      </c>
      <c r="J14" s="5">
        <v>8</v>
      </c>
      <c r="K14" s="6"/>
      <c r="L14" s="13" t="s">
        <v>9</v>
      </c>
      <c r="M14" s="14"/>
    </row>
    <row r="15" spans="1:15" s="2" customFormat="1" ht="16.5" customHeight="1" thickBot="1">
      <c r="A15" s="7" t="s">
        <v>240</v>
      </c>
      <c r="B15" s="12" t="s">
        <v>5</v>
      </c>
      <c r="C15" s="9">
        <v>1833</v>
      </c>
      <c r="D15" s="10"/>
      <c r="E15" s="10"/>
      <c r="F15" s="10"/>
      <c r="G15" s="10"/>
      <c r="H15" s="10"/>
      <c r="I15" s="10"/>
      <c r="J15" s="10"/>
      <c r="K15" s="11" t="s">
        <v>4</v>
      </c>
      <c r="M15" s="13" t="s">
        <v>11</v>
      </c>
      <c r="N15" s="13" t="s">
        <v>12</v>
      </c>
      <c r="O15" s="13" t="s">
        <v>13</v>
      </c>
    </row>
    <row r="16" spans="1:15" s="2" customFormat="1" ht="16.5" customHeight="1" thickBot="1">
      <c r="A16" s="7" t="s">
        <v>336</v>
      </c>
      <c r="B16" s="12" t="s">
        <v>5</v>
      </c>
      <c r="C16" s="9">
        <v>1621</v>
      </c>
      <c r="D16" s="9"/>
      <c r="E16" s="10"/>
      <c r="F16" s="10"/>
      <c r="G16" s="10"/>
      <c r="H16" s="10"/>
      <c r="I16" s="10"/>
      <c r="J16" s="10"/>
      <c r="K16" s="11" t="s">
        <v>8</v>
      </c>
      <c r="L16" s="16" t="s">
        <v>5</v>
      </c>
      <c r="M16" s="17">
        <f>(C15+C16+C19+C21+C22)</f>
        <v>5979</v>
      </c>
      <c r="N16" s="14">
        <f>SUM(M16/M19)</f>
        <v>0.60406142655081829</v>
      </c>
      <c r="O16" s="2">
        <v>3</v>
      </c>
    </row>
    <row r="17" spans="1:17" s="2" customFormat="1" ht="16.5" customHeight="1" thickBot="1">
      <c r="A17" s="7" t="s">
        <v>305</v>
      </c>
      <c r="B17" s="8" t="s">
        <v>3</v>
      </c>
      <c r="C17" s="10">
        <v>971</v>
      </c>
      <c r="D17" s="10">
        <v>987</v>
      </c>
      <c r="E17" s="10">
        <v>1001</v>
      </c>
      <c r="F17" s="10">
        <v>1096</v>
      </c>
      <c r="G17" s="10">
        <v>1362</v>
      </c>
      <c r="H17" s="9">
        <v>1451</v>
      </c>
      <c r="I17" s="10"/>
      <c r="J17" s="10"/>
      <c r="K17" s="11" t="s">
        <v>7</v>
      </c>
      <c r="L17" s="20" t="s">
        <v>3</v>
      </c>
      <c r="M17" s="17">
        <f>(C17+C20+C23+C24)</f>
        <v>2969</v>
      </c>
      <c r="N17" s="14">
        <f>SUM(M17/M19)</f>
        <v>0.29995958779551424</v>
      </c>
      <c r="O17" s="2">
        <v>2</v>
      </c>
    </row>
    <row r="18" spans="1:17" s="2" customFormat="1" ht="16.5" customHeight="1" thickBot="1">
      <c r="A18" s="7" t="s">
        <v>373</v>
      </c>
      <c r="B18" s="31" t="s">
        <v>16</v>
      </c>
      <c r="C18" s="10">
        <v>950</v>
      </c>
      <c r="D18" s="10">
        <v>984</v>
      </c>
      <c r="E18" s="10">
        <v>992</v>
      </c>
      <c r="F18" s="10">
        <v>1145</v>
      </c>
      <c r="G18" s="10">
        <v>1217</v>
      </c>
      <c r="H18" s="9">
        <v>1433</v>
      </c>
      <c r="I18" s="10"/>
      <c r="J18" s="10"/>
      <c r="K18" s="11" t="s">
        <v>6</v>
      </c>
      <c r="L18" s="21" t="s">
        <v>16</v>
      </c>
      <c r="M18" s="17">
        <v>950</v>
      </c>
      <c r="N18" s="14">
        <f>SUM(M18/M19)</f>
        <v>9.5978985653667401E-2</v>
      </c>
      <c r="O18" s="2">
        <v>1</v>
      </c>
    </row>
    <row r="19" spans="1:17" s="2" customFormat="1" ht="16.5" customHeight="1" thickBot="1">
      <c r="A19" s="18" t="s">
        <v>342</v>
      </c>
      <c r="B19" s="19" t="s">
        <v>5</v>
      </c>
      <c r="C19" s="10">
        <v>935</v>
      </c>
      <c r="D19" s="10">
        <v>1024</v>
      </c>
      <c r="E19" s="10">
        <v>1084</v>
      </c>
      <c r="F19" s="10">
        <v>1096</v>
      </c>
      <c r="G19" s="10">
        <v>1116</v>
      </c>
      <c r="H19" s="10">
        <v>1245</v>
      </c>
      <c r="I19" s="10">
        <v>1246</v>
      </c>
      <c r="J19" s="10">
        <v>1251</v>
      </c>
      <c r="K19" s="11"/>
      <c r="M19" s="24">
        <v>9898</v>
      </c>
    </row>
    <row r="20" spans="1:17" s="2" customFormat="1" ht="16.5" customHeight="1" thickBot="1">
      <c r="A20" s="7" t="s">
        <v>303</v>
      </c>
      <c r="B20" s="8" t="s">
        <v>3</v>
      </c>
      <c r="C20" s="10">
        <v>829</v>
      </c>
      <c r="D20" s="10">
        <v>863</v>
      </c>
      <c r="E20" s="10">
        <v>870</v>
      </c>
      <c r="F20" s="10">
        <v>984</v>
      </c>
      <c r="G20" s="10">
        <v>1184</v>
      </c>
      <c r="H20" s="10">
        <v>1228</v>
      </c>
      <c r="I20" s="10">
        <v>1248</v>
      </c>
      <c r="J20" s="9">
        <v>1252</v>
      </c>
      <c r="K20" s="11" t="s">
        <v>15</v>
      </c>
    </row>
    <row r="21" spans="1:17" s="2" customFormat="1" ht="16.5" customHeight="1" thickBot="1">
      <c r="A21" s="18" t="s">
        <v>41</v>
      </c>
      <c r="B21" s="19" t="s">
        <v>5</v>
      </c>
      <c r="C21" s="10">
        <v>806</v>
      </c>
      <c r="D21" s="10">
        <v>883</v>
      </c>
      <c r="E21" s="10">
        <v>927</v>
      </c>
      <c r="F21" s="10">
        <v>974</v>
      </c>
      <c r="G21" s="10">
        <v>992</v>
      </c>
      <c r="H21" s="10" t="s">
        <v>33</v>
      </c>
    </row>
    <row r="22" spans="1:17" s="2" customFormat="1" ht="16.5" customHeight="1" thickBot="1">
      <c r="A22" s="7" t="s">
        <v>267</v>
      </c>
      <c r="B22" s="12" t="s">
        <v>5</v>
      </c>
      <c r="C22" s="10">
        <v>784</v>
      </c>
      <c r="D22" s="10">
        <v>924</v>
      </c>
      <c r="E22" s="10">
        <v>973</v>
      </c>
      <c r="F22" s="10">
        <v>997</v>
      </c>
      <c r="G22" s="10">
        <v>1055</v>
      </c>
      <c r="H22" s="10">
        <v>1331</v>
      </c>
      <c r="I22" s="10">
        <v>1346</v>
      </c>
      <c r="J22" s="9">
        <v>1355</v>
      </c>
      <c r="K22" s="11" t="s">
        <v>10</v>
      </c>
    </row>
    <row r="23" spans="1:17" s="2" customFormat="1" ht="16.5" customHeight="1" thickBot="1">
      <c r="A23" s="18" t="s">
        <v>270</v>
      </c>
      <c r="B23" s="28" t="s">
        <v>3</v>
      </c>
      <c r="C23" s="10">
        <v>608</v>
      </c>
      <c r="D23" s="10">
        <v>623</v>
      </c>
      <c r="E23" s="10">
        <v>643</v>
      </c>
      <c r="F23" s="10">
        <v>753</v>
      </c>
      <c r="G23" s="10" t="s">
        <v>33</v>
      </c>
    </row>
    <row r="24" spans="1:17" s="2" customFormat="1" ht="16.5" customHeight="1" thickBot="1">
      <c r="A24" s="18" t="s">
        <v>304</v>
      </c>
      <c r="B24" s="28" t="s">
        <v>3</v>
      </c>
      <c r="C24" s="10">
        <v>561</v>
      </c>
      <c r="D24" s="10">
        <v>574</v>
      </c>
      <c r="E24" s="10">
        <v>578</v>
      </c>
      <c r="F24" s="10" t="s">
        <v>33</v>
      </c>
      <c r="K24" s="17"/>
      <c r="L24" s="32"/>
    </row>
    <row r="25" spans="1:17" s="2" customFormat="1" ht="11.25" customHeight="1">
      <c r="A25" s="29"/>
      <c r="B25" s="30"/>
      <c r="C25" s="29"/>
      <c r="D25" s="29"/>
      <c r="E25" s="29"/>
      <c r="N25" s="14"/>
    </row>
    <row r="26" spans="1:17" s="2" customFormat="1" ht="17.45" customHeight="1">
      <c r="A26" s="1" t="s">
        <v>306</v>
      </c>
    </row>
    <row r="27" spans="1:17" s="2" customFormat="1" ht="8.25" customHeight="1" thickBot="1">
      <c r="A27" s="1"/>
    </row>
    <row r="28" spans="1:17" s="2" customFormat="1" ht="17.45" customHeight="1" thickBot="1">
      <c r="A28" s="4" t="s">
        <v>0</v>
      </c>
      <c r="B28" s="5" t="s">
        <v>1</v>
      </c>
      <c r="C28" s="5" t="s">
        <v>2</v>
      </c>
      <c r="D28" s="5">
        <v>2</v>
      </c>
      <c r="E28" s="5">
        <v>3</v>
      </c>
      <c r="F28" s="5">
        <v>4</v>
      </c>
      <c r="G28" s="5">
        <v>5</v>
      </c>
      <c r="H28" s="5">
        <v>6</v>
      </c>
      <c r="I28" s="5">
        <v>7</v>
      </c>
      <c r="J28" s="5">
        <v>8</v>
      </c>
      <c r="K28" s="5">
        <v>9</v>
      </c>
      <c r="L28" s="5"/>
      <c r="M28" s="13" t="s">
        <v>9</v>
      </c>
      <c r="N28" s="14">
        <f>(7712/10227)</f>
        <v>0.75408233108438449</v>
      </c>
    </row>
    <row r="29" spans="1:17" s="2" customFormat="1" ht="17.45" customHeight="1" thickBot="1">
      <c r="A29" s="7" t="s">
        <v>276</v>
      </c>
      <c r="B29" s="8" t="s">
        <v>3</v>
      </c>
      <c r="C29" s="9">
        <v>1411</v>
      </c>
      <c r="D29" s="10"/>
      <c r="E29" s="10"/>
      <c r="F29" s="10"/>
      <c r="G29" s="10"/>
      <c r="H29" s="10"/>
      <c r="I29" s="10"/>
      <c r="J29" s="10"/>
      <c r="K29" s="10"/>
      <c r="L29" s="11" t="s">
        <v>4</v>
      </c>
      <c r="N29" s="13" t="s">
        <v>11</v>
      </c>
      <c r="O29" s="13" t="s">
        <v>12</v>
      </c>
      <c r="P29" s="13" t="s">
        <v>13</v>
      </c>
      <c r="Q29" s="13"/>
    </row>
    <row r="30" spans="1:17" s="2" customFormat="1" ht="17.45" customHeight="1" thickBot="1">
      <c r="A30" s="7" t="s">
        <v>275</v>
      </c>
      <c r="B30" s="12" t="s">
        <v>5</v>
      </c>
      <c r="C30" s="10">
        <v>1161</v>
      </c>
      <c r="D30" s="10">
        <v>1167</v>
      </c>
      <c r="E30" s="10">
        <v>1202</v>
      </c>
      <c r="F30" s="10">
        <v>1275</v>
      </c>
      <c r="G30" s="9">
        <v>1448</v>
      </c>
      <c r="H30" s="10"/>
      <c r="I30" s="10"/>
      <c r="J30" s="10"/>
      <c r="K30" s="10"/>
      <c r="L30" s="11" t="s">
        <v>8</v>
      </c>
      <c r="M30" s="16" t="s">
        <v>5</v>
      </c>
      <c r="N30" s="17">
        <f>(C30+C31+C33+C34)</f>
        <v>3706</v>
      </c>
      <c r="O30" s="14">
        <f>SUM(N30/N34)</f>
        <v>0.48431782540512286</v>
      </c>
      <c r="P30" s="2">
        <v>3</v>
      </c>
    </row>
    <row r="31" spans="1:17" s="2" customFormat="1" ht="17.45" customHeight="1" thickBot="1">
      <c r="A31" s="7" t="s">
        <v>307</v>
      </c>
      <c r="B31" s="12" t="s">
        <v>5</v>
      </c>
      <c r="C31" s="10">
        <v>976</v>
      </c>
      <c r="D31" s="10">
        <v>977</v>
      </c>
      <c r="E31" s="10">
        <v>1062</v>
      </c>
      <c r="F31" s="10">
        <v>1075</v>
      </c>
      <c r="G31" s="10">
        <v>1133</v>
      </c>
      <c r="H31" s="10"/>
      <c r="I31" s="9" t="s">
        <v>167</v>
      </c>
      <c r="J31" s="9"/>
      <c r="K31" s="9"/>
      <c r="L31" s="11" t="s">
        <v>6</v>
      </c>
      <c r="M31" s="20" t="s">
        <v>3</v>
      </c>
      <c r="N31" s="17">
        <f>(C29+C35+C37)</f>
        <v>2585</v>
      </c>
      <c r="O31" s="14">
        <f>SUM(N31/N34)</f>
        <v>0.33782017773131207</v>
      </c>
      <c r="P31" s="2">
        <v>2</v>
      </c>
    </row>
    <row r="32" spans="1:17" s="2" customFormat="1" ht="17.45" customHeight="1" thickBot="1">
      <c r="A32" s="18" t="s">
        <v>324</v>
      </c>
      <c r="B32" s="22" t="s">
        <v>16</v>
      </c>
      <c r="C32" s="10">
        <v>820</v>
      </c>
      <c r="D32" s="10">
        <v>825</v>
      </c>
      <c r="E32" s="10">
        <v>954</v>
      </c>
      <c r="F32" s="10">
        <v>982</v>
      </c>
      <c r="G32" s="10">
        <v>1001</v>
      </c>
      <c r="H32" s="10"/>
      <c r="I32" s="10"/>
      <c r="J32" s="10"/>
      <c r="K32" s="10"/>
      <c r="L32" s="11"/>
      <c r="M32" s="21" t="s">
        <v>16</v>
      </c>
      <c r="N32" s="17">
        <v>820</v>
      </c>
      <c r="O32" s="14">
        <f>SUM(N32/N34)</f>
        <v>0.10716152639832724</v>
      </c>
    </row>
    <row r="33" spans="1:17" s="2" customFormat="1" ht="17.45" customHeight="1" thickBot="1">
      <c r="A33" s="7" t="s">
        <v>302</v>
      </c>
      <c r="B33" s="12" t="s">
        <v>5</v>
      </c>
      <c r="C33" s="10">
        <v>800</v>
      </c>
      <c r="D33" s="10">
        <v>809</v>
      </c>
      <c r="E33" s="10">
        <v>820</v>
      </c>
      <c r="F33" s="10">
        <v>1003</v>
      </c>
      <c r="G33" s="9">
        <v>1368</v>
      </c>
      <c r="H33" s="10"/>
      <c r="I33" s="10"/>
      <c r="J33" s="10"/>
      <c r="K33" s="10"/>
      <c r="L33" s="11" t="s">
        <v>7</v>
      </c>
      <c r="M33" s="13" t="s">
        <v>17</v>
      </c>
      <c r="N33" s="17">
        <v>541</v>
      </c>
      <c r="O33" s="14">
        <f>SUM(N33/N34)</f>
        <v>7.070047046523785E-2</v>
      </c>
    </row>
    <row r="34" spans="1:17" s="2" customFormat="1" ht="17.45" customHeight="1" thickBot="1">
      <c r="A34" s="18" t="s">
        <v>280</v>
      </c>
      <c r="B34" s="19" t="s">
        <v>5</v>
      </c>
      <c r="C34" s="10">
        <v>769</v>
      </c>
      <c r="D34" s="10">
        <v>791</v>
      </c>
      <c r="E34" s="10">
        <v>800</v>
      </c>
      <c r="F34" s="10">
        <v>894</v>
      </c>
      <c r="G34" s="10" t="s">
        <v>33</v>
      </c>
      <c r="M34" s="13"/>
      <c r="N34" s="24">
        <v>7652</v>
      </c>
      <c r="O34" s="14"/>
      <c r="Q34" s="14"/>
    </row>
    <row r="35" spans="1:17" s="2" customFormat="1" ht="17.45" customHeight="1" thickBot="1">
      <c r="A35" s="7" t="s">
        <v>325</v>
      </c>
      <c r="B35" s="8" t="s">
        <v>3</v>
      </c>
      <c r="C35" s="10">
        <v>657</v>
      </c>
      <c r="D35" s="10">
        <v>706</v>
      </c>
      <c r="E35" s="10">
        <v>920</v>
      </c>
      <c r="F35" s="10">
        <v>986</v>
      </c>
      <c r="G35" s="10">
        <v>1034</v>
      </c>
      <c r="H35" s="10"/>
      <c r="I35" s="10"/>
      <c r="J35" s="10"/>
      <c r="K35" s="9" t="s">
        <v>167</v>
      </c>
      <c r="L35" s="11" t="s">
        <v>10</v>
      </c>
      <c r="N35" s="14"/>
    </row>
    <row r="36" spans="1:17" s="2" customFormat="1" ht="17.45" customHeight="1" thickBot="1">
      <c r="A36" s="18" t="s">
        <v>309</v>
      </c>
      <c r="B36" s="23" t="s">
        <v>14</v>
      </c>
      <c r="C36" s="10">
        <v>541</v>
      </c>
      <c r="D36" s="10">
        <v>553</v>
      </c>
      <c r="E36" s="10">
        <v>569</v>
      </c>
      <c r="F36" s="10" t="s">
        <v>33</v>
      </c>
      <c r="J36" s="14"/>
    </row>
    <row r="37" spans="1:17" s="2" customFormat="1" ht="17.45" customHeight="1" thickBot="1">
      <c r="A37" s="18" t="s">
        <v>279</v>
      </c>
      <c r="B37" s="28" t="s">
        <v>3</v>
      </c>
      <c r="C37" s="10">
        <v>517</v>
      </c>
      <c r="D37" s="10">
        <v>548</v>
      </c>
      <c r="E37" s="10" t="s">
        <v>33</v>
      </c>
      <c r="K37" s="17"/>
      <c r="M37" s="14"/>
    </row>
    <row r="39" spans="1:17" s="2" customFormat="1" ht="17.45" customHeight="1">
      <c r="A39" s="1" t="s">
        <v>322</v>
      </c>
    </row>
    <row r="40" spans="1:17" s="2" customFormat="1" ht="10.5" customHeight="1" thickBot="1">
      <c r="A40" s="1"/>
    </row>
    <row r="41" spans="1:17" s="2" customFormat="1" ht="16.5" customHeight="1" thickBot="1">
      <c r="A41" s="4" t="s">
        <v>0</v>
      </c>
      <c r="B41" s="5" t="s">
        <v>1</v>
      </c>
      <c r="C41" s="5" t="s">
        <v>2</v>
      </c>
      <c r="D41" s="5">
        <v>2</v>
      </c>
      <c r="E41" s="5">
        <v>3</v>
      </c>
      <c r="F41" s="5">
        <v>4</v>
      </c>
      <c r="G41" s="5">
        <v>5</v>
      </c>
      <c r="H41" s="5">
        <v>6</v>
      </c>
      <c r="I41" s="5">
        <v>7</v>
      </c>
      <c r="J41" s="5">
        <v>8</v>
      </c>
      <c r="K41" s="5">
        <v>9</v>
      </c>
      <c r="L41" s="6"/>
      <c r="M41" s="13" t="s">
        <v>9</v>
      </c>
      <c r="N41" s="14">
        <f>(8521/10930)</f>
        <v>0.77959743824336691</v>
      </c>
    </row>
    <row r="42" spans="1:17" s="2" customFormat="1" ht="16.5" customHeight="1" thickBot="1">
      <c r="A42" s="7" t="s">
        <v>323</v>
      </c>
      <c r="B42" s="8" t="s">
        <v>3</v>
      </c>
      <c r="C42" s="9">
        <v>1651</v>
      </c>
      <c r="D42" s="10"/>
      <c r="E42" s="9"/>
      <c r="F42" s="9"/>
      <c r="G42" s="10"/>
      <c r="H42" s="9"/>
      <c r="I42" s="10"/>
      <c r="J42" s="10"/>
      <c r="K42" s="10"/>
      <c r="L42" s="11" t="s">
        <v>4</v>
      </c>
      <c r="N42" s="13" t="s">
        <v>11</v>
      </c>
      <c r="O42" s="13" t="s">
        <v>12</v>
      </c>
      <c r="P42" s="13" t="s">
        <v>13</v>
      </c>
    </row>
    <row r="43" spans="1:17" s="2" customFormat="1" ht="16.5" customHeight="1" thickBot="1">
      <c r="A43" s="7" t="s">
        <v>246</v>
      </c>
      <c r="B43" s="12" t="s">
        <v>5</v>
      </c>
      <c r="C43" s="9">
        <v>1650</v>
      </c>
      <c r="D43" s="10"/>
      <c r="E43" s="9"/>
      <c r="F43" s="10"/>
      <c r="G43" s="9"/>
      <c r="H43" s="9"/>
      <c r="I43" s="9"/>
      <c r="J43" s="9"/>
      <c r="K43" s="9"/>
      <c r="L43" s="11" t="s">
        <v>8</v>
      </c>
      <c r="M43" s="16" t="s">
        <v>5</v>
      </c>
      <c r="N43" s="17">
        <f>(C43+C44+C45+C47)</f>
        <v>4758</v>
      </c>
      <c r="O43" s="14">
        <f>SUM(N43/N47)</f>
        <v>0.56354376406490581</v>
      </c>
      <c r="P43" s="2">
        <v>3</v>
      </c>
    </row>
    <row r="44" spans="1:17" s="2" customFormat="1" ht="16.5" customHeight="1" thickBot="1">
      <c r="A44" s="7" t="s">
        <v>352</v>
      </c>
      <c r="B44" s="12" t="s">
        <v>5</v>
      </c>
      <c r="C44" s="9">
        <v>1645</v>
      </c>
      <c r="D44" s="10"/>
      <c r="E44" s="10"/>
      <c r="F44" s="10"/>
      <c r="G44" s="10"/>
      <c r="H44" s="10"/>
      <c r="I44" s="9"/>
      <c r="J44" s="9"/>
      <c r="K44" s="9"/>
      <c r="L44" s="11" t="s">
        <v>7</v>
      </c>
      <c r="M44" s="20" t="s">
        <v>3</v>
      </c>
      <c r="N44" s="17">
        <f>(C42+C46+C48)</f>
        <v>2997</v>
      </c>
      <c r="O44" s="14">
        <f>SUM(N44/N47)</f>
        <v>0.3549686130522326</v>
      </c>
      <c r="P44" s="2">
        <v>2</v>
      </c>
    </row>
    <row r="45" spans="1:17" s="2" customFormat="1" ht="16.5" customHeight="1" thickBot="1">
      <c r="A45" s="7" t="s">
        <v>272</v>
      </c>
      <c r="B45" s="12" t="s">
        <v>5</v>
      </c>
      <c r="C45" s="10">
        <v>937</v>
      </c>
      <c r="D45" s="10">
        <v>948</v>
      </c>
      <c r="E45" s="10">
        <v>1037</v>
      </c>
      <c r="F45" s="10">
        <v>1105</v>
      </c>
      <c r="G45" s="10">
        <v>1116</v>
      </c>
      <c r="H45" s="10">
        <v>1131</v>
      </c>
      <c r="I45" s="10">
        <v>1168</v>
      </c>
      <c r="J45" s="9"/>
      <c r="K45" s="9" t="s">
        <v>167</v>
      </c>
      <c r="L45" s="11" t="s">
        <v>10</v>
      </c>
      <c r="M45" s="21" t="s">
        <v>16</v>
      </c>
      <c r="N45" s="17">
        <v>468</v>
      </c>
      <c r="O45" s="14">
        <f>SUM(N45/N47)</f>
        <v>5.543053417031861E-2</v>
      </c>
    </row>
    <row r="46" spans="1:17" s="2" customFormat="1" ht="16.5" customHeight="1" thickBot="1">
      <c r="A46" s="7" t="s">
        <v>366</v>
      </c>
      <c r="B46" s="8" t="s">
        <v>3</v>
      </c>
      <c r="C46" s="10">
        <v>839</v>
      </c>
      <c r="D46" s="10">
        <v>965</v>
      </c>
      <c r="E46" s="10">
        <v>987</v>
      </c>
      <c r="F46" s="10">
        <v>996</v>
      </c>
      <c r="G46" s="10">
        <v>1006</v>
      </c>
      <c r="H46" s="10">
        <v>1019</v>
      </c>
      <c r="I46" s="10">
        <v>1085</v>
      </c>
      <c r="J46" s="9" t="s">
        <v>167</v>
      </c>
      <c r="K46" s="9"/>
      <c r="L46" s="9" t="s">
        <v>6</v>
      </c>
      <c r="M46" s="26" t="s">
        <v>18</v>
      </c>
      <c r="N46" s="17">
        <f>(C50+C51)</f>
        <v>220</v>
      </c>
      <c r="O46" s="14">
        <f>SUM(N46/N47)</f>
        <v>2.6057088712542933E-2</v>
      </c>
    </row>
    <row r="47" spans="1:17" s="2" customFormat="1" ht="16.5" customHeight="1" thickBot="1">
      <c r="A47" s="18" t="s">
        <v>291</v>
      </c>
      <c r="B47" s="19" t="s">
        <v>5</v>
      </c>
      <c r="C47" s="10">
        <v>526</v>
      </c>
      <c r="D47" s="10">
        <v>538</v>
      </c>
      <c r="E47" s="10">
        <v>635</v>
      </c>
      <c r="F47" s="10">
        <v>734</v>
      </c>
      <c r="G47" s="10">
        <v>738</v>
      </c>
      <c r="H47" s="10">
        <v>751</v>
      </c>
      <c r="I47" s="10">
        <v>868</v>
      </c>
      <c r="J47" s="10"/>
      <c r="K47" s="10"/>
      <c r="L47" s="11"/>
      <c r="M47" s="34"/>
      <c r="N47" s="24">
        <v>8443</v>
      </c>
      <c r="O47" s="14"/>
    </row>
    <row r="48" spans="1:17" s="2" customFormat="1" ht="16.5" customHeight="1" thickBot="1">
      <c r="A48" s="18" t="s">
        <v>311</v>
      </c>
      <c r="B48" s="28" t="s">
        <v>3</v>
      </c>
      <c r="C48" s="10">
        <v>507</v>
      </c>
      <c r="D48" s="10">
        <v>568</v>
      </c>
      <c r="E48" s="10">
        <v>578</v>
      </c>
      <c r="F48" s="10">
        <v>593</v>
      </c>
      <c r="G48" s="10">
        <v>603</v>
      </c>
      <c r="H48" s="10">
        <v>616</v>
      </c>
      <c r="I48" s="10">
        <v>719</v>
      </c>
      <c r="J48" s="10" t="s">
        <v>33</v>
      </c>
      <c r="L48" s="55"/>
      <c r="M48" s="17"/>
      <c r="N48" s="14"/>
    </row>
    <row r="49" spans="1:14" s="2" customFormat="1" ht="16.5" customHeight="1" thickBot="1">
      <c r="A49" s="18" t="s">
        <v>314</v>
      </c>
      <c r="B49" s="22" t="s">
        <v>16</v>
      </c>
      <c r="C49" s="10">
        <v>468</v>
      </c>
      <c r="D49" s="10">
        <v>488</v>
      </c>
      <c r="E49" s="10">
        <v>500</v>
      </c>
      <c r="F49" s="10">
        <v>526</v>
      </c>
      <c r="G49" s="10">
        <v>535</v>
      </c>
      <c r="H49" s="10">
        <v>570</v>
      </c>
      <c r="I49" s="10" t="s">
        <v>33</v>
      </c>
    </row>
    <row r="50" spans="1:14" s="2" customFormat="1" ht="16.5" customHeight="1" thickBot="1">
      <c r="A50" s="18" t="s">
        <v>312</v>
      </c>
      <c r="B50" s="27" t="s">
        <v>18</v>
      </c>
      <c r="C50" s="10">
        <v>129</v>
      </c>
      <c r="D50" s="10">
        <v>133</v>
      </c>
      <c r="E50" s="10">
        <v>134</v>
      </c>
      <c r="F50" s="10">
        <v>151</v>
      </c>
      <c r="G50" s="10">
        <v>192</v>
      </c>
      <c r="H50" s="10" t="s">
        <v>33</v>
      </c>
      <c r="I50" s="14"/>
    </row>
    <row r="51" spans="1:14" s="2" customFormat="1" ht="16.5" customHeight="1" thickBot="1">
      <c r="A51" s="18" t="s">
        <v>313</v>
      </c>
      <c r="B51" s="27" t="s">
        <v>18</v>
      </c>
      <c r="C51" s="10">
        <v>91</v>
      </c>
      <c r="D51" s="10">
        <v>100</v>
      </c>
      <c r="E51" s="10">
        <v>111</v>
      </c>
      <c r="F51" s="10">
        <v>114</v>
      </c>
      <c r="G51" s="10" t="s">
        <v>33</v>
      </c>
    </row>
    <row r="53" spans="1:14" s="2" customFormat="1" ht="17.45" customHeight="1">
      <c r="A53" s="1" t="s">
        <v>315</v>
      </c>
    </row>
    <row r="54" spans="1:14" s="2" customFormat="1" ht="10.5" customHeight="1" thickBot="1">
      <c r="A54" s="1"/>
    </row>
    <row r="55" spans="1:14" s="2" customFormat="1" ht="16.5" customHeight="1" thickBot="1">
      <c r="A55" s="4" t="s">
        <v>0</v>
      </c>
      <c r="B55" s="5" t="s">
        <v>1</v>
      </c>
      <c r="C55" s="5" t="s">
        <v>2</v>
      </c>
      <c r="D55" s="5">
        <v>2</v>
      </c>
      <c r="E55" s="5">
        <v>3</v>
      </c>
      <c r="F55" s="5">
        <v>4</v>
      </c>
      <c r="G55" s="5">
        <v>5</v>
      </c>
      <c r="H55" s="5">
        <v>6</v>
      </c>
      <c r="I55" s="5">
        <v>7</v>
      </c>
      <c r="J55" s="6"/>
      <c r="K55" s="13" t="s">
        <v>9</v>
      </c>
      <c r="L55" s="14">
        <f>(9758/12777)</f>
        <v>0.76371605228144324</v>
      </c>
    </row>
    <row r="56" spans="1:14" s="2" customFormat="1" ht="16.5" customHeight="1" thickBot="1">
      <c r="A56" s="7" t="s">
        <v>317</v>
      </c>
      <c r="B56" s="12" t="s">
        <v>5</v>
      </c>
      <c r="C56" s="9">
        <v>2242</v>
      </c>
      <c r="D56" s="10"/>
      <c r="E56" s="10"/>
      <c r="F56" s="10"/>
      <c r="G56" s="10"/>
      <c r="H56" s="10"/>
      <c r="I56" s="10"/>
      <c r="J56" s="11" t="s">
        <v>4</v>
      </c>
      <c r="L56" s="13" t="s">
        <v>11</v>
      </c>
      <c r="M56" s="13" t="s">
        <v>12</v>
      </c>
      <c r="N56" s="13" t="s">
        <v>13</v>
      </c>
    </row>
    <row r="57" spans="1:14" s="2" customFormat="1" ht="16.5" customHeight="1" thickBot="1">
      <c r="A57" s="18" t="s">
        <v>285</v>
      </c>
      <c r="B57" s="28" t="s">
        <v>3</v>
      </c>
      <c r="C57" s="10">
        <v>943</v>
      </c>
      <c r="D57" s="10">
        <v>953</v>
      </c>
      <c r="E57" s="10">
        <v>962</v>
      </c>
      <c r="F57" s="10">
        <v>1008</v>
      </c>
      <c r="G57" s="10">
        <v>1160</v>
      </c>
      <c r="H57" s="10">
        <v>1187</v>
      </c>
      <c r="I57" s="10">
        <v>1189</v>
      </c>
      <c r="J57" s="11"/>
      <c r="K57" s="16" t="s">
        <v>5</v>
      </c>
      <c r="L57" s="17">
        <f>(C56+C61+C62+C64+C65)</f>
        <v>4906</v>
      </c>
      <c r="M57" s="14">
        <f>SUM(L57/L61)</f>
        <v>0.50886837464993262</v>
      </c>
      <c r="N57" s="2">
        <v>3</v>
      </c>
    </row>
    <row r="58" spans="1:14" s="2" customFormat="1" ht="16.5" customHeight="1" thickBot="1">
      <c r="A58" s="7" t="s">
        <v>363</v>
      </c>
      <c r="B58" s="8" t="s">
        <v>3</v>
      </c>
      <c r="C58" s="10">
        <v>889</v>
      </c>
      <c r="D58" s="10">
        <v>909</v>
      </c>
      <c r="E58" s="10">
        <v>934</v>
      </c>
      <c r="F58" s="10">
        <v>1222</v>
      </c>
      <c r="G58" s="10">
        <v>1256</v>
      </c>
      <c r="H58" s="10">
        <v>1368</v>
      </c>
      <c r="I58" s="9">
        <v>1375</v>
      </c>
      <c r="J58" s="11" t="s">
        <v>7</v>
      </c>
      <c r="K58" s="20" t="s">
        <v>3</v>
      </c>
      <c r="L58" s="17">
        <f>(C57+C58+C59+C63)</f>
        <v>3350</v>
      </c>
      <c r="M58" s="14">
        <f>SUM(L58/L61)</f>
        <v>0.34747432838917125</v>
      </c>
      <c r="N58" s="2">
        <v>2</v>
      </c>
    </row>
    <row r="59" spans="1:14" s="2" customFormat="1" ht="16.5" customHeight="1" thickBot="1">
      <c r="A59" s="7" t="s">
        <v>327</v>
      </c>
      <c r="B59" s="8" t="s">
        <v>3</v>
      </c>
      <c r="C59" s="10">
        <v>865</v>
      </c>
      <c r="D59" s="10">
        <v>939</v>
      </c>
      <c r="E59" s="10">
        <v>1190</v>
      </c>
      <c r="F59" s="10">
        <v>1245</v>
      </c>
      <c r="G59" s="10">
        <v>1254</v>
      </c>
      <c r="H59" s="10">
        <v>1262</v>
      </c>
      <c r="I59" s="9">
        <v>1264</v>
      </c>
      <c r="J59" s="11" t="s">
        <v>15</v>
      </c>
      <c r="K59" s="21" t="s">
        <v>16</v>
      </c>
      <c r="L59" s="17">
        <v>845</v>
      </c>
      <c r="M59" s="14">
        <f>SUM(L59/L61)</f>
        <v>8.7646509698164093E-2</v>
      </c>
      <c r="N59" s="2">
        <v>1</v>
      </c>
    </row>
    <row r="60" spans="1:14" s="2" customFormat="1" ht="16.5" customHeight="1" thickBot="1">
      <c r="A60" s="7" t="s">
        <v>287</v>
      </c>
      <c r="B60" s="31" t="s">
        <v>16</v>
      </c>
      <c r="C60" s="10">
        <v>845</v>
      </c>
      <c r="D60" s="10">
        <v>884</v>
      </c>
      <c r="E60" s="10">
        <v>942</v>
      </c>
      <c r="F60" s="10">
        <v>1110</v>
      </c>
      <c r="G60" s="10">
        <v>1182</v>
      </c>
      <c r="H60" s="10">
        <v>1320</v>
      </c>
      <c r="I60" s="9">
        <v>1330</v>
      </c>
      <c r="J60" s="11" t="s">
        <v>6</v>
      </c>
      <c r="K60" s="13" t="s">
        <v>17</v>
      </c>
      <c r="L60" s="17">
        <v>540</v>
      </c>
      <c r="M60" s="14">
        <f>SUM(L60/L61)</f>
        <v>5.6010787262732079E-2</v>
      </c>
    </row>
    <row r="61" spans="1:14" s="2" customFormat="1" ht="16.5" customHeight="1" thickBot="1">
      <c r="A61" s="7" t="s">
        <v>328</v>
      </c>
      <c r="B61" s="12" t="s">
        <v>5</v>
      </c>
      <c r="C61" s="10">
        <v>717</v>
      </c>
      <c r="D61" s="10">
        <v>1082</v>
      </c>
      <c r="E61" s="10">
        <v>1175</v>
      </c>
      <c r="F61" s="10">
        <v>1181</v>
      </c>
      <c r="G61" s="10">
        <v>1279</v>
      </c>
      <c r="H61" s="9">
        <v>1563</v>
      </c>
      <c r="I61" s="9"/>
      <c r="J61" s="11" t="s">
        <v>8</v>
      </c>
      <c r="K61" s="13"/>
      <c r="L61" s="24">
        <v>9641</v>
      </c>
      <c r="M61" s="14"/>
    </row>
    <row r="62" spans="1:14" s="2" customFormat="1" ht="16.5" customHeight="1" thickBot="1">
      <c r="A62" s="18" t="s">
        <v>318</v>
      </c>
      <c r="B62" s="19" t="s">
        <v>5</v>
      </c>
      <c r="C62" s="10">
        <v>683</v>
      </c>
      <c r="D62" s="10">
        <v>729</v>
      </c>
      <c r="E62" s="10">
        <v>740</v>
      </c>
      <c r="F62" s="10">
        <v>754</v>
      </c>
      <c r="G62" s="10" t="s">
        <v>33</v>
      </c>
    </row>
    <row r="63" spans="1:14" s="2" customFormat="1" ht="16.5" customHeight="1" thickBot="1">
      <c r="A63" s="18" t="s">
        <v>320</v>
      </c>
      <c r="B63" s="28" t="s">
        <v>3</v>
      </c>
      <c r="C63" s="10">
        <v>653</v>
      </c>
      <c r="D63" s="10">
        <v>663</v>
      </c>
      <c r="E63" s="10">
        <v>686</v>
      </c>
      <c r="F63" s="10" t="s">
        <v>33</v>
      </c>
    </row>
    <row r="64" spans="1:14" s="2" customFormat="1" ht="16.5" customHeight="1" thickBot="1">
      <c r="A64" s="7" t="s">
        <v>316</v>
      </c>
      <c r="B64" s="12" t="s">
        <v>5</v>
      </c>
      <c r="C64" s="10">
        <v>646</v>
      </c>
      <c r="D64" s="10">
        <v>770</v>
      </c>
      <c r="E64" s="10">
        <v>785</v>
      </c>
      <c r="F64" s="10">
        <v>793</v>
      </c>
      <c r="G64" s="10">
        <v>988</v>
      </c>
      <c r="H64" s="10">
        <v>1155</v>
      </c>
      <c r="I64" s="9">
        <v>1316</v>
      </c>
      <c r="J64" s="11" t="s">
        <v>10</v>
      </c>
    </row>
    <row r="65" spans="1:20" s="2" customFormat="1" ht="16.5" customHeight="1" thickBot="1">
      <c r="A65" s="18" t="s">
        <v>319</v>
      </c>
      <c r="B65" s="19" t="s">
        <v>5</v>
      </c>
      <c r="C65" s="10">
        <v>618</v>
      </c>
      <c r="D65" s="10">
        <v>706</v>
      </c>
      <c r="E65" s="10">
        <v>721</v>
      </c>
      <c r="F65" s="10">
        <v>785</v>
      </c>
      <c r="G65" s="10">
        <v>911</v>
      </c>
      <c r="H65" s="10" t="s">
        <v>33</v>
      </c>
    </row>
    <row r="66" spans="1:20" s="2" customFormat="1" ht="16.5" customHeight="1" thickBot="1">
      <c r="A66" s="18" t="s">
        <v>321</v>
      </c>
      <c r="B66" s="23" t="s">
        <v>14</v>
      </c>
      <c r="C66" s="10">
        <v>540</v>
      </c>
      <c r="D66" s="10">
        <v>628</v>
      </c>
      <c r="E66" s="10" t="s">
        <v>33</v>
      </c>
    </row>
    <row r="68" spans="1:20" s="35" customFormat="1" ht="15" customHeight="1">
      <c r="B68" s="39" t="s">
        <v>20</v>
      </c>
      <c r="C68" s="41" t="s">
        <v>5</v>
      </c>
      <c r="D68" s="42" t="s">
        <v>3</v>
      </c>
      <c r="E68" s="43" t="s">
        <v>16</v>
      </c>
      <c r="F68" s="44" t="s">
        <v>18</v>
      </c>
      <c r="G68" s="39" t="s">
        <v>17</v>
      </c>
      <c r="H68" s="48"/>
      <c r="R68" s="36"/>
      <c r="S68" s="37"/>
      <c r="T68" s="38"/>
    </row>
    <row r="69" spans="1:20" s="35" customFormat="1" ht="15" customHeight="1">
      <c r="A69" s="35" t="s">
        <v>11</v>
      </c>
      <c r="B69" s="40">
        <f>SUM(N47+N34+M19+J7+L61)</f>
        <v>43081</v>
      </c>
      <c r="C69" s="37">
        <f>SUM(L57+N43+N30+M16+J5)</f>
        <v>23030</v>
      </c>
      <c r="D69" s="37">
        <f>SUM(L58+N44+M17+J6+N31)</f>
        <v>15667</v>
      </c>
      <c r="E69" s="37">
        <f>(L59+N45+N32+M18)</f>
        <v>3083</v>
      </c>
      <c r="F69" s="37">
        <v>220</v>
      </c>
      <c r="G69" s="37">
        <f>(L60+N33)</f>
        <v>1081</v>
      </c>
      <c r="H69" s="37"/>
      <c r="R69" s="39"/>
      <c r="S69" s="40"/>
      <c r="T69" s="38"/>
    </row>
    <row r="70" spans="1:20" s="35" customFormat="1" ht="15" customHeight="1">
      <c r="A70" s="35" t="s">
        <v>12</v>
      </c>
      <c r="B70" s="45">
        <v>1</v>
      </c>
      <c r="C70" s="38">
        <f>SUM(C69/$B$69)</f>
        <v>0.53457440635082754</v>
      </c>
      <c r="D70" s="38">
        <f>SUM(D69/$B$69)</f>
        <v>0.36366379610501148</v>
      </c>
      <c r="E70" s="38">
        <f>SUM(E69/$B$69)</f>
        <v>7.1562869942666141E-2</v>
      </c>
      <c r="F70" s="38">
        <f>SUM(F69/$B$69)</f>
        <v>5.106659548292751E-3</v>
      </c>
      <c r="G70" s="38">
        <f>SUM(G69/$B$69)</f>
        <v>2.5092268053202107E-2</v>
      </c>
      <c r="H70" s="38"/>
    </row>
    <row r="71" spans="1:20" s="35" customFormat="1" ht="15" customHeight="1">
      <c r="A71" s="35" t="s">
        <v>13</v>
      </c>
      <c r="B71" s="39">
        <v>27</v>
      </c>
      <c r="C71" s="35">
        <v>14</v>
      </c>
      <c r="D71" s="35">
        <v>11</v>
      </c>
      <c r="E71" s="35">
        <v>2</v>
      </c>
      <c r="F71" s="35">
        <v>0</v>
      </c>
      <c r="G71" s="35">
        <v>0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S71"/>
  <sheetViews>
    <sheetView workbookViewId="0">
      <selection activeCell="I12" sqref="I12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7109375" customWidth="1"/>
    <col min="19" max="19" width="8.42578125" customWidth="1"/>
  </cols>
  <sheetData>
    <row r="1" spans="1:15" s="2" customFormat="1" ht="16.5" customHeight="1">
      <c r="A1" s="1" t="s">
        <v>260</v>
      </c>
    </row>
    <row r="2" spans="1:15" s="2" customFormat="1" ht="9.75" customHeight="1" thickBot="1">
      <c r="A2" s="3"/>
    </row>
    <row r="3" spans="1:15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6"/>
      <c r="H3" s="13" t="s">
        <v>9</v>
      </c>
      <c r="I3" s="14">
        <f>(8720/13371)</f>
        <v>0.65215765462568243</v>
      </c>
    </row>
    <row r="4" spans="1:15" s="2" customFormat="1" ht="16.5" customHeight="1" thickBot="1">
      <c r="A4" s="7" t="s">
        <v>222</v>
      </c>
      <c r="B4" s="8" t="s">
        <v>3</v>
      </c>
      <c r="C4" s="9">
        <v>2109</v>
      </c>
      <c r="D4" s="10"/>
      <c r="E4" s="9"/>
      <c r="F4" s="10"/>
      <c r="G4" s="11" t="s">
        <v>4</v>
      </c>
      <c r="I4" s="13" t="s">
        <v>11</v>
      </c>
      <c r="J4" s="13" t="s">
        <v>12</v>
      </c>
      <c r="K4" s="13" t="s">
        <v>13</v>
      </c>
    </row>
    <row r="5" spans="1:15" s="2" customFormat="1" ht="16.5" customHeight="1" thickBot="1">
      <c r="A5" s="7" t="s">
        <v>224</v>
      </c>
      <c r="B5" s="12" t="s">
        <v>5</v>
      </c>
      <c r="C5" s="9">
        <v>1782</v>
      </c>
      <c r="D5" s="10"/>
      <c r="E5" s="10"/>
      <c r="F5" s="9"/>
      <c r="G5" s="11" t="s">
        <v>8</v>
      </c>
      <c r="H5" s="16" t="s">
        <v>5</v>
      </c>
      <c r="I5" s="17">
        <f>(C5+C6+C9+C11+C10)</f>
        <v>4370</v>
      </c>
      <c r="J5" s="14">
        <f>SUM(I5/I7)</f>
        <v>0.50956156716417911</v>
      </c>
      <c r="K5" s="2">
        <v>2</v>
      </c>
    </row>
    <row r="6" spans="1:15" s="2" customFormat="1" ht="16.5" customHeight="1" thickBot="1">
      <c r="A6" s="7" t="s">
        <v>123</v>
      </c>
      <c r="B6" s="12" t="s">
        <v>5</v>
      </c>
      <c r="C6" s="10">
        <v>1353</v>
      </c>
      <c r="D6" s="10"/>
      <c r="E6" s="10"/>
      <c r="F6" s="10"/>
      <c r="G6" s="11" t="s">
        <v>7</v>
      </c>
      <c r="H6" s="20" t="s">
        <v>3</v>
      </c>
      <c r="I6" s="17">
        <f>(C4+C7+C8)</f>
        <v>4206</v>
      </c>
      <c r="J6" s="14">
        <f>SUM(I6/I7)</f>
        <v>0.49043843283582089</v>
      </c>
      <c r="K6" s="2">
        <v>3</v>
      </c>
    </row>
    <row r="7" spans="1:15" s="2" customFormat="1" ht="16.5" customHeight="1" thickBot="1">
      <c r="A7" s="7" t="s">
        <v>263</v>
      </c>
      <c r="B7" s="8" t="s">
        <v>3</v>
      </c>
      <c r="C7" s="10">
        <v>1119</v>
      </c>
      <c r="D7" s="10"/>
      <c r="E7" s="10"/>
      <c r="F7" s="10"/>
      <c r="G7" s="11" t="s">
        <v>10</v>
      </c>
      <c r="H7" s="21"/>
      <c r="I7" s="24">
        <v>8576</v>
      </c>
      <c r="J7" s="14"/>
    </row>
    <row r="8" spans="1:15" s="2" customFormat="1" ht="16.5" customHeight="1" thickBot="1">
      <c r="A8" s="7" t="s">
        <v>264</v>
      </c>
      <c r="B8" s="8" t="s">
        <v>3</v>
      </c>
      <c r="C8" s="10">
        <v>978</v>
      </c>
      <c r="D8" s="10"/>
      <c r="E8" s="10"/>
      <c r="F8" s="10"/>
      <c r="G8" s="11" t="s">
        <v>6</v>
      </c>
      <c r="H8" s="34"/>
      <c r="I8" s="17"/>
      <c r="J8" s="14"/>
    </row>
    <row r="9" spans="1:15" s="2" customFormat="1" ht="16.5" customHeight="1" thickBot="1">
      <c r="A9" s="18" t="s">
        <v>261</v>
      </c>
      <c r="B9" s="19" t="s">
        <v>5</v>
      </c>
      <c r="C9" s="10">
        <v>552</v>
      </c>
      <c r="D9" s="10"/>
      <c r="E9" s="10"/>
      <c r="F9" s="10"/>
      <c r="G9" s="11"/>
      <c r="H9" s="34"/>
      <c r="I9" s="17"/>
      <c r="J9" s="14"/>
    </row>
    <row r="10" spans="1:15" s="2" customFormat="1" ht="16.5" customHeight="1" thickBot="1">
      <c r="A10" s="18"/>
      <c r="B10" s="19" t="s">
        <v>5</v>
      </c>
      <c r="C10" s="10">
        <v>439</v>
      </c>
      <c r="D10" s="10"/>
      <c r="E10" s="10"/>
      <c r="F10" s="10"/>
      <c r="H10" s="13"/>
      <c r="I10" s="17"/>
      <c r="J10" s="14"/>
    </row>
    <row r="11" spans="1:15" s="2" customFormat="1" ht="16.5" customHeight="1" thickBot="1">
      <c r="A11" s="18" t="s">
        <v>262</v>
      </c>
      <c r="B11" s="19" t="s">
        <v>5</v>
      </c>
      <c r="C11" s="10">
        <v>244</v>
      </c>
      <c r="D11" s="10"/>
      <c r="E11" s="10"/>
      <c r="F11" s="10"/>
      <c r="H11" s="13"/>
      <c r="I11" s="17"/>
      <c r="J11" s="14"/>
    </row>
    <row r="12" spans="1:15" s="2" customFormat="1" ht="10.5" customHeight="1">
      <c r="A12" s="1"/>
    </row>
    <row r="13" spans="1:15" s="2" customFormat="1" ht="17.45" customHeight="1">
      <c r="A13" s="1" t="s">
        <v>265</v>
      </c>
    </row>
    <row r="14" spans="1:15" s="2" customFormat="1" ht="10.5" customHeight="1" thickBot="1">
      <c r="A14" s="1"/>
    </row>
    <row r="15" spans="1:15" s="2" customFormat="1" ht="16.5" customHeight="1" thickBot="1">
      <c r="A15" s="4" t="s">
        <v>0</v>
      </c>
      <c r="B15" s="5" t="s">
        <v>1</v>
      </c>
      <c r="C15" s="5" t="s">
        <v>2</v>
      </c>
      <c r="D15" s="5">
        <v>2</v>
      </c>
      <c r="E15" s="5">
        <v>3</v>
      </c>
      <c r="F15" s="5">
        <v>4</v>
      </c>
      <c r="G15" s="5">
        <v>5</v>
      </c>
      <c r="H15" s="5">
        <v>6</v>
      </c>
      <c r="I15" s="5">
        <v>7</v>
      </c>
      <c r="J15" s="5">
        <v>8</v>
      </c>
      <c r="K15" s="6"/>
      <c r="L15" s="13" t="s">
        <v>9</v>
      </c>
      <c r="M15" s="14"/>
    </row>
    <row r="16" spans="1:15" s="2" customFormat="1" ht="16.5" customHeight="1" thickBot="1">
      <c r="A16" s="7" t="s">
        <v>195</v>
      </c>
      <c r="B16" s="12" t="s">
        <v>5</v>
      </c>
      <c r="C16" s="9">
        <v>2387</v>
      </c>
      <c r="D16" s="10"/>
      <c r="E16" s="10"/>
      <c r="F16" s="10"/>
      <c r="G16" s="10"/>
      <c r="H16" s="10"/>
      <c r="I16" s="10"/>
      <c r="J16" s="10"/>
      <c r="K16" s="11" t="s">
        <v>4</v>
      </c>
      <c r="M16" s="13" t="s">
        <v>11</v>
      </c>
      <c r="N16" s="13" t="s">
        <v>12</v>
      </c>
      <c r="O16" s="13" t="s">
        <v>13</v>
      </c>
    </row>
    <row r="17" spans="1:16" s="2" customFormat="1" ht="16.5" customHeight="1" thickBot="1">
      <c r="A17" s="7" t="s">
        <v>240</v>
      </c>
      <c r="B17" s="12" t="s">
        <v>5</v>
      </c>
      <c r="C17" s="10">
        <v>1463</v>
      </c>
      <c r="D17" s="9"/>
      <c r="E17" s="10"/>
      <c r="F17" s="10"/>
      <c r="G17" s="10"/>
      <c r="H17" s="10"/>
      <c r="I17" s="10"/>
      <c r="J17" s="10"/>
      <c r="K17" s="11" t="s">
        <v>8</v>
      </c>
      <c r="L17" s="16" t="s">
        <v>5</v>
      </c>
      <c r="M17" s="17">
        <f>(C16+C17+C20+C23+C25+C19)</f>
        <v>6928</v>
      </c>
      <c r="N17" s="14">
        <f>SUM(M17/M21)</f>
        <v>0.64578672632363909</v>
      </c>
      <c r="O17" s="2">
        <v>4</v>
      </c>
    </row>
    <row r="18" spans="1:16" s="2" customFormat="1" ht="16.5" customHeight="1" thickBot="1">
      <c r="A18" s="7" t="s">
        <v>106</v>
      </c>
      <c r="B18" s="8" t="s">
        <v>3</v>
      </c>
      <c r="C18" s="10">
        <v>1290</v>
      </c>
      <c r="D18" s="10"/>
      <c r="E18" s="10"/>
      <c r="F18" s="10"/>
      <c r="G18" s="10"/>
      <c r="H18" s="9"/>
      <c r="I18" s="10"/>
      <c r="J18" s="10"/>
      <c r="K18" s="11" t="s">
        <v>6</v>
      </c>
      <c r="L18" s="20" t="s">
        <v>3</v>
      </c>
      <c r="M18" s="17">
        <f>(C18+C21+C22)</f>
        <v>2879</v>
      </c>
      <c r="N18" s="14">
        <f>SUM(M18/M21)</f>
        <v>0.26836316181953768</v>
      </c>
      <c r="O18" s="2">
        <v>2</v>
      </c>
    </row>
    <row r="19" spans="1:16" s="2" customFormat="1" ht="16.5" customHeight="1" thickBot="1">
      <c r="A19" s="7"/>
      <c r="B19" s="12" t="s">
        <v>5</v>
      </c>
      <c r="C19" s="10">
        <v>993</v>
      </c>
      <c r="D19" s="10"/>
      <c r="E19" s="10"/>
      <c r="F19" s="10"/>
      <c r="G19" s="10"/>
      <c r="H19" s="9"/>
      <c r="I19" s="10"/>
      <c r="J19" s="10"/>
      <c r="K19" s="11" t="s">
        <v>10</v>
      </c>
      <c r="L19" s="21" t="s">
        <v>16</v>
      </c>
      <c r="M19" s="17">
        <v>694</v>
      </c>
      <c r="N19" s="14">
        <f>SUM(M19/M21)</f>
        <v>6.4690529455630127E-2</v>
      </c>
    </row>
    <row r="20" spans="1:16" s="2" customFormat="1" ht="16.5" customHeight="1" thickBot="1">
      <c r="A20" s="7" t="s">
        <v>266</v>
      </c>
      <c r="B20" s="12" t="s">
        <v>5</v>
      </c>
      <c r="C20" s="10">
        <v>869</v>
      </c>
      <c r="D20" s="10"/>
      <c r="E20" s="10"/>
      <c r="F20" s="10"/>
      <c r="G20" s="10"/>
      <c r="H20" s="9"/>
      <c r="I20" s="10"/>
      <c r="J20" s="10"/>
      <c r="K20" s="11" t="s">
        <v>15</v>
      </c>
      <c r="L20" s="13" t="s">
        <v>17</v>
      </c>
      <c r="M20" s="17">
        <v>227</v>
      </c>
      <c r="N20" s="14">
        <f>SUM(M20/M21)</f>
        <v>2.1159582401193141E-2</v>
      </c>
    </row>
    <row r="21" spans="1:16" s="2" customFormat="1" ht="16.5" customHeight="1" thickBot="1">
      <c r="A21" s="18" t="s">
        <v>269</v>
      </c>
      <c r="B21" s="28" t="s">
        <v>3</v>
      </c>
      <c r="C21" s="10">
        <v>850</v>
      </c>
      <c r="D21" s="10"/>
      <c r="E21" s="9"/>
      <c r="F21" s="10"/>
      <c r="G21" s="10"/>
      <c r="H21" s="10"/>
      <c r="I21" s="10"/>
      <c r="J21" s="10"/>
      <c r="K21" s="11" t="s">
        <v>7</v>
      </c>
      <c r="M21" s="24">
        <v>10728</v>
      </c>
    </row>
    <row r="22" spans="1:16" s="2" customFormat="1" ht="16.5" customHeight="1" thickBot="1">
      <c r="A22" s="18" t="s">
        <v>270</v>
      </c>
      <c r="B22" s="28" t="s">
        <v>3</v>
      </c>
      <c r="C22" s="10">
        <v>739</v>
      </c>
      <c r="D22" s="10"/>
      <c r="E22" s="10"/>
      <c r="F22" s="10"/>
      <c r="G22" s="10"/>
      <c r="H22" s="10"/>
      <c r="I22" s="10"/>
      <c r="J22" s="10"/>
      <c r="K22" s="11"/>
    </row>
    <row r="23" spans="1:16" s="2" customFormat="1" ht="16.5" customHeight="1" thickBot="1">
      <c r="A23" s="18" t="s">
        <v>267</v>
      </c>
      <c r="B23" s="19" t="s">
        <v>5</v>
      </c>
      <c r="C23" s="10">
        <v>714</v>
      </c>
      <c r="D23" s="10"/>
      <c r="E23" s="10"/>
      <c r="F23" s="10"/>
      <c r="G23" s="10"/>
      <c r="H23" s="10"/>
      <c r="I23" s="10"/>
      <c r="J23" s="9"/>
      <c r="K23" s="11"/>
    </row>
    <row r="24" spans="1:16" s="2" customFormat="1" ht="16.5" customHeight="1" thickBot="1">
      <c r="A24" s="18" t="s">
        <v>373</v>
      </c>
      <c r="B24" s="22" t="s">
        <v>16</v>
      </c>
      <c r="C24" s="10">
        <v>694</v>
      </c>
      <c r="D24" s="10"/>
      <c r="E24" s="10"/>
      <c r="F24" s="10"/>
      <c r="G24" s="10"/>
    </row>
    <row r="25" spans="1:16" s="2" customFormat="1" ht="16.5" customHeight="1" thickBot="1">
      <c r="A25" s="18" t="s">
        <v>268</v>
      </c>
      <c r="B25" s="19" t="s">
        <v>5</v>
      </c>
      <c r="C25" s="10">
        <v>502</v>
      </c>
      <c r="D25" s="10"/>
      <c r="E25" s="10"/>
      <c r="F25" s="10"/>
      <c r="K25" s="17"/>
      <c r="L25" s="32"/>
      <c r="M25" s="17"/>
    </row>
    <row r="26" spans="1:16" s="2" customFormat="1" ht="16.5" customHeight="1" thickBot="1">
      <c r="A26" s="18" t="s">
        <v>271</v>
      </c>
      <c r="B26" s="23" t="s">
        <v>14</v>
      </c>
      <c r="C26" s="10">
        <v>227</v>
      </c>
      <c r="D26" s="10"/>
      <c r="E26" s="10"/>
      <c r="F26" s="10"/>
      <c r="K26" s="17"/>
      <c r="L26" s="32"/>
    </row>
    <row r="27" spans="1:16" s="2" customFormat="1" ht="11.25" customHeight="1">
      <c r="A27" s="29"/>
      <c r="B27" s="30"/>
      <c r="C27" s="29"/>
      <c r="D27" s="29"/>
      <c r="E27" s="29"/>
      <c r="N27" s="14"/>
    </row>
    <row r="28" spans="1:16" s="2" customFormat="1" ht="17.45" customHeight="1">
      <c r="A28" s="1" t="s">
        <v>273</v>
      </c>
      <c r="M28" s="17"/>
    </row>
    <row r="29" spans="1:16" s="2" customFormat="1" ht="8.25" customHeight="1" thickBot="1">
      <c r="A29" s="1"/>
    </row>
    <row r="30" spans="1:16" s="2" customFormat="1" ht="17.45" customHeight="1" thickBot="1">
      <c r="A30" s="4" t="s">
        <v>0</v>
      </c>
      <c r="B30" s="5" t="s">
        <v>1</v>
      </c>
      <c r="C30" s="5" t="s">
        <v>2</v>
      </c>
      <c r="D30" s="5">
        <v>2</v>
      </c>
      <c r="E30" s="5">
        <v>3</v>
      </c>
      <c r="F30" s="5">
        <v>4</v>
      </c>
      <c r="G30" s="5">
        <v>5</v>
      </c>
      <c r="H30" s="5">
        <v>6</v>
      </c>
      <c r="I30" s="5">
        <v>7</v>
      </c>
      <c r="J30" s="5">
        <v>8</v>
      </c>
      <c r="K30" s="5"/>
      <c r="L30" s="13" t="s">
        <v>9</v>
      </c>
      <c r="M30" s="14">
        <f>(7738/10475)</f>
        <v>0.73871121718377086</v>
      </c>
    </row>
    <row r="31" spans="1:16" s="2" customFormat="1" ht="17.45" customHeight="1" thickBot="1">
      <c r="A31" s="7" t="s">
        <v>275</v>
      </c>
      <c r="B31" s="12" t="s">
        <v>5</v>
      </c>
      <c r="C31" s="9">
        <v>1575</v>
      </c>
      <c r="D31" s="10"/>
      <c r="E31" s="10"/>
      <c r="F31" s="10"/>
      <c r="G31" s="10"/>
      <c r="H31" s="10"/>
      <c r="I31" s="10"/>
      <c r="J31" s="10"/>
      <c r="K31" s="11" t="s">
        <v>4</v>
      </c>
      <c r="M31" s="13" t="s">
        <v>11</v>
      </c>
      <c r="N31" s="13" t="s">
        <v>12</v>
      </c>
      <c r="O31" s="13" t="s">
        <v>13</v>
      </c>
      <c r="P31" s="13"/>
    </row>
    <row r="32" spans="1:16" s="2" customFormat="1" ht="17.45" customHeight="1" thickBot="1">
      <c r="A32" s="7" t="s">
        <v>308</v>
      </c>
      <c r="B32" s="12" t="s">
        <v>5</v>
      </c>
      <c r="C32" s="10">
        <v>1193</v>
      </c>
      <c r="D32" s="10"/>
      <c r="E32" s="10"/>
      <c r="F32" s="9"/>
      <c r="G32" s="10"/>
      <c r="H32" s="10"/>
      <c r="I32" s="9"/>
      <c r="J32" s="9"/>
      <c r="K32" s="11" t="s">
        <v>8</v>
      </c>
      <c r="L32" s="16" t="s">
        <v>5</v>
      </c>
      <c r="M32" s="17">
        <f>(C31+C32+C34+C38)</f>
        <v>4206</v>
      </c>
      <c r="N32" s="14">
        <f>SUM(M32/M36)</f>
        <v>0.55664372683959762</v>
      </c>
      <c r="O32" s="2">
        <v>3</v>
      </c>
    </row>
    <row r="33" spans="1:16" s="2" customFormat="1" ht="17.45" customHeight="1" thickBot="1">
      <c r="A33" s="7" t="s">
        <v>276</v>
      </c>
      <c r="B33" s="8" t="s">
        <v>3</v>
      </c>
      <c r="C33" s="10">
        <v>1171</v>
      </c>
      <c r="D33" s="10"/>
      <c r="E33" s="10"/>
      <c r="F33" s="10"/>
      <c r="G33" s="10"/>
      <c r="H33" s="9"/>
      <c r="I33" s="9"/>
      <c r="J33" s="9"/>
      <c r="K33" s="11" t="s">
        <v>7</v>
      </c>
      <c r="L33" s="20" t="s">
        <v>3</v>
      </c>
      <c r="M33" s="17">
        <f>(C33+C35+C36+C37)</f>
        <v>3008</v>
      </c>
      <c r="N33" s="14">
        <f>SUM(M33/M36)</f>
        <v>0.39809422975119113</v>
      </c>
      <c r="O33" s="2">
        <v>2</v>
      </c>
    </row>
    <row r="34" spans="1:16" s="2" customFormat="1" ht="17.45" customHeight="1" thickBot="1">
      <c r="A34" s="7" t="s">
        <v>204</v>
      </c>
      <c r="B34" s="12" t="s">
        <v>5</v>
      </c>
      <c r="C34" s="10">
        <v>980</v>
      </c>
      <c r="D34" s="10"/>
      <c r="E34" s="10"/>
      <c r="F34" s="10"/>
      <c r="G34" s="10"/>
      <c r="H34" s="9"/>
      <c r="I34" s="9"/>
      <c r="J34" s="9"/>
      <c r="K34" s="11" t="s">
        <v>6</v>
      </c>
      <c r="L34" s="21" t="s">
        <v>16</v>
      </c>
      <c r="M34" s="17">
        <v>55</v>
      </c>
      <c r="N34" s="14">
        <f>SUM(M34/M36)</f>
        <v>7.2789835892006355E-3</v>
      </c>
    </row>
    <row r="35" spans="1:16" s="2" customFormat="1" ht="17.45" customHeight="1" thickBot="1">
      <c r="A35" s="7" t="s">
        <v>274</v>
      </c>
      <c r="B35" s="8" t="s">
        <v>3</v>
      </c>
      <c r="C35" s="10">
        <v>663</v>
      </c>
      <c r="D35" s="10"/>
      <c r="E35" s="10"/>
      <c r="F35" s="10"/>
      <c r="G35" s="10"/>
      <c r="H35" s="10"/>
      <c r="I35" s="10"/>
      <c r="J35" s="9"/>
      <c r="K35" s="11" t="s">
        <v>10</v>
      </c>
      <c r="L35" s="13" t="s">
        <v>17</v>
      </c>
      <c r="M35" s="17">
        <v>287</v>
      </c>
      <c r="N35" s="14">
        <f>SUM(M35/M36)</f>
        <v>3.7983059820010587E-2</v>
      </c>
    </row>
    <row r="36" spans="1:16" s="2" customFormat="1" ht="17.45" customHeight="1" thickBot="1">
      <c r="A36" s="18" t="s">
        <v>279</v>
      </c>
      <c r="B36" s="28" t="s">
        <v>3</v>
      </c>
      <c r="C36" s="10">
        <v>623</v>
      </c>
      <c r="D36" s="10"/>
      <c r="E36" s="10"/>
      <c r="F36" s="10"/>
      <c r="G36" s="10"/>
      <c r="H36" s="10"/>
      <c r="L36" s="13"/>
      <c r="M36" s="24">
        <v>7556</v>
      </c>
      <c r="N36" s="14"/>
      <c r="P36" s="14"/>
    </row>
    <row r="37" spans="1:16" s="2" customFormat="1" ht="17.45" customHeight="1" thickBot="1">
      <c r="A37" s="18" t="s">
        <v>278</v>
      </c>
      <c r="B37" s="28" t="s">
        <v>3</v>
      </c>
      <c r="C37" s="10">
        <v>551</v>
      </c>
      <c r="D37" s="10"/>
      <c r="E37" s="10"/>
      <c r="F37" s="10"/>
      <c r="G37" s="10"/>
      <c r="H37" s="10"/>
      <c r="I37" s="10"/>
      <c r="J37" s="10"/>
      <c r="K37" s="25"/>
      <c r="M37" s="14"/>
    </row>
    <row r="38" spans="1:16" s="2" customFormat="1" ht="17.45" customHeight="1" thickBot="1">
      <c r="A38" s="18" t="s">
        <v>277</v>
      </c>
      <c r="B38" s="19" t="s">
        <v>5</v>
      </c>
      <c r="C38" s="10">
        <v>458</v>
      </c>
      <c r="D38" s="10"/>
      <c r="E38" s="10"/>
      <c r="F38" s="10"/>
      <c r="L38" s="14"/>
    </row>
    <row r="39" spans="1:16" s="2" customFormat="1" ht="17.45" customHeight="1" thickBot="1">
      <c r="A39" s="18" t="s">
        <v>280</v>
      </c>
      <c r="B39" s="23" t="s">
        <v>14</v>
      </c>
      <c r="C39" s="10">
        <v>287</v>
      </c>
      <c r="D39" s="10"/>
      <c r="E39" s="10"/>
      <c r="F39" s="10"/>
      <c r="L39" s="59"/>
    </row>
    <row r="40" spans="1:16" s="2" customFormat="1" ht="17.45" customHeight="1" thickBot="1">
      <c r="A40" s="18" t="s">
        <v>281</v>
      </c>
      <c r="B40" s="22" t="s">
        <v>16</v>
      </c>
      <c r="C40" s="10">
        <v>55</v>
      </c>
      <c r="D40" s="10"/>
      <c r="E40" s="10"/>
      <c r="M40" s="14"/>
    </row>
    <row r="42" spans="1:16" s="2" customFormat="1" ht="17.45" customHeight="1">
      <c r="A42" s="1" t="s">
        <v>288</v>
      </c>
    </row>
    <row r="43" spans="1:16" s="2" customFormat="1" ht="10.5" customHeight="1" thickBot="1">
      <c r="A43" s="1"/>
    </row>
    <row r="44" spans="1:16" s="2" customFormat="1" ht="16.5" customHeight="1" thickBot="1">
      <c r="A44" s="4" t="s">
        <v>0</v>
      </c>
      <c r="B44" s="5" t="s">
        <v>1</v>
      </c>
      <c r="C44" s="5" t="s">
        <v>2</v>
      </c>
      <c r="D44" s="5">
        <v>2</v>
      </c>
      <c r="E44" s="5">
        <v>3</v>
      </c>
      <c r="F44" s="5">
        <v>4</v>
      </c>
      <c r="G44" s="5">
        <v>5</v>
      </c>
      <c r="H44" s="5">
        <v>6</v>
      </c>
      <c r="I44" s="5">
        <v>7</v>
      </c>
      <c r="J44" s="5">
        <v>8</v>
      </c>
      <c r="K44" s="6"/>
      <c r="L44" s="13" t="s">
        <v>9</v>
      </c>
      <c r="M44" s="14">
        <f>(8583/11399)</f>
        <v>0.75296078603386263</v>
      </c>
    </row>
    <row r="45" spans="1:16" s="2" customFormat="1" ht="16.5" customHeight="1" thickBot="1">
      <c r="A45" s="7" t="s">
        <v>289</v>
      </c>
      <c r="B45" s="12" t="s">
        <v>5</v>
      </c>
      <c r="C45" s="9">
        <v>1598</v>
      </c>
      <c r="D45" s="10"/>
      <c r="E45" s="9"/>
      <c r="F45" s="9"/>
      <c r="G45" s="10"/>
      <c r="H45" s="9"/>
      <c r="I45" s="10"/>
      <c r="J45" s="9"/>
      <c r="K45" s="11" t="s">
        <v>4</v>
      </c>
      <c r="M45" s="13" t="s">
        <v>11</v>
      </c>
      <c r="N45" s="13" t="s">
        <v>12</v>
      </c>
      <c r="O45" s="13" t="s">
        <v>13</v>
      </c>
    </row>
    <row r="46" spans="1:16" s="2" customFormat="1" ht="16.5" customHeight="1" thickBot="1">
      <c r="A46" s="7" t="s">
        <v>290</v>
      </c>
      <c r="B46" s="8" t="s">
        <v>3</v>
      </c>
      <c r="C46" s="9">
        <v>1448</v>
      </c>
      <c r="D46" s="10"/>
      <c r="E46" s="9"/>
      <c r="F46" s="10"/>
      <c r="G46" s="9"/>
      <c r="H46" s="9"/>
      <c r="I46" s="9"/>
      <c r="J46" s="9"/>
      <c r="K46" s="11" t="s">
        <v>8</v>
      </c>
      <c r="L46" s="16" t="s">
        <v>5</v>
      </c>
      <c r="M46" s="17">
        <f>(C45+C47+C49+C50)</f>
        <v>4599</v>
      </c>
      <c r="N46" s="14">
        <f>SUM(M46/M49)</f>
        <v>0.54477611940298509</v>
      </c>
      <c r="O46" s="2">
        <v>3</v>
      </c>
    </row>
    <row r="47" spans="1:16" s="2" customFormat="1" ht="16.5" customHeight="1" thickBot="1">
      <c r="A47" s="7" t="s">
        <v>246</v>
      </c>
      <c r="B47" s="12" t="s">
        <v>5</v>
      </c>
      <c r="C47" s="9">
        <v>1410</v>
      </c>
      <c r="D47" s="10"/>
      <c r="E47" s="10"/>
      <c r="F47" s="10"/>
      <c r="G47" s="10"/>
      <c r="H47" s="10"/>
      <c r="I47" s="9"/>
      <c r="J47" s="9"/>
      <c r="K47" s="11" t="s">
        <v>7</v>
      </c>
      <c r="L47" s="20" t="s">
        <v>3</v>
      </c>
      <c r="M47" s="17">
        <f>(C46+C51+C53)</f>
        <v>2523</v>
      </c>
      <c r="N47" s="14">
        <f>SUM(M47/M49)</f>
        <v>0.298862828713575</v>
      </c>
      <c r="O47" s="2">
        <v>1</v>
      </c>
    </row>
    <row r="48" spans="1:16" s="2" customFormat="1" ht="16.5" customHeight="1" thickBot="1">
      <c r="A48" s="7" t="s">
        <v>294</v>
      </c>
      <c r="B48" s="15" t="s">
        <v>14</v>
      </c>
      <c r="C48" s="10">
        <v>888</v>
      </c>
      <c r="D48" s="10"/>
      <c r="E48" s="10"/>
      <c r="F48" s="10"/>
      <c r="G48" s="10"/>
      <c r="H48" s="10"/>
      <c r="I48" s="10"/>
      <c r="J48" s="9"/>
      <c r="K48" s="11" t="s">
        <v>6</v>
      </c>
      <c r="L48" s="13" t="s">
        <v>17</v>
      </c>
      <c r="M48" s="17">
        <f>(C48+C52)</f>
        <v>1320</v>
      </c>
      <c r="N48" s="14">
        <f>SUM(M48/M49)</f>
        <v>0.15636105188343993</v>
      </c>
      <c r="O48" s="2">
        <v>1</v>
      </c>
    </row>
    <row r="49" spans="1:14" s="2" customFormat="1" ht="16.5" customHeight="1" thickBot="1">
      <c r="A49" s="7" t="s">
        <v>139</v>
      </c>
      <c r="B49" s="12" t="s">
        <v>5</v>
      </c>
      <c r="C49" s="10">
        <v>860</v>
      </c>
      <c r="D49" s="10"/>
      <c r="E49" s="10"/>
      <c r="F49" s="10"/>
      <c r="G49" s="10"/>
      <c r="H49" s="10"/>
      <c r="I49" s="10"/>
      <c r="J49" s="9"/>
      <c r="K49" s="9" t="s">
        <v>10</v>
      </c>
      <c r="L49" s="34"/>
      <c r="M49" s="24">
        <v>8442</v>
      </c>
      <c r="N49" s="14"/>
    </row>
    <row r="50" spans="1:14" s="2" customFormat="1" ht="16.5" customHeight="1" thickBot="1">
      <c r="A50" s="18" t="s">
        <v>292</v>
      </c>
      <c r="B50" s="19" t="s">
        <v>5</v>
      </c>
      <c r="C50" s="10">
        <v>731</v>
      </c>
      <c r="D50" s="10"/>
      <c r="E50" s="10"/>
      <c r="F50" s="10"/>
      <c r="G50" s="10"/>
      <c r="H50" s="10"/>
      <c r="I50" s="10"/>
      <c r="J50" s="10"/>
      <c r="K50" s="11"/>
    </row>
    <row r="51" spans="1:14" s="2" customFormat="1" ht="16.5" customHeight="1" thickBot="1">
      <c r="A51" s="18" t="s">
        <v>293</v>
      </c>
      <c r="B51" s="28" t="s">
        <v>3</v>
      </c>
      <c r="C51" s="10">
        <v>649</v>
      </c>
      <c r="D51" s="10"/>
      <c r="E51" s="10"/>
      <c r="F51" s="10"/>
      <c r="G51" s="10"/>
      <c r="H51" s="10"/>
      <c r="I51" s="10"/>
      <c r="J51" s="10"/>
      <c r="L51" s="55"/>
      <c r="M51" s="17"/>
      <c r="N51" s="14"/>
    </row>
    <row r="52" spans="1:14" s="2" customFormat="1" ht="16.5" customHeight="1" thickBot="1">
      <c r="A52" s="18" t="s">
        <v>296</v>
      </c>
      <c r="B52" s="23" t="s">
        <v>14</v>
      </c>
      <c r="C52" s="10">
        <v>432</v>
      </c>
      <c r="D52" s="10"/>
      <c r="E52" s="10"/>
      <c r="F52" s="10"/>
      <c r="G52" s="10"/>
      <c r="H52" s="10"/>
      <c r="L52" s="17"/>
    </row>
    <row r="53" spans="1:14" s="2" customFormat="1" ht="16.5" customHeight="1" thickBot="1">
      <c r="A53" s="18" t="s">
        <v>295</v>
      </c>
      <c r="B53" s="28" t="s">
        <v>3</v>
      </c>
      <c r="C53" s="10">
        <v>426</v>
      </c>
      <c r="D53" s="10"/>
      <c r="E53" s="10"/>
      <c r="F53" s="10"/>
      <c r="G53" s="24"/>
      <c r="I53" s="14"/>
    </row>
    <row r="55" spans="1:14" s="2" customFormat="1" ht="17.45" customHeight="1">
      <c r="A55" s="1" t="s">
        <v>282</v>
      </c>
    </row>
    <row r="56" spans="1:14" s="2" customFormat="1" ht="10.5" customHeight="1" thickBot="1">
      <c r="A56" s="1"/>
    </row>
    <row r="57" spans="1:14" s="2" customFormat="1" ht="16.5" customHeight="1" thickBot="1">
      <c r="A57" s="4" t="s">
        <v>0</v>
      </c>
      <c r="B57" s="5" t="s">
        <v>1</v>
      </c>
      <c r="C57" s="5" t="s">
        <v>2</v>
      </c>
      <c r="D57" s="5">
        <v>2</v>
      </c>
      <c r="E57" s="5">
        <v>3</v>
      </c>
      <c r="F57" s="5">
        <v>4</v>
      </c>
      <c r="G57" s="5">
        <v>5</v>
      </c>
      <c r="H57" s="5">
        <v>6</v>
      </c>
      <c r="I57" s="5">
        <v>7</v>
      </c>
      <c r="J57" s="6"/>
      <c r="K57" s="13" t="s">
        <v>9</v>
      </c>
      <c r="L57" s="14">
        <f>(9746/13151)</f>
        <v>0.74108432818797054</v>
      </c>
    </row>
    <row r="58" spans="1:14" s="2" customFormat="1" ht="16.5" customHeight="1" thickBot="1">
      <c r="A58" s="7" t="s">
        <v>176</v>
      </c>
      <c r="B58" s="12" t="s">
        <v>5</v>
      </c>
      <c r="C58" s="9">
        <v>1719</v>
      </c>
      <c r="D58" s="10"/>
      <c r="E58" s="10"/>
      <c r="F58" s="10"/>
      <c r="G58" s="10"/>
      <c r="H58" s="10"/>
      <c r="I58" s="10"/>
      <c r="J58" s="11" t="s">
        <v>4</v>
      </c>
      <c r="L58" s="13" t="s">
        <v>11</v>
      </c>
      <c r="M58" s="13" t="s">
        <v>12</v>
      </c>
      <c r="N58" s="13" t="s">
        <v>13</v>
      </c>
    </row>
    <row r="59" spans="1:14" s="2" customFormat="1" ht="16.5" customHeight="1" thickBot="1">
      <c r="A59" s="7" t="s">
        <v>283</v>
      </c>
      <c r="B59" s="12" t="s">
        <v>5</v>
      </c>
      <c r="C59" s="9">
        <v>1465</v>
      </c>
      <c r="D59" s="10"/>
      <c r="E59" s="10"/>
      <c r="F59" s="9"/>
      <c r="G59" s="10"/>
      <c r="H59" s="10"/>
      <c r="I59" s="10"/>
      <c r="J59" s="11" t="s">
        <v>8</v>
      </c>
      <c r="K59" s="16" t="s">
        <v>5</v>
      </c>
      <c r="L59" s="17">
        <f>(C59+C58+C60+C64)</f>
        <v>5139</v>
      </c>
      <c r="M59" s="14">
        <f>SUM(L59/L62)</f>
        <v>0.5368783953196824</v>
      </c>
      <c r="N59" s="2">
        <v>3</v>
      </c>
    </row>
    <row r="60" spans="1:14" s="2" customFormat="1" ht="16.5" customHeight="1" thickBot="1">
      <c r="A60" s="7" t="s">
        <v>256</v>
      </c>
      <c r="B60" s="12" t="s">
        <v>5</v>
      </c>
      <c r="C60" s="10">
        <v>1183</v>
      </c>
      <c r="D60" s="9"/>
      <c r="E60" s="10"/>
      <c r="F60" s="10"/>
      <c r="G60" s="10"/>
      <c r="H60" s="10"/>
      <c r="I60" s="9"/>
      <c r="J60" s="11" t="s">
        <v>7</v>
      </c>
      <c r="K60" s="20" t="s">
        <v>3</v>
      </c>
      <c r="L60" s="17">
        <f>(C61+C62+C63+C66)</f>
        <v>3686</v>
      </c>
      <c r="M60" s="14">
        <f>SUM(L60/L62)</f>
        <v>0.38508148767237776</v>
      </c>
      <c r="N60" s="2">
        <v>3</v>
      </c>
    </row>
    <row r="61" spans="1:14" s="2" customFormat="1" ht="16.5" customHeight="1" thickBot="1">
      <c r="A61" s="7" t="s">
        <v>214</v>
      </c>
      <c r="B61" s="8" t="s">
        <v>3</v>
      </c>
      <c r="C61" s="10">
        <v>1092</v>
      </c>
      <c r="D61" s="10"/>
      <c r="E61" s="10"/>
      <c r="F61" s="10"/>
      <c r="G61" s="9"/>
      <c r="H61" s="10"/>
      <c r="I61" s="9"/>
      <c r="J61" s="11" t="s">
        <v>6</v>
      </c>
      <c r="K61" s="21" t="s">
        <v>16</v>
      </c>
      <c r="L61" s="17">
        <v>747</v>
      </c>
      <c r="M61" s="14">
        <f>SUM(L61/L62)</f>
        <v>7.8040117007939822E-2</v>
      </c>
    </row>
    <row r="62" spans="1:14" s="2" customFormat="1" ht="16.5" customHeight="1" thickBot="1">
      <c r="A62" s="7" t="s">
        <v>285</v>
      </c>
      <c r="B62" s="8" t="s">
        <v>3</v>
      </c>
      <c r="C62" s="10">
        <v>968</v>
      </c>
      <c r="D62" s="10"/>
      <c r="E62" s="10"/>
      <c r="F62" s="10"/>
      <c r="G62" s="10"/>
      <c r="H62" s="9"/>
      <c r="I62" s="9"/>
      <c r="J62" s="11" t="s">
        <v>10</v>
      </c>
      <c r="K62" s="13"/>
      <c r="L62" s="24">
        <v>9572</v>
      </c>
      <c r="M62" s="14"/>
    </row>
    <row r="63" spans="1:14" s="2" customFormat="1" ht="16.5" customHeight="1" thickBot="1">
      <c r="A63" s="7" t="s">
        <v>364</v>
      </c>
      <c r="B63" s="8" t="s">
        <v>3</v>
      </c>
      <c r="C63" s="10">
        <v>888</v>
      </c>
      <c r="D63" s="10"/>
      <c r="E63" s="10"/>
      <c r="F63" s="10"/>
      <c r="G63" s="10"/>
      <c r="H63" s="10"/>
      <c r="I63" s="9"/>
      <c r="J63" s="11" t="s">
        <v>15</v>
      </c>
    </row>
    <row r="64" spans="1:14" s="2" customFormat="1" ht="16.5" customHeight="1" thickBot="1">
      <c r="A64" s="18" t="s">
        <v>284</v>
      </c>
      <c r="B64" s="19" t="s">
        <v>5</v>
      </c>
      <c r="C64" s="10">
        <v>772</v>
      </c>
      <c r="D64" s="10"/>
      <c r="E64" s="10"/>
      <c r="F64" s="10"/>
      <c r="G64" s="10"/>
      <c r="H64" s="10"/>
      <c r="I64" s="10"/>
      <c r="J64" s="11"/>
      <c r="L64" s="17"/>
    </row>
    <row r="65" spans="1:19" s="2" customFormat="1" ht="16.5" customHeight="1" thickBot="1">
      <c r="A65" s="18" t="s">
        <v>287</v>
      </c>
      <c r="B65" s="22" t="s">
        <v>16</v>
      </c>
      <c r="C65" s="10">
        <v>747</v>
      </c>
      <c r="D65" s="10"/>
      <c r="E65" s="10"/>
      <c r="F65" s="10"/>
      <c r="G65" s="10"/>
    </row>
    <row r="66" spans="1:19" s="2" customFormat="1" ht="16.5" customHeight="1" thickBot="1">
      <c r="A66" s="18" t="s">
        <v>286</v>
      </c>
      <c r="B66" s="28" t="s">
        <v>3</v>
      </c>
      <c r="C66" s="10">
        <v>738</v>
      </c>
      <c r="D66" s="10"/>
      <c r="E66" s="10"/>
    </row>
    <row r="68" spans="1:19" s="35" customFormat="1" ht="15" customHeight="1">
      <c r="B68" s="39" t="s">
        <v>20</v>
      </c>
      <c r="C68" s="41" t="s">
        <v>5</v>
      </c>
      <c r="D68" s="42" t="s">
        <v>3</v>
      </c>
      <c r="E68" s="43" t="s">
        <v>16</v>
      </c>
      <c r="F68" s="39" t="s">
        <v>17</v>
      </c>
      <c r="G68" s="48"/>
      <c r="Q68" s="36"/>
      <c r="R68" s="37"/>
      <c r="S68" s="38"/>
    </row>
    <row r="69" spans="1:19" s="35" customFormat="1" ht="15" customHeight="1">
      <c r="A69" s="35" t="s">
        <v>11</v>
      </c>
      <c r="B69" s="40">
        <f>SUM(M49+M36+M21+I7+L62)</f>
        <v>44874</v>
      </c>
      <c r="C69" s="37">
        <f>SUM(L59+M46+M32+M17+I5)</f>
        <v>25242</v>
      </c>
      <c r="D69" s="37">
        <f>SUM(L60+M47+M18+I6+M33)</f>
        <v>16302</v>
      </c>
      <c r="E69" s="37">
        <f>(L61+M34+M19)</f>
        <v>1496</v>
      </c>
      <c r="F69" s="37">
        <f>(M48+M20+M35)</f>
        <v>1834</v>
      </c>
      <c r="G69" s="37"/>
      <c r="Q69" s="39"/>
      <c r="R69" s="40"/>
      <c r="S69" s="38"/>
    </row>
    <row r="70" spans="1:19" s="35" customFormat="1" ht="15" customHeight="1">
      <c r="A70" s="35" t="s">
        <v>12</v>
      </c>
      <c r="B70" s="45">
        <v>1</v>
      </c>
      <c r="C70" s="38">
        <f>SUM(C69/$B$69)</f>
        <v>0.56250835673218347</v>
      </c>
      <c r="D70" s="38">
        <f>SUM(D69/$B$69)</f>
        <v>0.36328386147880731</v>
      </c>
      <c r="E70" s="38">
        <f>SUM(E69/$B$69)</f>
        <v>3.3337790257164504E-2</v>
      </c>
      <c r="F70" s="38">
        <f>SUM(F69/$B$69)</f>
        <v>4.0869991531844722E-2</v>
      </c>
      <c r="G70" s="38"/>
      <c r="H70" s="37"/>
    </row>
    <row r="71" spans="1:19" s="35" customFormat="1" ht="15" customHeight="1">
      <c r="A71" s="35" t="s">
        <v>13</v>
      </c>
      <c r="B71" s="39">
        <v>27</v>
      </c>
      <c r="C71" s="35">
        <v>15</v>
      </c>
      <c r="D71" s="35">
        <v>11</v>
      </c>
      <c r="E71" s="35">
        <v>0</v>
      </c>
      <c r="F71" s="35">
        <v>1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S74"/>
  <sheetViews>
    <sheetView workbookViewId="0">
      <selection activeCell="P55" sqref="P55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7109375" customWidth="1"/>
    <col min="19" max="19" width="8.42578125" customWidth="1"/>
  </cols>
  <sheetData>
    <row r="1" spans="1:16" s="2" customFormat="1" ht="16.5" customHeight="1">
      <c r="A1" s="1" t="s">
        <v>221</v>
      </c>
    </row>
    <row r="2" spans="1:16" s="2" customFormat="1" ht="9.75" customHeight="1" thickBot="1">
      <c r="A2" s="3"/>
    </row>
    <row r="3" spans="1:16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6"/>
      <c r="M3" s="13" t="s">
        <v>9</v>
      </c>
      <c r="N3" s="14">
        <f>(9272/15910)</f>
        <v>0.58277812696417353</v>
      </c>
    </row>
    <row r="4" spans="1:16" s="2" customFormat="1" ht="16.5" customHeight="1" thickBot="1">
      <c r="A4" s="7" t="s">
        <v>224</v>
      </c>
      <c r="B4" s="12" t="s">
        <v>5</v>
      </c>
      <c r="C4" s="9">
        <v>1552</v>
      </c>
      <c r="D4" s="10"/>
      <c r="E4" s="9"/>
      <c r="F4" s="10"/>
      <c r="G4" s="10"/>
      <c r="H4" s="10"/>
      <c r="I4" s="9"/>
      <c r="J4" s="10"/>
      <c r="K4" s="9"/>
      <c r="L4" s="11" t="s">
        <v>4</v>
      </c>
      <c r="N4" s="13" t="s">
        <v>11</v>
      </c>
      <c r="O4" s="13" t="s">
        <v>12</v>
      </c>
      <c r="P4" s="13" t="s">
        <v>13</v>
      </c>
    </row>
    <row r="5" spans="1:16" s="2" customFormat="1" ht="16.5" customHeight="1" thickBot="1">
      <c r="A5" s="7" t="s">
        <v>79</v>
      </c>
      <c r="B5" s="12" t="s">
        <v>5</v>
      </c>
      <c r="C5" s="9">
        <v>1381</v>
      </c>
      <c r="D5" s="10"/>
      <c r="E5" s="10"/>
      <c r="F5" s="9"/>
      <c r="G5" s="10"/>
      <c r="H5" s="10"/>
      <c r="I5" s="10"/>
      <c r="J5" s="10"/>
      <c r="K5" s="10"/>
      <c r="L5" s="11" t="s">
        <v>8</v>
      </c>
      <c r="M5" s="16" t="s">
        <v>5</v>
      </c>
      <c r="N5" s="17">
        <f>(C5+C4+C8+C11+C12)</f>
        <v>4800</v>
      </c>
      <c r="O5" s="14">
        <f>SUM(N5/N9)</f>
        <v>0.52316076294277924</v>
      </c>
      <c r="P5" s="2">
        <v>3</v>
      </c>
    </row>
    <row r="6" spans="1:16" s="2" customFormat="1" ht="16.5" customHeight="1" thickBot="1">
      <c r="A6" s="7" t="s">
        <v>187</v>
      </c>
      <c r="B6" s="8" t="s">
        <v>3</v>
      </c>
      <c r="C6" s="10">
        <v>1234</v>
      </c>
      <c r="D6" s="10">
        <v>1238</v>
      </c>
      <c r="E6" s="10">
        <v>1239</v>
      </c>
      <c r="F6" s="10">
        <v>1275</v>
      </c>
      <c r="G6" s="9">
        <v>1325</v>
      </c>
      <c r="H6" s="10"/>
      <c r="I6" s="10"/>
      <c r="J6" s="10"/>
      <c r="K6" s="10"/>
      <c r="L6" s="11" t="s">
        <v>7</v>
      </c>
      <c r="M6" s="20" t="s">
        <v>3</v>
      </c>
      <c r="N6" s="17">
        <f>(C6+C7+C9+C10)</f>
        <v>3968</v>
      </c>
      <c r="O6" s="14">
        <f>SUM(N6/N9)</f>
        <v>0.43247956403269755</v>
      </c>
      <c r="P6" s="2">
        <v>3</v>
      </c>
    </row>
    <row r="7" spans="1:16" s="2" customFormat="1" ht="16.5" customHeight="1" thickBot="1">
      <c r="A7" s="7" t="s">
        <v>222</v>
      </c>
      <c r="B7" s="8" t="s">
        <v>3</v>
      </c>
      <c r="C7" s="10">
        <v>1160</v>
      </c>
      <c r="D7" s="10">
        <v>1185</v>
      </c>
      <c r="E7" s="10">
        <v>1190</v>
      </c>
      <c r="F7" s="10">
        <v>1197</v>
      </c>
      <c r="G7" s="10">
        <v>1231</v>
      </c>
      <c r="H7" s="10">
        <v>1235</v>
      </c>
      <c r="I7" s="10">
        <v>1246</v>
      </c>
      <c r="J7" s="10">
        <v>1246</v>
      </c>
      <c r="K7" s="9">
        <v>1649</v>
      </c>
      <c r="L7" s="11" t="s">
        <v>10</v>
      </c>
      <c r="M7" s="21" t="s">
        <v>16</v>
      </c>
      <c r="N7" s="17">
        <v>232</v>
      </c>
      <c r="O7" s="14">
        <f>SUM(N7/N9)</f>
        <v>2.5286103542234331E-2</v>
      </c>
    </row>
    <row r="8" spans="1:16" s="2" customFormat="1" ht="16.5" customHeight="1" thickBot="1">
      <c r="A8" s="7" t="s">
        <v>146</v>
      </c>
      <c r="B8" s="12" t="s">
        <v>5</v>
      </c>
      <c r="C8" s="10">
        <v>1110</v>
      </c>
      <c r="D8" s="10">
        <v>1235</v>
      </c>
      <c r="E8" s="10">
        <v>1266</v>
      </c>
      <c r="F8" s="10">
        <v>1281</v>
      </c>
      <c r="G8" s="10">
        <v>1306</v>
      </c>
      <c r="H8" s="10">
        <v>1307</v>
      </c>
      <c r="I8" s="9">
        <v>1461</v>
      </c>
      <c r="J8" s="10"/>
      <c r="K8" s="10"/>
      <c r="L8" s="11" t="s">
        <v>6</v>
      </c>
      <c r="M8" s="34" t="s">
        <v>227</v>
      </c>
      <c r="N8" s="17">
        <v>175</v>
      </c>
      <c r="O8" s="14">
        <f>SUM(N8/N9)</f>
        <v>1.9073569482288829E-2</v>
      </c>
    </row>
    <row r="9" spans="1:16" s="2" customFormat="1" ht="16.5" customHeight="1" thickBot="1">
      <c r="A9" s="7" t="s">
        <v>223</v>
      </c>
      <c r="B9" s="8" t="s">
        <v>3</v>
      </c>
      <c r="C9" s="10">
        <v>1046</v>
      </c>
      <c r="D9" s="10">
        <v>1051</v>
      </c>
      <c r="E9" s="10">
        <v>1057</v>
      </c>
      <c r="F9" s="10">
        <v>1075</v>
      </c>
      <c r="G9" s="10">
        <v>1161</v>
      </c>
      <c r="H9" s="10">
        <v>1166</v>
      </c>
      <c r="I9" s="10">
        <v>1179</v>
      </c>
      <c r="J9" s="10">
        <v>1180</v>
      </c>
      <c r="K9" s="9">
        <v>1241</v>
      </c>
      <c r="L9" s="11" t="s">
        <v>15</v>
      </c>
      <c r="M9" s="34"/>
      <c r="N9" s="24">
        <v>9175</v>
      </c>
      <c r="O9" s="14"/>
    </row>
    <row r="10" spans="1:16" s="2" customFormat="1" ht="16.5" customHeight="1" thickBot="1">
      <c r="A10" s="18" t="s">
        <v>225</v>
      </c>
      <c r="B10" s="28" t="s">
        <v>3</v>
      </c>
      <c r="C10" s="10">
        <v>528</v>
      </c>
      <c r="D10" s="10">
        <v>531</v>
      </c>
      <c r="E10" s="10">
        <v>533</v>
      </c>
      <c r="F10" s="10">
        <v>535</v>
      </c>
      <c r="G10" s="10">
        <v>545</v>
      </c>
      <c r="H10" s="10">
        <v>547</v>
      </c>
      <c r="I10" s="10">
        <v>551</v>
      </c>
      <c r="J10" s="10">
        <v>555</v>
      </c>
      <c r="K10" s="10" t="s">
        <v>33</v>
      </c>
      <c r="M10" s="13"/>
      <c r="N10" s="17"/>
      <c r="O10" s="14"/>
    </row>
    <row r="11" spans="1:16" s="2" customFormat="1" ht="16.5" customHeight="1" thickBot="1">
      <c r="A11" s="18" t="s">
        <v>24</v>
      </c>
      <c r="B11" s="19" t="s">
        <v>5</v>
      </c>
      <c r="C11" s="10">
        <v>439</v>
      </c>
      <c r="D11" s="10">
        <v>500</v>
      </c>
      <c r="E11" s="10">
        <v>515</v>
      </c>
      <c r="F11" s="10">
        <v>520</v>
      </c>
      <c r="G11" s="10">
        <v>535</v>
      </c>
      <c r="H11" s="10">
        <v>535</v>
      </c>
      <c r="I11" s="10">
        <v>649</v>
      </c>
      <c r="J11" s="10">
        <v>750</v>
      </c>
      <c r="K11" s="10">
        <v>783</v>
      </c>
      <c r="L11" s="11"/>
      <c r="N11" s="17"/>
    </row>
    <row r="12" spans="1:16" s="2" customFormat="1" ht="16.5" customHeight="1" thickBot="1">
      <c r="A12" s="18" t="s">
        <v>229</v>
      </c>
      <c r="B12" s="19" t="s">
        <v>5</v>
      </c>
      <c r="C12" s="10">
        <v>318</v>
      </c>
      <c r="D12" s="10">
        <v>334</v>
      </c>
      <c r="E12" s="10">
        <v>341</v>
      </c>
      <c r="F12" s="10">
        <v>353</v>
      </c>
      <c r="G12" s="10">
        <v>370</v>
      </c>
      <c r="H12" s="10">
        <v>372</v>
      </c>
      <c r="I12" s="10" t="s">
        <v>33</v>
      </c>
      <c r="J12" s="17"/>
      <c r="K12" s="14"/>
    </row>
    <row r="13" spans="1:16" s="2" customFormat="1" ht="16.5" customHeight="1" thickBot="1">
      <c r="A13" s="18" t="s">
        <v>228</v>
      </c>
      <c r="B13" s="22" t="s">
        <v>16</v>
      </c>
      <c r="C13" s="10">
        <v>232</v>
      </c>
      <c r="D13" s="10">
        <v>233</v>
      </c>
      <c r="E13" s="10">
        <v>235</v>
      </c>
      <c r="F13" s="10">
        <v>277</v>
      </c>
      <c r="G13" s="10" t="s">
        <v>33</v>
      </c>
      <c r="J13" s="24"/>
    </row>
    <row r="14" spans="1:16" s="2" customFormat="1" ht="16.5" customHeight="1" thickBot="1">
      <c r="A14" s="18" t="s">
        <v>226</v>
      </c>
      <c r="B14" s="33" t="s">
        <v>227</v>
      </c>
      <c r="C14" s="10">
        <v>175</v>
      </c>
      <c r="D14" s="10">
        <v>176</v>
      </c>
      <c r="E14" s="10">
        <v>177</v>
      </c>
      <c r="F14" s="10" t="s">
        <v>33</v>
      </c>
      <c r="J14" s="24"/>
    </row>
    <row r="15" spans="1:16" s="2" customFormat="1" ht="10.5" customHeight="1">
      <c r="A15" s="1"/>
    </row>
    <row r="16" spans="1:16" s="2" customFormat="1" ht="17.45" customHeight="1">
      <c r="A16" s="1" t="s">
        <v>230</v>
      </c>
    </row>
    <row r="17" spans="1:16" s="2" customFormat="1" ht="10.5" customHeight="1" thickBot="1">
      <c r="A17" s="1"/>
    </row>
    <row r="18" spans="1:16" s="2" customFormat="1" ht="16.5" customHeight="1" thickBot="1">
      <c r="A18" s="4" t="s">
        <v>0</v>
      </c>
      <c r="B18" s="5" t="s">
        <v>1</v>
      </c>
      <c r="C18" s="5" t="s">
        <v>2</v>
      </c>
      <c r="D18" s="5">
        <v>2</v>
      </c>
      <c r="E18" s="5">
        <v>3</v>
      </c>
      <c r="F18" s="5">
        <v>4</v>
      </c>
      <c r="G18" s="5">
        <v>5</v>
      </c>
      <c r="H18" s="5">
        <v>6</v>
      </c>
      <c r="I18" s="5">
        <v>7</v>
      </c>
      <c r="J18" s="5">
        <v>8</v>
      </c>
      <c r="K18" s="6"/>
      <c r="L18" s="13" t="s">
        <v>9</v>
      </c>
      <c r="M18" s="14">
        <f>(10696/16901)</f>
        <v>0.6328619608307201</v>
      </c>
    </row>
    <row r="19" spans="1:16" s="2" customFormat="1" ht="16.5" customHeight="1" thickBot="1">
      <c r="A19" s="7" t="s">
        <v>195</v>
      </c>
      <c r="B19" s="12" t="s">
        <v>5</v>
      </c>
      <c r="C19" s="9">
        <v>2000</v>
      </c>
      <c r="D19" s="10"/>
      <c r="E19" s="10"/>
      <c r="F19" s="10"/>
      <c r="G19" s="10"/>
      <c r="H19" s="10"/>
      <c r="I19" s="10"/>
      <c r="J19" s="10"/>
      <c r="K19" s="11" t="s">
        <v>4</v>
      </c>
      <c r="M19" s="13" t="s">
        <v>11</v>
      </c>
      <c r="N19" s="13" t="s">
        <v>12</v>
      </c>
      <c r="O19" s="13" t="s">
        <v>13</v>
      </c>
    </row>
    <row r="20" spans="1:16" s="2" customFormat="1" ht="16.5" customHeight="1" thickBot="1">
      <c r="A20" s="7" t="s">
        <v>36</v>
      </c>
      <c r="B20" s="12" t="s">
        <v>5</v>
      </c>
      <c r="C20" s="9">
        <v>1965</v>
      </c>
      <c r="D20" s="9"/>
      <c r="E20" s="10"/>
      <c r="F20" s="10"/>
      <c r="G20" s="10"/>
      <c r="H20" s="10"/>
      <c r="I20" s="10"/>
      <c r="J20" s="10"/>
      <c r="K20" s="11" t="s">
        <v>8</v>
      </c>
      <c r="L20" s="16" t="s">
        <v>5</v>
      </c>
      <c r="M20" s="17">
        <f>(C19+C20+C23+C25+C26)</f>
        <v>6811</v>
      </c>
      <c r="N20" s="14">
        <f>SUM(M20/M23)</f>
        <v>0.64467581637482252</v>
      </c>
      <c r="O20" s="2">
        <v>4</v>
      </c>
    </row>
    <row r="21" spans="1:16" s="2" customFormat="1" ht="16.5" customHeight="1" thickBot="1">
      <c r="A21" s="7" t="s">
        <v>231</v>
      </c>
      <c r="B21" s="8" t="s">
        <v>3</v>
      </c>
      <c r="C21" s="10">
        <v>1385</v>
      </c>
      <c r="D21" s="10">
        <v>1416</v>
      </c>
      <c r="E21" s="10">
        <v>1447</v>
      </c>
      <c r="F21" s="10">
        <v>1493</v>
      </c>
      <c r="G21" s="10">
        <v>1494</v>
      </c>
      <c r="H21" s="9">
        <v>1872</v>
      </c>
      <c r="I21" s="10"/>
      <c r="J21" s="10"/>
      <c r="K21" s="11" t="s">
        <v>6</v>
      </c>
      <c r="L21" s="20" t="s">
        <v>3</v>
      </c>
      <c r="M21" s="17">
        <f>(C21+C22+C24)</f>
        <v>3581</v>
      </c>
      <c r="N21" s="14">
        <f>SUM(M21/M23)</f>
        <v>0.33894936109796497</v>
      </c>
      <c r="O21" s="2">
        <v>2</v>
      </c>
    </row>
    <row r="22" spans="1:16" s="2" customFormat="1" ht="16.5" customHeight="1" thickBot="1">
      <c r="A22" s="7" t="s">
        <v>106</v>
      </c>
      <c r="B22" s="8" t="s">
        <v>3</v>
      </c>
      <c r="C22" s="10">
        <v>1364</v>
      </c>
      <c r="D22" s="10">
        <v>1386</v>
      </c>
      <c r="E22" s="10">
        <v>1406</v>
      </c>
      <c r="F22" s="10">
        <v>1429</v>
      </c>
      <c r="G22" s="10">
        <v>1430</v>
      </c>
      <c r="H22" s="9">
        <v>1767</v>
      </c>
      <c r="I22" s="10"/>
      <c r="J22" s="10"/>
      <c r="K22" s="11" t="s">
        <v>10</v>
      </c>
      <c r="L22" s="13" t="s">
        <v>17</v>
      </c>
      <c r="M22" s="17">
        <v>175</v>
      </c>
      <c r="N22" s="14">
        <f>SUM(M22/M23)</f>
        <v>1.656412683388547E-2</v>
      </c>
    </row>
    <row r="23" spans="1:16" s="2" customFormat="1" ht="16.5" customHeight="1" thickBot="1">
      <c r="A23" s="7" t="s">
        <v>240</v>
      </c>
      <c r="B23" s="12" t="s">
        <v>5</v>
      </c>
      <c r="C23" s="10">
        <v>1216</v>
      </c>
      <c r="D23" s="10">
        <v>1374</v>
      </c>
      <c r="E23" s="9">
        <v>1550</v>
      </c>
      <c r="F23" s="10"/>
      <c r="G23" s="10"/>
      <c r="H23" s="10"/>
      <c r="I23" s="10"/>
      <c r="J23" s="10"/>
      <c r="K23" s="11" t="s">
        <v>7</v>
      </c>
      <c r="M23" s="24">
        <v>10565</v>
      </c>
    </row>
    <row r="24" spans="1:16" s="2" customFormat="1" ht="16.5" customHeight="1" thickBot="1">
      <c r="A24" s="18" t="s">
        <v>233</v>
      </c>
      <c r="B24" s="28" t="s">
        <v>3</v>
      </c>
      <c r="C24" s="10">
        <v>832</v>
      </c>
      <c r="D24" s="10">
        <v>884</v>
      </c>
      <c r="E24" s="10">
        <v>931</v>
      </c>
      <c r="F24" s="10">
        <v>954</v>
      </c>
      <c r="G24" s="10">
        <v>957</v>
      </c>
      <c r="H24" s="10" t="s">
        <v>33</v>
      </c>
    </row>
    <row r="25" spans="1:16" s="2" customFormat="1" ht="16.5" customHeight="1" thickBot="1">
      <c r="A25" s="7" t="s">
        <v>102</v>
      </c>
      <c r="B25" s="12" t="s">
        <v>5</v>
      </c>
      <c r="C25" s="10">
        <v>821</v>
      </c>
      <c r="D25" s="10">
        <v>917</v>
      </c>
      <c r="E25" s="10">
        <v>1001</v>
      </c>
      <c r="F25" s="10">
        <v>1043</v>
      </c>
      <c r="G25" s="10">
        <v>1058</v>
      </c>
      <c r="H25" s="10">
        <v>1125</v>
      </c>
      <c r="I25" s="10">
        <v>1202</v>
      </c>
      <c r="J25" s="9">
        <v>1248</v>
      </c>
      <c r="K25" s="11" t="s">
        <v>15</v>
      </c>
    </row>
    <row r="26" spans="1:16" s="2" customFormat="1" ht="16.5" customHeight="1" thickBot="1">
      <c r="A26" s="18" t="s">
        <v>234</v>
      </c>
      <c r="B26" s="19" t="s">
        <v>5</v>
      </c>
      <c r="C26" s="10">
        <v>809</v>
      </c>
      <c r="D26" s="10">
        <v>934</v>
      </c>
      <c r="E26" s="10">
        <v>1023</v>
      </c>
      <c r="F26" s="10">
        <v>1036</v>
      </c>
      <c r="G26" s="10">
        <v>1056</v>
      </c>
      <c r="H26" s="10">
        <v>1098</v>
      </c>
      <c r="I26" s="10">
        <v>1136</v>
      </c>
      <c r="J26" s="10">
        <v>1181</v>
      </c>
      <c r="K26" s="11"/>
    </row>
    <row r="27" spans="1:16" s="2" customFormat="1" ht="16.5" customHeight="1" thickBot="1">
      <c r="A27" s="18" t="s">
        <v>232</v>
      </c>
      <c r="B27" s="23" t="s">
        <v>14</v>
      </c>
      <c r="C27" s="10">
        <v>175</v>
      </c>
      <c r="D27" s="10">
        <v>179</v>
      </c>
      <c r="E27" s="10">
        <v>187</v>
      </c>
      <c r="F27" s="10" t="s">
        <v>33</v>
      </c>
      <c r="K27" s="17"/>
      <c r="L27" s="32"/>
    </row>
    <row r="28" spans="1:16" s="2" customFormat="1" ht="11.25" customHeight="1">
      <c r="A28" s="29"/>
      <c r="B28" s="30"/>
      <c r="C28" s="29"/>
      <c r="D28" s="29"/>
      <c r="E28" s="29"/>
      <c r="N28" s="14"/>
    </row>
    <row r="29" spans="1:16" s="2" customFormat="1" ht="17.45" customHeight="1">
      <c r="A29" s="1" t="s">
        <v>242</v>
      </c>
    </row>
    <row r="30" spans="1:16" s="2" customFormat="1" ht="8.25" customHeight="1" thickBot="1">
      <c r="A30" s="1"/>
    </row>
    <row r="31" spans="1:16" s="2" customFormat="1" ht="17.45" customHeight="1" thickBot="1">
      <c r="A31" s="4" t="s">
        <v>0</v>
      </c>
      <c r="B31" s="5" t="s">
        <v>1</v>
      </c>
      <c r="C31" s="5" t="s">
        <v>2</v>
      </c>
      <c r="D31" s="5">
        <v>2</v>
      </c>
      <c r="E31" s="5">
        <v>3</v>
      </c>
      <c r="F31" s="5">
        <v>4</v>
      </c>
      <c r="G31" s="5">
        <v>5</v>
      </c>
      <c r="H31" s="5">
        <v>6</v>
      </c>
      <c r="I31" s="5">
        <v>7</v>
      </c>
      <c r="J31" s="5">
        <v>8</v>
      </c>
      <c r="K31" s="5"/>
      <c r="L31" s="13" t="s">
        <v>9</v>
      </c>
      <c r="M31" s="14">
        <f>(8674/12310)</f>
        <v>0.70463038180341186</v>
      </c>
    </row>
    <row r="32" spans="1:16" s="2" customFormat="1" ht="17.45" customHeight="1" thickBot="1">
      <c r="A32" s="7" t="s">
        <v>202</v>
      </c>
      <c r="B32" s="8" t="s">
        <v>3</v>
      </c>
      <c r="C32" s="9">
        <v>1718</v>
      </c>
      <c r="D32" s="10"/>
      <c r="E32" s="10"/>
      <c r="F32" s="10"/>
      <c r="G32" s="10"/>
      <c r="H32" s="10"/>
      <c r="I32" s="10"/>
      <c r="J32" s="10"/>
      <c r="K32" s="11" t="s">
        <v>4</v>
      </c>
      <c r="M32" s="13" t="s">
        <v>11</v>
      </c>
      <c r="N32" s="13" t="s">
        <v>12</v>
      </c>
      <c r="O32" s="13" t="s">
        <v>13</v>
      </c>
      <c r="P32" s="13"/>
    </row>
    <row r="33" spans="1:16" s="2" customFormat="1" ht="17.45" customHeight="1" thickBot="1">
      <c r="A33" s="7" t="s">
        <v>241</v>
      </c>
      <c r="B33" s="12" t="s">
        <v>5</v>
      </c>
      <c r="C33" s="9">
        <v>1516</v>
      </c>
      <c r="D33" s="10"/>
      <c r="E33" s="10"/>
      <c r="F33" s="9"/>
      <c r="G33" s="10"/>
      <c r="H33" s="10"/>
      <c r="I33" s="9"/>
      <c r="J33" s="9"/>
      <c r="K33" s="11" t="s">
        <v>8</v>
      </c>
      <c r="L33" s="16" t="s">
        <v>5</v>
      </c>
      <c r="M33" s="17">
        <f>(C33+C34+C35+C37)</f>
        <v>4516</v>
      </c>
      <c r="N33" s="14">
        <f>SUM(M33/M36)</f>
        <v>0.52831071595694901</v>
      </c>
      <c r="O33" s="2">
        <v>3</v>
      </c>
    </row>
    <row r="34" spans="1:16" s="2" customFormat="1" ht="17.45" customHeight="1" thickBot="1">
      <c r="A34" s="7" t="s">
        <v>204</v>
      </c>
      <c r="B34" s="12" t="s">
        <v>5</v>
      </c>
      <c r="C34" s="10">
        <v>1106</v>
      </c>
      <c r="D34" s="10">
        <v>1128</v>
      </c>
      <c r="E34" s="10">
        <v>1144</v>
      </c>
      <c r="F34" s="10">
        <v>1163</v>
      </c>
      <c r="G34" s="10">
        <v>1195</v>
      </c>
      <c r="H34" s="9">
        <v>1562</v>
      </c>
      <c r="I34" s="9"/>
      <c r="J34" s="9"/>
      <c r="K34" s="11" t="s">
        <v>7</v>
      </c>
      <c r="L34" s="20" t="s">
        <v>3</v>
      </c>
      <c r="M34" s="17">
        <f>(C32+C36+C38+C39)</f>
        <v>3790</v>
      </c>
      <c r="N34" s="14">
        <f>SUM(M34/M36)</f>
        <v>0.44337856808610199</v>
      </c>
      <c r="O34" s="2">
        <v>2</v>
      </c>
    </row>
    <row r="35" spans="1:16" s="2" customFormat="1" ht="17.45" customHeight="1" thickBot="1">
      <c r="A35" s="7" t="s">
        <v>308</v>
      </c>
      <c r="B35" s="12" t="s">
        <v>5</v>
      </c>
      <c r="C35" s="10">
        <v>1075</v>
      </c>
      <c r="D35" s="10">
        <v>1126</v>
      </c>
      <c r="E35" s="10">
        <v>1229</v>
      </c>
      <c r="F35" s="10">
        <v>1354</v>
      </c>
      <c r="G35" s="10">
        <v>1392</v>
      </c>
      <c r="H35" s="9">
        <v>1555</v>
      </c>
      <c r="I35" s="9"/>
      <c r="J35" s="9"/>
      <c r="K35" s="11" t="s">
        <v>6</v>
      </c>
      <c r="L35" s="21" t="s">
        <v>16</v>
      </c>
      <c r="M35" s="17">
        <v>242</v>
      </c>
      <c r="N35" s="14">
        <f>SUM(M35/M36)</f>
        <v>2.8310715956948992E-2</v>
      </c>
    </row>
    <row r="36" spans="1:16" s="2" customFormat="1" ht="17.45" customHeight="1" thickBot="1">
      <c r="A36" s="7" t="s">
        <v>235</v>
      </c>
      <c r="B36" s="8" t="s">
        <v>3</v>
      </c>
      <c r="C36" s="10">
        <v>872</v>
      </c>
      <c r="D36" s="10">
        <v>913</v>
      </c>
      <c r="E36" s="10">
        <v>924</v>
      </c>
      <c r="F36" s="10">
        <v>1059</v>
      </c>
      <c r="G36" s="10">
        <v>1062</v>
      </c>
      <c r="H36" s="10">
        <v>1212</v>
      </c>
      <c r="I36" s="10">
        <v>1256</v>
      </c>
      <c r="J36" s="9">
        <v>1267</v>
      </c>
      <c r="K36" s="11" t="s">
        <v>10</v>
      </c>
      <c r="L36" s="13"/>
      <c r="M36" s="24">
        <v>8548</v>
      </c>
      <c r="N36" s="14"/>
    </row>
    <row r="37" spans="1:16" s="2" customFormat="1" ht="17.45" customHeight="1" thickBot="1">
      <c r="A37" s="18" t="s">
        <v>239</v>
      </c>
      <c r="B37" s="19" t="s">
        <v>5</v>
      </c>
      <c r="C37" s="10">
        <v>819</v>
      </c>
      <c r="D37" s="10">
        <v>824</v>
      </c>
      <c r="E37" s="10">
        <v>831</v>
      </c>
      <c r="F37" s="10">
        <v>846</v>
      </c>
      <c r="G37" s="10">
        <v>856</v>
      </c>
      <c r="H37" s="10" t="s">
        <v>33</v>
      </c>
      <c r="P37" s="14"/>
    </row>
    <row r="38" spans="1:16" s="2" customFormat="1" ht="17.45" customHeight="1" thickBot="1">
      <c r="A38" s="18" t="s">
        <v>237</v>
      </c>
      <c r="B38" s="28" t="s">
        <v>3</v>
      </c>
      <c r="C38" s="10">
        <v>775</v>
      </c>
      <c r="D38" s="10">
        <v>878</v>
      </c>
      <c r="E38" s="10">
        <v>908</v>
      </c>
      <c r="F38" s="10">
        <v>1093</v>
      </c>
      <c r="G38" s="10">
        <v>1101</v>
      </c>
      <c r="H38" s="10">
        <v>1154</v>
      </c>
      <c r="I38" s="10">
        <v>1179</v>
      </c>
      <c r="J38" s="10">
        <v>1190</v>
      </c>
      <c r="K38" s="25"/>
      <c r="M38" s="14"/>
    </row>
    <row r="39" spans="1:16" s="2" customFormat="1" ht="17.45" customHeight="1" thickBot="1">
      <c r="A39" s="18" t="s">
        <v>238</v>
      </c>
      <c r="B39" s="28" t="s">
        <v>3</v>
      </c>
      <c r="C39" s="10">
        <v>425</v>
      </c>
      <c r="D39" s="10">
        <v>467</v>
      </c>
      <c r="E39" s="10">
        <v>533</v>
      </c>
      <c r="F39" s="10" t="s">
        <v>33</v>
      </c>
      <c r="L39" s="14"/>
    </row>
    <row r="40" spans="1:16" s="2" customFormat="1" ht="17.45" customHeight="1" thickBot="1">
      <c r="A40" s="18" t="s">
        <v>236</v>
      </c>
      <c r="B40" s="22" t="s">
        <v>16</v>
      </c>
      <c r="C40" s="10">
        <v>242</v>
      </c>
      <c r="D40" s="10">
        <v>271</v>
      </c>
      <c r="E40" s="10" t="s">
        <v>33</v>
      </c>
      <c r="M40" s="14"/>
    </row>
    <row r="42" spans="1:16" s="2" customFormat="1" ht="17.45" customHeight="1">
      <c r="A42" s="1" t="s">
        <v>243</v>
      </c>
    </row>
    <row r="43" spans="1:16" s="2" customFormat="1" ht="10.5" customHeight="1" thickBot="1">
      <c r="A43" s="1"/>
    </row>
    <row r="44" spans="1:16" s="2" customFormat="1" ht="16.5" customHeight="1" thickBot="1">
      <c r="A44" s="4" t="s">
        <v>0</v>
      </c>
      <c r="B44" s="5" t="s">
        <v>1</v>
      </c>
      <c r="C44" s="5" t="s">
        <v>2</v>
      </c>
      <c r="D44" s="5">
        <v>2</v>
      </c>
      <c r="E44" s="5">
        <v>3</v>
      </c>
      <c r="F44" s="5">
        <v>4</v>
      </c>
      <c r="G44" s="5">
        <v>5</v>
      </c>
      <c r="H44" s="5">
        <v>6</v>
      </c>
      <c r="I44" s="5">
        <v>7</v>
      </c>
      <c r="J44" s="5">
        <v>8</v>
      </c>
      <c r="K44" s="6"/>
      <c r="L44" s="13" t="s">
        <v>9</v>
      </c>
      <c r="M44" s="14">
        <f>(9421/12557)</f>
        <v>0.75025881978179498</v>
      </c>
    </row>
    <row r="45" spans="1:16" s="2" customFormat="1" ht="16.5" customHeight="1" thickBot="1">
      <c r="A45" s="7" t="s">
        <v>139</v>
      </c>
      <c r="B45" s="12" t="s">
        <v>5</v>
      </c>
      <c r="C45" s="9">
        <v>1973</v>
      </c>
      <c r="D45" s="10"/>
      <c r="E45" s="9"/>
      <c r="F45" s="9"/>
      <c r="G45" s="10"/>
      <c r="H45" s="9"/>
      <c r="I45" s="10"/>
      <c r="J45" s="9"/>
      <c r="K45" s="11" t="s">
        <v>4</v>
      </c>
      <c r="M45" s="13" t="s">
        <v>11</v>
      </c>
      <c r="N45" s="13" t="s">
        <v>12</v>
      </c>
      <c r="O45" s="13" t="s">
        <v>13</v>
      </c>
    </row>
    <row r="46" spans="1:16" s="2" customFormat="1" ht="16.5" customHeight="1" thickBot="1">
      <c r="A46" s="7" t="s">
        <v>207</v>
      </c>
      <c r="B46" s="12" t="s">
        <v>5</v>
      </c>
      <c r="C46" s="10">
        <v>1455</v>
      </c>
      <c r="D46" s="10">
        <v>1522</v>
      </c>
      <c r="E46" s="9">
        <v>1593</v>
      </c>
      <c r="F46" s="10"/>
      <c r="G46" s="9"/>
      <c r="H46" s="9"/>
      <c r="I46" s="9"/>
      <c r="J46" s="9"/>
      <c r="K46" s="11" t="s">
        <v>8</v>
      </c>
      <c r="L46" s="16" t="s">
        <v>5</v>
      </c>
      <c r="M46" s="17">
        <f>(C45+C47+C46+C48)</f>
        <v>5531</v>
      </c>
      <c r="N46" s="14">
        <f>SUM(M46/M50)</f>
        <v>0.59390099860410184</v>
      </c>
      <c r="O46" s="2">
        <v>4</v>
      </c>
    </row>
    <row r="47" spans="1:16" s="2" customFormat="1" ht="16.5" customHeight="1" thickBot="1">
      <c r="A47" s="7" t="s">
        <v>246</v>
      </c>
      <c r="B47" s="12" t="s">
        <v>5</v>
      </c>
      <c r="C47" s="10">
        <v>1228</v>
      </c>
      <c r="D47" s="10">
        <v>1365</v>
      </c>
      <c r="E47" s="10">
        <v>1390</v>
      </c>
      <c r="F47" s="10">
        <v>1456</v>
      </c>
      <c r="G47" s="10">
        <v>1499</v>
      </c>
      <c r="H47" s="10">
        <v>1539</v>
      </c>
      <c r="I47" s="9">
        <v>1553</v>
      </c>
      <c r="J47" s="9"/>
      <c r="K47" s="11" t="s">
        <v>7</v>
      </c>
      <c r="L47" s="20" t="s">
        <v>3</v>
      </c>
      <c r="M47" s="17">
        <f>(C49+C50+C52+C53)</f>
        <v>2565</v>
      </c>
      <c r="N47" s="14">
        <f>SUM(M47/M50)</f>
        <v>0.27542145388167077</v>
      </c>
      <c r="O47" s="2">
        <v>1</v>
      </c>
    </row>
    <row r="48" spans="1:16" s="2" customFormat="1" ht="16.5" customHeight="1" thickBot="1">
      <c r="A48" s="7" t="s">
        <v>245</v>
      </c>
      <c r="B48" s="12" t="s">
        <v>5</v>
      </c>
      <c r="C48" s="10">
        <v>875</v>
      </c>
      <c r="D48" s="10">
        <v>967</v>
      </c>
      <c r="E48" s="10">
        <v>990</v>
      </c>
      <c r="F48" s="10">
        <v>1121</v>
      </c>
      <c r="G48" s="10">
        <v>1186</v>
      </c>
      <c r="H48" s="10">
        <v>1226</v>
      </c>
      <c r="I48" s="10">
        <v>1239</v>
      </c>
      <c r="J48" s="9">
        <v>1483</v>
      </c>
      <c r="K48" s="11" t="s">
        <v>6</v>
      </c>
      <c r="L48" s="26" t="s">
        <v>18</v>
      </c>
      <c r="M48" s="17">
        <v>240</v>
      </c>
      <c r="N48" s="14">
        <f>SUM(M48/M50)</f>
        <v>2.5770428433372704E-2</v>
      </c>
    </row>
    <row r="49" spans="1:14" s="2" customFormat="1" ht="16.5" customHeight="1" thickBot="1">
      <c r="A49" s="7" t="s">
        <v>244</v>
      </c>
      <c r="B49" s="8" t="s">
        <v>3</v>
      </c>
      <c r="C49" s="10">
        <v>812</v>
      </c>
      <c r="D49" s="10">
        <v>854</v>
      </c>
      <c r="E49" s="10">
        <v>860</v>
      </c>
      <c r="F49" s="10">
        <v>886</v>
      </c>
      <c r="G49" s="10">
        <v>1028</v>
      </c>
      <c r="H49" s="10">
        <v>1193</v>
      </c>
      <c r="I49" s="10">
        <v>1194</v>
      </c>
      <c r="J49" s="9">
        <v>1280</v>
      </c>
      <c r="K49" s="9" t="s">
        <v>10</v>
      </c>
      <c r="L49" s="13" t="s">
        <v>17</v>
      </c>
      <c r="M49" s="17">
        <f>(C51+C54+C56)</f>
        <v>977</v>
      </c>
      <c r="N49" s="14">
        <f>SUM(M49/M50)</f>
        <v>0.10490711908085472</v>
      </c>
    </row>
    <row r="50" spans="1:14" s="2" customFormat="1" ht="16.5" customHeight="1" thickBot="1">
      <c r="A50" s="18" t="s">
        <v>247</v>
      </c>
      <c r="B50" s="28" t="s">
        <v>3</v>
      </c>
      <c r="C50" s="10">
        <v>786</v>
      </c>
      <c r="D50" s="10">
        <v>805</v>
      </c>
      <c r="E50" s="10">
        <v>812</v>
      </c>
      <c r="F50" s="10">
        <v>839</v>
      </c>
      <c r="G50" s="10">
        <v>991</v>
      </c>
      <c r="H50" s="10">
        <v>1148</v>
      </c>
      <c r="I50" s="10">
        <v>1151</v>
      </c>
      <c r="J50" s="10">
        <v>1263</v>
      </c>
      <c r="K50" s="11"/>
      <c r="L50" s="34"/>
      <c r="M50" s="24">
        <v>9313</v>
      </c>
      <c r="N50" s="14"/>
    </row>
    <row r="51" spans="1:14" s="2" customFormat="1" ht="16.5" customHeight="1" thickBot="1">
      <c r="A51" s="18" t="s">
        <v>250</v>
      </c>
      <c r="B51" s="23" t="s">
        <v>14</v>
      </c>
      <c r="C51" s="10">
        <v>557</v>
      </c>
      <c r="D51" s="10">
        <v>581</v>
      </c>
      <c r="E51" s="10">
        <v>622</v>
      </c>
      <c r="F51" s="10">
        <v>688</v>
      </c>
      <c r="G51" s="10">
        <v>710</v>
      </c>
      <c r="H51" s="10">
        <v>834</v>
      </c>
      <c r="I51" s="10">
        <v>843</v>
      </c>
      <c r="J51" s="10" t="s">
        <v>33</v>
      </c>
      <c r="L51" s="55"/>
      <c r="M51" s="17"/>
      <c r="N51" s="14"/>
    </row>
    <row r="52" spans="1:14" s="2" customFormat="1" ht="16.5" customHeight="1" thickBot="1">
      <c r="A52" s="18" t="s">
        <v>248</v>
      </c>
      <c r="B52" s="28" t="s">
        <v>3</v>
      </c>
      <c r="C52" s="10">
        <v>510</v>
      </c>
      <c r="D52" s="10">
        <v>513</v>
      </c>
      <c r="E52" s="10">
        <v>571</v>
      </c>
      <c r="F52" s="10">
        <v>579</v>
      </c>
      <c r="G52" s="10">
        <v>620</v>
      </c>
      <c r="H52" s="10" t="s">
        <v>33</v>
      </c>
    </row>
    <row r="53" spans="1:14" s="2" customFormat="1" ht="16.5" customHeight="1" thickBot="1">
      <c r="A53" s="18" t="s">
        <v>249</v>
      </c>
      <c r="B53" s="28" t="s">
        <v>3</v>
      </c>
      <c r="C53" s="10">
        <v>457</v>
      </c>
      <c r="D53" s="10">
        <v>469</v>
      </c>
      <c r="E53" s="10">
        <v>477</v>
      </c>
      <c r="F53" s="10">
        <v>525</v>
      </c>
      <c r="G53" s="10" t="s">
        <v>33</v>
      </c>
      <c r="H53" s="14"/>
    </row>
    <row r="54" spans="1:14" s="2" customFormat="1" ht="16.5" customHeight="1" thickBot="1">
      <c r="A54" s="18" t="s">
        <v>251</v>
      </c>
      <c r="B54" s="23" t="s">
        <v>14</v>
      </c>
      <c r="C54" s="10">
        <v>366</v>
      </c>
      <c r="D54" s="10">
        <v>377</v>
      </c>
      <c r="E54" s="10">
        <v>400</v>
      </c>
      <c r="F54" s="10" t="s">
        <v>33</v>
      </c>
      <c r="G54" s="24"/>
      <c r="I54" s="14"/>
    </row>
    <row r="55" spans="1:14" s="2" customFormat="1" ht="16.5" customHeight="1" thickBot="1">
      <c r="A55" s="18" t="s">
        <v>253</v>
      </c>
      <c r="B55" s="27" t="s">
        <v>18</v>
      </c>
      <c r="C55" s="10">
        <v>240</v>
      </c>
      <c r="D55" s="10">
        <v>249</v>
      </c>
      <c r="E55" s="10" t="s">
        <v>33</v>
      </c>
      <c r="F55" s="14"/>
    </row>
    <row r="56" spans="1:14" s="2" customFormat="1" ht="16.5" customHeight="1" thickBot="1">
      <c r="A56" s="18" t="s">
        <v>252</v>
      </c>
      <c r="B56" s="23" t="s">
        <v>14</v>
      </c>
      <c r="C56" s="10">
        <v>54</v>
      </c>
      <c r="D56" s="10">
        <v>58</v>
      </c>
      <c r="E56" s="10" t="s">
        <v>33</v>
      </c>
      <c r="F56" s="14"/>
    </row>
    <row r="58" spans="1:14" s="2" customFormat="1" ht="17.45" customHeight="1">
      <c r="A58" s="1" t="s">
        <v>254</v>
      </c>
    </row>
    <row r="59" spans="1:14" s="2" customFormat="1" ht="10.5" customHeight="1" thickBot="1">
      <c r="A59" s="1"/>
    </row>
    <row r="60" spans="1:14" s="2" customFormat="1" ht="16.5" customHeight="1" thickBot="1">
      <c r="A60" s="4" t="s">
        <v>0</v>
      </c>
      <c r="B60" s="5" t="s">
        <v>1</v>
      </c>
      <c r="C60" s="5" t="s">
        <v>2</v>
      </c>
      <c r="D60" s="5">
        <v>2</v>
      </c>
      <c r="E60" s="5">
        <v>3</v>
      </c>
      <c r="F60" s="5">
        <v>4</v>
      </c>
      <c r="G60" s="5">
        <v>5</v>
      </c>
      <c r="H60" s="5">
        <v>6</v>
      </c>
      <c r="I60" s="5">
        <v>7</v>
      </c>
      <c r="J60" s="6"/>
      <c r="K60" s="13" t="s">
        <v>9</v>
      </c>
      <c r="L60" s="14">
        <f>(9697/13910)</f>
        <v>0.69712437095614666</v>
      </c>
    </row>
    <row r="61" spans="1:14" s="2" customFormat="1" ht="16.5" customHeight="1" thickBot="1">
      <c r="A61" s="7" t="s">
        <v>176</v>
      </c>
      <c r="B61" s="12" t="s">
        <v>5</v>
      </c>
      <c r="C61" s="9">
        <v>1747</v>
      </c>
      <c r="D61" s="10"/>
      <c r="E61" s="10"/>
      <c r="F61" s="10"/>
      <c r="G61" s="10"/>
      <c r="H61" s="10"/>
      <c r="I61" s="10"/>
      <c r="J61" s="11" t="s">
        <v>4</v>
      </c>
      <c r="L61" s="13" t="s">
        <v>11</v>
      </c>
      <c r="M61" s="13" t="s">
        <v>12</v>
      </c>
      <c r="N61" s="13" t="s">
        <v>13</v>
      </c>
    </row>
    <row r="62" spans="1:14" s="2" customFormat="1" ht="16.5" customHeight="1" thickBot="1">
      <c r="A62" s="7" t="s">
        <v>255</v>
      </c>
      <c r="B62" s="12" t="s">
        <v>5</v>
      </c>
      <c r="C62" s="9">
        <v>1431</v>
      </c>
      <c r="D62" s="10"/>
      <c r="E62" s="10"/>
      <c r="F62" s="9"/>
      <c r="G62" s="10"/>
      <c r="H62" s="10"/>
      <c r="I62" s="10"/>
      <c r="J62" s="11" t="s">
        <v>8</v>
      </c>
      <c r="K62" s="16" t="s">
        <v>5</v>
      </c>
      <c r="L62" s="17">
        <f>(C61+C62+C63+C65)</f>
        <v>5511</v>
      </c>
      <c r="M62" s="14">
        <f>SUM(L62/L65)</f>
        <v>0.57532101471969932</v>
      </c>
      <c r="N62" s="2">
        <v>4</v>
      </c>
    </row>
    <row r="63" spans="1:14" s="2" customFormat="1" ht="16.5" customHeight="1" thickBot="1">
      <c r="A63" s="7" t="s">
        <v>257</v>
      </c>
      <c r="B63" s="12" t="s">
        <v>5</v>
      </c>
      <c r="C63" s="10">
        <v>1216</v>
      </c>
      <c r="D63" s="9">
        <v>1425</v>
      </c>
      <c r="E63" s="10"/>
      <c r="F63" s="10"/>
      <c r="G63" s="10"/>
      <c r="H63" s="10"/>
      <c r="I63" s="9"/>
      <c r="J63" s="11" t="s">
        <v>7</v>
      </c>
      <c r="K63" s="20" t="s">
        <v>3</v>
      </c>
      <c r="L63" s="17">
        <f>(C64+C66+C67+C68)</f>
        <v>3735</v>
      </c>
      <c r="M63" s="14">
        <f>SUM(L63/L65)</f>
        <v>0.38991544002505479</v>
      </c>
      <c r="N63" s="2">
        <v>2</v>
      </c>
    </row>
    <row r="64" spans="1:14" s="2" customFormat="1" ht="16.5" customHeight="1" thickBot="1">
      <c r="A64" s="7" t="s">
        <v>215</v>
      </c>
      <c r="B64" s="8" t="s">
        <v>3</v>
      </c>
      <c r="C64" s="10">
        <v>1151</v>
      </c>
      <c r="D64" s="10">
        <v>1156</v>
      </c>
      <c r="E64" s="10">
        <v>1257</v>
      </c>
      <c r="F64" s="10">
        <v>1267</v>
      </c>
      <c r="G64" s="9">
        <v>1512</v>
      </c>
      <c r="H64" s="10"/>
      <c r="I64" s="9"/>
      <c r="J64" s="11" t="s">
        <v>6</v>
      </c>
      <c r="K64" s="21" t="s">
        <v>16</v>
      </c>
      <c r="L64" s="17">
        <v>333</v>
      </c>
      <c r="M64" s="14">
        <f>SUM(L64/L65)</f>
        <v>3.4763545255245852E-2</v>
      </c>
    </row>
    <row r="65" spans="1:19" s="2" customFormat="1" ht="16.5" customHeight="1" thickBot="1">
      <c r="A65" s="7" t="s">
        <v>256</v>
      </c>
      <c r="B65" s="12" t="s">
        <v>5</v>
      </c>
      <c r="C65" s="10">
        <v>1117</v>
      </c>
      <c r="D65" s="10">
        <v>1182</v>
      </c>
      <c r="E65" s="10">
        <v>1208</v>
      </c>
      <c r="F65" s="10">
        <v>1245</v>
      </c>
      <c r="G65" s="10">
        <v>1335</v>
      </c>
      <c r="H65" s="9">
        <v>1383</v>
      </c>
      <c r="I65" s="9"/>
      <c r="J65" s="11" t="s">
        <v>10</v>
      </c>
      <c r="K65" s="13"/>
      <c r="L65" s="24">
        <v>9579</v>
      </c>
      <c r="M65" s="14"/>
    </row>
    <row r="66" spans="1:19" s="2" customFormat="1" ht="16.5" customHeight="1" thickBot="1">
      <c r="A66" s="7" t="s">
        <v>196</v>
      </c>
      <c r="B66" s="8" t="s">
        <v>3</v>
      </c>
      <c r="C66" s="10">
        <v>1052</v>
      </c>
      <c r="D66" s="10">
        <v>1061</v>
      </c>
      <c r="E66" s="10">
        <v>1165</v>
      </c>
      <c r="F66" s="10">
        <v>1176</v>
      </c>
      <c r="G66" s="10">
        <v>1244</v>
      </c>
      <c r="H66" s="10">
        <v>1245</v>
      </c>
      <c r="I66" s="9">
        <v>1330</v>
      </c>
      <c r="J66" s="11" t="s">
        <v>15</v>
      </c>
    </row>
    <row r="67" spans="1:19" s="2" customFormat="1" ht="16.5" customHeight="1" thickBot="1">
      <c r="A67" s="18" t="s">
        <v>175</v>
      </c>
      <c r="B67" s="28" t="s">
        <v>3</v>
      </c>
      <c r="C67" s="10">
        <v>979</v>
      </c>
      <c r="D67" s="10">
        <v>1065</v>
      </c>
      <c r="E67" s="10">
        <v>1098</v>
      </c>
      <c r="F67" s="10">
        <v>1100</v>
      </c>
      <c r="G67" s="10">
        <v>1222</v>
      </c>
      <c r="H67" s="10">
        <v>1229</v>
      </c>
      <c r="I67" s="10">
        <v>1287</v>
      </c>
      <c r="J67" s="11"/>
    </row>
    <row r="68" spans="1:19" s="2" customFormat="1" ht="16.5" customHeight="1" thickBot="1">
      <c r="A68" s="18" t="s">
        <v>259</v>
      </c>
      <c r="B68" s="28" t="s">
        <v>3</v>
      </c>
      <c r="C68" s="10">
        <v>553</v>
      </c>
      <c r="D68" s="10">
        <v>555</v>
      </c>
      <c r="E68" s="10">
        <v>565</v>
      </c>
      <c r="F68" s="10">
        <v>567</v>
      </c>
      <c r="G68" s="10" t="s">
        <v>33</v>
      </c>
    </row>
    <row r="69" spans="1:19" s="2" customFormat="1" ht="16.5" customHeight="1" thickBot="1">
      <c r="A69" s="18" t="s">
        <v>258</v>
      </c>
      <c r="B69" s="22" t="s">
        <v>16</v>
      </c>
      <c r="C69" s="10">
        <v>333</v>
      </c>
      <c r="D69" s="10">
        <v>335</v>
      </c>
      <c r="E69" s="10" t="s">
        <v>33</v>
      </c>
    </row>
    <row r="71" spans="1:19" s="35" customFormat="1" ht="15" customHeight="1">
      <c r="B71" s="39" t="s">
        <v>20</v>
      </c>
      <c r="C71" s="41" t="s">
        <v>5</v>
      </c>
      <c r="D71" s="42" t="s">
        <v>3</v>
      </c>
      <c r="E71" s="43" t="s">
        <v>16</v>
      </c>
      <c r="F71" s="44" t="s">
        <v>18</v>
      </c>
      <c r="G71" s="48" t="s">
        <v>227</v>
      </c>
      <c r="H71" s="39" t="s">
        <v>17</v>
      </c>
      <c r="Q71" s="36"/>
      <c r="R71" s="37"/>
      <c r="S71" s="38"/>
    </row>
    <row r="72" spans="1:19" s="35" customFormat="1" ht="15" customHeight="1">
      <c r="A72" s="35" t="s">
        <v>11</v>
      </c>
      <c r="B72" s="40">
        <f>SUM(M50+M36+M23+N9+L65)</f>
        <v>47180</v>
      </c>
      <c r="C72" s="37">
        <f>SUM(L62+M46+M33+M20+N5)</f>
        <v>27169</v>
      </c>
      <c r="D72" s="37">
        <f>SUM(L63+M47+M21+N6+M34)</f>
        <v>17639</v>
      </c>
      <c r="E72" s="37">
        <f>(L64+N7+M35)</f>
        <v>807</v>
      </c>
      <c r="F72" s="37">
        <v>240</v>
      </c>
      <c r="G72" s="37">
        <v>175</v>
      </c>
      <c r="H72" s="37">
        <f>(M49+M22)</f>
        <v>1152</v>
      </c>
      <c r="Q72" s="39"/>
      <c r="R72" s="40"/>
      <c r="S72" s="38"/>
    </row>
    <row r="73" spans="1:19" s="35" customFormat="1" ht="15" customHeight="1">
      <c r="A73" s="35" t="s">
        <v>12</v>
      </c>
      <c r="B73" s="45">
        <v>1</v>
      </c>
      <c r="C73" s="38">
        <f t="shared" ref="C73:H73" si="0">SUM(C72/$B$72)</f>
        <v>0.57585841458245024</v>
      </c>
      <c r="D73" s="38">
        <f t="shared" si="0"/>
        <v>0.37386604493429421</v>
      </c>
      <c r="E73" s="38">
        <f t="shared" si="0"/>
        <v>1.7104705383637134E-2</v>
      </c>
      <c r="F73" s="38">
        <f t="shared" si="0"/>
        <v>5.0869012293344642E-3</v>
      </c>
      <c r="G73" s="38">
        <f t="shared" si="0"/>
        <v>3.70919881305638E-3</v>
      </c>
      <c r="H73" s="38">
        <f t="shared" si="0"/>
        <v>2.4417125900805425E-2</v>
      </c>
    </row>
    <row r="74" spans="1:19" s="35" customFormat="1" ht="15" customHeight="1">
      <c r="A74" s="35" t="s">
        <v>13</v>
      </c>
      <c r="B74" s="39">
        <v>28</v>
      </c>
      <c r="C74" s="35">
        <v>18</v>
      </c>
      <c r="D74" s="35">
        <v>10</v>
      </c>
      <c r="E74" s="35">
        <v>0</v>
      </c>
      <c r="F74" s="35">
        <v>0</v>
      </c>
      <c r="G74" s="35">
        <v>0</v>
      </c>
      <c r="H74" s="35">
        <v>0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S75"/>
  <sheetViews>
    <sheetView workbookViewId="0">
      <selection activeCell="K14" sqref="K14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7109375" customWidth="1"/>
    <col min="19" max="19" width="8.42578125" customWidth="1"/>
  </cols>
  <sheetData>
    <row r="1" spans="1:14" s="2" customFormat="1" ht="16.5" customHeight="1">
      <c r="A1" s="1" t="s">
        <v>183</v>
      </c>
    </row>
    <row r="2" spans="1:14" s="2" customFormat="1" ht="9.75" customHeight="1" thickBot="1">
      <c r="A2" s="3"/>
    </row>
    <row r="3" spans="1:14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6"/>
      <c r="K3" s="13" t="s">
        <v>9</v>
      </c>
      <c r="L3" s="14">
        <f>(10843/19044)</f>
        <v>0.56936567947910099</v>
      </c>
    </row>
    <row r="4" spans="1:14" s="2" customFormat="1" ht="16.5" customHeight="1" thickBot="1">
      <c r="A4" s="7" t="s">
        <v>184</v>
      </c>
      <c r="B4" s="12" t="s">
        <v>5</v>
      </c>
      <c r="C4" s="9">
        <v>1976</v>
      </c>
      <c r="D4" s="10"/>
      <c r="E4" s="9"/>
      <c r="F4" s="10"/>
      <c r="G4" s="10"/>
      <c r="H4" s="10"/>
      <c r="I4" s="9"/>
      <c r="J4" s="11" t="s">
        <v>4</v>
      </c>
      <c r="L4" s="13" t="s">
        <v>11</v>
      </c>
      <c r="M4" s="13" t="s">
        <v>12</v>
      </c>
      <c r="N4" s="13" t="s">
        <v>13</v>
      </c>
    </row>
    <row r="5" spans="1:14" s="2" customFormat="1" ht="16.5" customHeight="1" thickBot="1">
      <c r="A5" s="7" t="s">
        <v>188</v>
      </c>
      <c r="B5" s="8" t="s">
        <v>3</v>
      </c>
      <c r="C5" s="10">
        <v>1480</v>
      </c>
      <c r="D5" s="10">
        <v>1492</v>
      </c>
      <c r="E5" s="10">
        <v>1514</v>
      </c>
      <c r="F5" s="9">
        <v>1565</v>
      </c>
      <c r="G5" s="10"/>
      <c r="H5" s="10"/>
      <c r="I5" s="10"/>
      <c r="J5" s="11" t="s">
        <v>7</v>
      </c>
      <c r="K5" s="16" t="s">
        <v>5</v>
      </c>
      <c r="L5" s="17">
        <f>(C4+C6+C7)</f>
        <v>4620</v>
      </c>
      <c r="M5" s="14">
        <f>SUM(L5/L9)</f>
        <v>0.42908888269713014</v>
      </c>
      <c r="N5" s="2">
        <v>3</v>
      </c>
    </row>
    <row r="6" spans="1:14" s="2" customFormat="1" ht="16.5" customHeight="1" thickBot="1">
      <c r="A6" s="7" t="s">
        <v>123</v>
      </c>
      <c r="B6" s="12" t="s">
        <v>5</v>
      </c>
      <c r="C6" s="10">
        <v>1328</v>
      </c>
      <c r="D6" s="10">
        <v>1497</v>
      </c>
      <c r="E6" s="10">
        <v>1505</v>
      </c>
      <c r="F6" s="9">
        <v>1545</v>
      </c>
      <c r="G6" s="10"/>
      <c r="H6" s="10"/>
      <c r="I6" s="10"/>
      <c r="J6" s="11" t="s">
        <v>6</v>
      </c>
      <c r="K6" s="20" t="s">
        <v>3</v>
      </c>
      <c r="L6" s="17">
        <f>(C5+C9+C10)</f>
        <v>3369</v>
      </c>
      <c r="M6" s="14">
        <f>SUM(L6/L9)</f>
        <v>0.31290052939537477</v>
      </c>
      <c r="N6" s="2">
        <v>2</v>
      </c>
    </row>
    <row r="7" spans="1:14" s="2" customFormat="1" ht="16.5" customHeight="1" thickBot="1">
      <c r="A7" s="7" t="s">
        <v>186</v>
      </c>
      <c r="B7" s="12" t="s">
        <v>5</v>
      </c>
      <c r="C7" s="10">
        <v>1316</v>
      </c>
      <c r="D7" s="10">
        <v>1465</v>
      </c>
      <c r="E7" s="10">
        <v>1479</v>
      </c>
      <c r="F7" s="10">
        <v>1508</v>
      </c>
      <c r="G7" s="10">
        <v>1522</v>
      </c>
      <c r="H7" s="10">
        <v>1525</v>
      </c>
      <c r="I7" s="9">
        <v>1646</v>
      </c>
      <c r="J7" s="11" t="s">
        <v>10</v>
      </c>
      <c r="K7" s="21" t="s">
        <v>16</v>
      </c>
      <c r="L7" s="17">
        <v>740</v>
      </c>
      <c r="M7" s="14">
        <f>SUM(L7/L9)</f>
        <v>6.8728522336769765E-2</v>
      </c>
    </row>
    <row r="8" spans="1:14" s="2" customFormat="1" ht="16.5" customHeight="1" thickBot="1">
      <c r="A8" s="7" t="s">
        <v>185</v>
      </c>
      <c r="B8" s="57" t="s">
        <v>85</v>
      </c>
      <c r="C8" s="10">
        <v>1281</v>
      </c>
      <c r="D8" s="10">
        <v>1300</v>
      </c>
      <c r="E8" s="10">
        <v>1408</v>
      </c>
      <c r="F8" s="9">
        <v>1661</v>
      </c>
      <c r="G8" s="10"/>
      <c r="H8" s="10"/>
      <c r="I8" s="10"/>
      <c r="J8" s="11" t="s">
        <v>8</v>
      </c>
      <c r="K8" s="55" t="s">
        <v>85</v>
      </c>
      <c r="L8" s="17">
        <f>(C8+C12+C13)</f>
        <v>2038</v>
      </c>
      <c r="M8" s="14">
        <f>SUM(L8/L9)</f>
        <v>0.18928206557072536</v>
      </c>
      <c r="N8" s="2">
        <v>1</v>
      </c>
    </row>
    <row r="9" spans="1:14" s="2" customFormat="1" ht="16.5" customHeight="1" thickBot="1">
      <c r="A9" s="7" t="s">
        <v>187</v>
      </c>
      <c r="B9" s="8" t="s">
        <v>3</v>
      </c>
      <c r="C9" s="10">
        <v>1034</v>
      </c>
      <c r="D9" s="10">
        <v>1039</v>
      </c>
      <c r="E9" s="10">
        <v>1112</v>
      </c>
      <c r="F9" s="10">
        <v>1126</v>
      </c>
      <c r="G9" s="10">
        <v>1168</v>
      </c>
      <c r="H9" s="10">
        <v>1174</v>
      </c>
      <c r="I9" s="9">
        <v>1473</v>
      </c>
      <c r="J9" s="11" t="s">
        <v>15</v>
      </c>
      <c r="K9" s="34"/>
      <c r="L9" s="24">
        <v>10767</v>
      </c>
      <c r="M9" s="14"/>
    </row>
    <row r="10" spans="1:14" s="2" customFormat="1" ht="16.5" customHeight="1" thickBot="1">
      <c r="A10" s="18" t="s">
        <v>189</v>
      </c>
      <c r="B10" s="28" t="s">
        <v>3</v>
      </c>
      <c r="C10" s="10">
        <v>855</v>
      </c>
      <c r="D10" s="10">
        <v>911</v>
      </c>
      <c r="E10" s="10">
        <v>918</v>
      </c>
      <c r="F10" s="10">
        <v>969</v>
      </c>
      <c r="G10" s="10">
        <v>996</v>
      </c>
      <c r="H10" s="10">
        <v>1005</v>
      </c>
      <c r="I10" s="10">
        <v>1099</v>
      </c>
      <c r="J10" s="11"/>
      <c r="K10" s="13"/>
      <c r="L10" s="17"/>
      <c r="M10" s="14"/>
    </row>
    <row r="11" spans="1:14" s="2" customFormat="1" ht="16.5" customHeight="1" thickBot="1">
      <c r="A11" s="18" t="s">
        <v>191</v>
      </c>
      <c r="B11" s="22" t="s">
        <v>16</v>
      </c>
      <c r="C11" s="10">
        <v>740</v>
      </c>
      <c r="D11" s="10">
        <v>748</v>
      </c>
      <c r="E11" s="10">
        <v>780</v>
      </c>
      <c r="F11" s="10">
        <v>822</v>
      </c>
      <c r="G11" s="10">
        <v>861</v>
      </c>
      <c r="H11" s="10">
        <v>869</v>
      </c>
      <c r="I11" s="10" t="s">
        <v>33</v>
      </c>
      <c r="L11" s="17"/>
    </row>
    <row r="12" spans="1:14" s="2" customFormat="1" ht="16.5" customHeight="1" thickBot="1">
      <c r="A12" s="18" t="s">
        <v>190</v>
      </c>
      <c r="B12" s="56" t="s">
        <v>85</v>
      </c>
      <c r="C12" s="10">
        <v>434</v>
      </c>
      <c r="D12" s="10">
        <v>447</v>
      </c>
      <c r="E12" s="10">
        <v>502</v>
      </c>
      <c r="F12" s="10" t="s">
        <v>33</v>
      </c>
      <c r="J12" s="17"/>
      <c r="K12" s="14"/>
    </row>
    <row r="13" spans="1:14" s="2" customFormat="1" ht="16.5" customHeight="1" thickBot="1">
      <c r="A13" s="18" t="s">
        <v>192</v>
      </c>
      <c r="B13" s="56" t="s">
        <v>85</v>
      </c>
      <c r="C13" s="10">
        <v>323</v>
      </c>
      <c r="D13" s="10">
        <v>329</v>
      </c>
      <c r="E13" s="10" t="s">
        <v>33</v>
      </c>
      <c r="J13" s="24"/>
    </row>
    <row r="14" spans="1:14" s="2" customFormat="1" ht="10.5" customHeight="1">
      <c r="A14" s="1"/>
    </row>
    <row r="15" spans="1:14" s="2" customFormat="1" ht="17.45" customHeight="1">
      <c r="A15" s="1" t="s">
        <v>193</v>
      </c>
    </row>
    <row r="16" spans="1:14" s="2" customFormat="1" ht="10.5" customHeight="1" thickBot="1">
      <c r="A16" s="1"/>
    </row>
    <row r="17" spans="1:17" s="2" customFormat="1" ht="16.5" customHeight="1" thickBot="1">
      <c r="A17" s="4" t="s">
        <v>0</v>
      </c>
      <c r="B17" s="5" t="s">
        <v>1</v>
      </c>
      <c r="C17" s="5" t="s">
        <v>2</v>
      </c>
      <c r="D17" s="5">
        <v>2</v>
      </c>
      <c r="E17" s="5">
        <v>3</v>
      </c>
      <c r="F17" s="5">
        <v>4</v>
      </c>
      <c r="G17" s="5">
        <v>5</v>
      </c>
      <c r="H17" s="5">
        <v>6</v>
      </c>
      <c r="I17" s="5">
        <v>7</v>
      </c>
      <c r="J17" s="5">
        <v>8</v>
      </c>
      <c r="K17" s="5">
        <v>9</v>
      </c>
      <c r="L17" s="5">
        <v>10</v>
      </c>
      <c r="M17" s="6"/>
      <c r="N17" s="13" t="s">
        <v>9</v>
      </c>
      <c r="O17" s="14">
        <f>(11516/18499)</f>
        <v>0.6225201362235796</v>
      </c>
    </row>
    <row r="18" spans="1:17" s="2" customFormat="1" ht="16.5" customHeight="1" thickBot="1">
      <c r="A18" s="7" t="s">
        <v>36</v>
      </c>
      <c r="B18" s="12" t="s">
        <v>5</v>
      </c>
      <c r="C18" s="9">
        <v>2039</v>
      </c>
      <c r="D18" s="10"/>
      <c r="E18" s="10"/>
      <c r="F18" s="10"/>
      <c r="G18" s="10"/>
      <c r="H18" s="10"/>
      <c r="I18" s="10"/>
      <c r="J18" s="10"/>
      <c r="K18" s="10"/>
      <c r="L18" s="10"/>
      <c r="M18" s="11" t="s">
        <v>4</v>
      </c>
      <c r="O18" s="13" t="s">
        <v>11</v>
      </c>
      <c r="P18" s="13" t="s">
        <v>12</v>
      </c>
      <c r="Q18" s="13" t="s">
        <v>13</v>
      </c>
    </row>
    <row r="19" spans="1:17" s="2" customFormat="1" ht="16.5" customHeight="1" thickBot="1">
      <c r="A19" s="7" t="s">
        <v>195</v>
      </c>
      <c r="B19" s="57" t="s">
        <v>85</v>
      </c>
      <c r="C19" s="10">
        <v>1623</v>
      </c>
      <c r="D19" s="9">
        <v>1722</v>
      </c>
      <c r="E19" s="10"/>
      <c r="F19" s="10"/>
      <c r="G19" s="10"/>
      <c r="H19" s="10"/>
      <c r="I19" s="10"/>
      <c r="J19" s="10"/>
      <c r="K19" s="10"/>
      <c r="L19" s="10"/>
      <c r="M19" s="11" t="s">
        <v>8</v>
      </c>
      <c r="N19" s="16" t="s">
        <v>5</v>
      </c>
      <c r="O19" s="17">
        <f>(C18+C22+C23+C26)</f>
        <v>4345</v>
      </c>
      <c r="P19" s="14">
        <f>SUM(O19/O24)</f>
        <v>0.3804395411960424</v>
      </c>
      <c r="Q19" s="2">
        <v>2</v>
      </c>
    </row>
    <row r="20" spans="1:17" s="2" customFormat="1" ht="16.5" customHeight="1" thickBot="1">
      <c r="A20" s="7" t="s">
        <v>35</v>
      </c>
      <c r="B20" s="8" t="s">
        <v>3</v>
      </c>
      <c r="C20" s="10">
        <v>1443</v>
      </c>
      <c r="D20" s="10">
        <v>1465</v>
      </c>
      <c r="E20" s="10">
        <v>1477</v>
      </c>
      <c r="F20" s="9">
        <v>1702</v>
      </c>
      <c r="G20" s="10"/>
      <c r="H20" s="10"/>
      <c r="I20" s="10"/>
      <c r="J20" s="10"/>
      <c r="K20" s="10"/>
      <c r="L20" s="10"/>
      <c r="M20" s="11" t="s">
        <v>7</v>
      </c>
      <c r="N20" s="20" t="s">
        <v>3</v>
      </c>
      <c r="O20" s="17">
        <f>(C20+C21)</f>
        <v>2491</v>
      </c>
      <c r="P20" s="14">
        <f>SUM(O20/O24)</f>
        <v>0.21810699588477367</v>
      </c>
      <c r="Q20" s="2">
        <v>2</v>
      </c>
    </row>
    <row r="21" spans="1:17" s="2" customFormat="1" ht="16.5" customHeight="1" thickBot="1">
      <c r="A21" s="7" t="s">
        <v>106</v>
      </c>
      <c r="B21" s="8" t="s">
        <v>3</v>
      </c>
      <c r="C21" s="10">
        <v>1048</v>
      </c>
      <c r="D21" s="10">
        <v>1065</v>
      </c>
      <c r="E21" s="10">
        <v>1078</v>
      </c>
      <c r="F21" s="10">
        <v>1097</v>
      </c>
      <c r="G21" s="10">
        <v>1110</v>
      </c>
      <c r="H21" s="10">
        <v>1212</v>
      </c>
      <c r="I21" s="10">
        <v>1320</v>
      </c>
      <c r="J21" s="10">
        <v>1373</v>
      </c>
      <c r="K21" s="10">
        <v>1542</v>
      </c>
      <c r="L21" s="9">
        <v>1557</v>
      </c>
      <c r="M21" s="11" t="s">
        <v>10</v>
      </c>
      <c r="N21" s="21" t="s">
        <v>16</v>
      </c>
      <c r="O21" s="17">
        <v>552</v>
      </c>
      <c r="P21" s="14">
        <f>SUM(O21/O24)</f>
        <v>4.8332019963225635E-2</v>
      </c>
    </row>
    <row r="22" spans="1:17" s="2" customFormat="1" ht="16.5" customHeight="1" thickBot="1">
      <c r="A22" s="7" t="s">
        <v>46</v>
      </c>
      <c r="B22" s="12" t="s">
        <v>5</v>
      </c>
      <c r="C22" s="10">
        <v>934</v>
      </c>
      <c r="D22" s="10">
        <v>998</v>
      </c>
      <c r="E22" s="10">
        <v>1006</v>
      </c>
      <c r="F22" s="10">
        <v>1017</v>
      </c>
      <c r="G22" s="10">
        <v>1019</v>
      </c>
      <c r="H22" s="10">
        <v>1167</v>
      </c>
      <c r="I22" s="10">
        <v>1193</v>
      </c>
      <c r="J22" s="10">
        <v>1467</v>
      </c>
      <c r="K22" s="9">
        <v>1697</v>
      </c>
      <c r="L22" s="10"/>
      <c r="M22" s="11" t="s">
        <v>6</v>
      </c>
      <c r="N22" s="55" t="s">
        <v>85</v>
      </c>
      <c r="O22" s="17">
        <f>(C19+C25+C27)</f>
        <v>2828</v>
      </c>
      <c r="P22" s="14">
        <f>SUM(O22/O24)</f>
        <v>0.24761404430435163</v>
      </c>
      <c r="Q22" s="2">
        <v>2</v>
      </c>
    </row>
    <row r="23" spans="1:17" s="2" customFormat="1" ht="16.5" customHeight="1" thickBot="1">
      <c r="A23" s="18" t="s">
        <v>194</v>
      </c>
      <c r="B23" s="19" t="s">
        <v>5</v>
      </c>
      <c r="C23" s="10">
        <v>760</v>
      </c>
      <c r="D23" s="10">
        <v>812</v>
      </c>
      <c r="E23" s="10">
        <v>823</v>
      </c>
      <c r="F23" s="10">
        <v>855</v>
      </c>
      <c r="G23" s="10">
        <v>861</v>
      </c>
      <c r="H23" s="10">
        <v>882</v>
      </c>
      <c r="I23" s="10">
        <v>984</v>
      </c>
      <c r="J23" s="10">
        <v>1109</v>
      </c>
      <c r="K23" s="10">
        <v>1186</v>
      </c>
      <c r="L23" s="10">
        <v>1218</v>
      </c>
      <c r="M23" s="11"/>
      <c r="N23" s="13" t="s">
        <v>17</v>
      </c>
      <c r="O23" s="17">
        <f>(C24+C29)</f>
        <v>1205</v>
      </c>
      <c r="P23" s="14">
        <f>SUM(O23/O24)</f>
        <v>0.10550739865160669</v>
      </c>
    </row>
    <row r="24" spans="1:17" s="2" customFormat="1" ht="16.5" customHeight="1" thickBot="1">
      <c r="A24" s="18" t="s">
        <v>199</v>
      </c>
      <c r="B24" s="23" t="s">
        <v>14</v>
      </c>
      <c r="C24" s="10">
        <v>721</v>
      </c>
      <c r="D24" s="10">
        <v>733</v>
      </c>
      <c r="E24" s="10">
        <v>736</v>
      </c>
      <c r="F24" s="10">
        <v>766</v>
      </c>
      <c r="G24" s="10">
        <v>770</v>
      </c>
      <c r="H24" s="10">
        <v>804</v>
      </c>
      <c r="I24" s="10">
        <v>913</v>
      </c>
      <c r="J24" s="10">
        <v>1037</v>
      </c>
      <c r="K24" s="10" t="s">
        <v>33</v>
      </c>
      <c r="O24" s="24">
        <v>11421</v>
      </c>
    </row>
    <row r="25" spans="1:17" s="2" customFormat="1" ht="16.5" customHeight="1" thickBot="1">
      <c r="A25" s="7" t="s">
        <v>196</v>
      </c>
      <c r="B25" s="57" t="s">
        <v>85</v>
      </c>
      <c r="C25" s="10">
        <v>631</v>
      </c>
      <c r="D25" s="10">
        <v>660</v>
      </c>
      <c r="E25" s="10">
        <v>680</v>
      </c>
      <c r="F25" s="10">
        <v>742</v>
      </c>
      <c r="G25" s="10">
        <v>759</v>
      </c>
      <c r="H25" s="10">
        <v>960</v>
      </c>
      <c r="I25" s="10">
        <v>1044</v>
      </c>
      <c r="J25" s="10">
        <v>1099</v>
      </c>
      <c r="K25" s="10">
        <v>1210</v>
      </c>
      <c r="L25" s="9">
        <v>1228</v>
      </c>
      <c r="M25" s="11" t="s">
        <v>15</v>
      </c>
    </row>
    <row r="26" spans="1:17" s="2" customFormat="1" ht="16.5" customHeight="1" thickBot="1">
      <c r="A26" s="18" t="s">
        <v>107</v>
      </c>
      <c r="B26" s="19" t="s">
        <v>5</v>
      </c>
      <c r="C26" s="10">
        <v>612</v>
      </c>
      <c r="D26" s="10">
        <v>692</v>
      </c>
      <c r="E26" s="10">
        <v>704</v>
      </c>
      <c r="F26" s="10">
        <v>715</v>
      </c>
      <c r="G26" s="10">
        <v>718</v>
      </c>
      <c r="H26" s="10">
        <v>748</v>
      </c>
      <c r="I26" s="10">
        <v>779</v>
      </c>
      <c r="J26" s="10" t="s">
        <v>33</v>
      </c>
      <c r="K26" s="17"/>
      <c r="L26" s="17"/>
      <c r="M26" s="17"/>
      <c r="N26" s="32"/>
    </row>
    <row r="27" spans="1:17" s="2" customFormat="1" ht="16.5" customHeight="1" thickBot="1">
      <c r="A27" s="18" t="s">
        <v>163</v>
      </c>
      <c r="B27" s="56" t="s">
        <v>85</v>
      </c>
      <c r="C27" s="10">
        <v>574</v>
      </c>
      <c r="D27" s="10">
        <v>589</v>
      </c>
      <c r="E27" s="10">
        <v>592</v>
      </c>
      <c r="F27" s="10">
        <v>600</v>
      </c>
      <c r="G27" s="10">
        <v>606</v>
      </c>
      <c r="H27" s="10" t="s">
        <v>33</v>
      </c>
      <c r="I27" s="17"/>
      <c r="J27" s="17"/>
      <c r="K27" s="17"/>
      <c r="L27" s="17"/>
      <c r="M27" s="17"/>
      <c r="N27" s="32"/>
    </row>
    <row r="28" spans="1:17" s="2" customFormat="1" ht="16.5" customHeight="1" thickBot="1">
      <c r="A28" s="18" t="s">
        <v>197</v>
      </c>
      <c r="B28" s="22" t="s">
        <v>16</v>
      </c>
      <c r="C28" s="10">
        <v>552</v>
      </c>
      <c r="D28" s="10">
        <v>562</v>
      </c>
      <c r="E28" s="10">
        <v>568</v>
      </c>
      <c r="F28" s="10">
        <v>604</v>
      </c>
      <c r="G28" s="10">
        <v>623</v>
      </c>
      <c r="H28" s="10">
        <v>639</v>
      </c>
      <c r="I28" s="10" t="s">
        <v>33</v>
      </c>
      <c r="J28" s="17"/>
      <c r="K28" s="17"/>
      <c r="L28" s="17"/>
      <c r="M28" s="17"/>
      <c r="N28" s="32"/>
    </row>
    <row r="29" spans="1:17" s="2" customFormat="1" ht="16.5" customHeight="1" thickBot="1">
      <c r="A29" s="18" t="s">
        <v>198</v>
      </c>
      <c r="B29" s="23" t="s">
        <v>14</v>
      </c>
      <c r="C29" s="10">
        <v>484</v>
      </c>
      <c r="D29" s="10">
        <v>491</v>
      </c>
      <c r="E29" s="10">
        <v>493</v>
      </c>
      <c r="F29" s="10" t="s">
        <v>33</v>
      </c>
      <c r="J29" s="17"/>
      <c r="K29" s="17"/>
    </row>
    <row r="30" spans="1:17" s="2" customFormat="1" ht="11.25" customHeight="1">
      <c r="A30" s="29"/>
      <c r="B30" s="30"/>
      <c r="C30" s="29"/>
      <c r="D30" s="29"/>
      <c r="E30" s="29"/>
      <c r="N30" s="14"/>
    </row>
    <row r="31" spans="1:17" s="2" customFormat="1" ht="17.45" customHeight="1">
      <c r="A31" s="1" t="s">
        <v>200</v>
      </c>
    </row>
    <row r="32" spans="1:17" s="2" customFormat="1" ht="8.25" customHeight="1" thickBot="1">
      <c r="A32" s="1"/>
    </row>
    <row r="33" spans="1:15" s="2" customFormat="1" ht="17.45" customHeight="1" thickBot="1">
      <c r="A33" s="4" t="s">
        <v>0</v>
      </c>
      <c r="B33" s="5" t="s">
        <v>1</v>
      </c>
      <c r="C33" s="5" t="s">
        <v>2</v>
      </c>
      <c r="D33" s="5">
        <v>2</v>
      </c>
      <c r="E33" s="5">
        <v>3</v>
      </c>
      <c r="F33" s="5">
        <v>4</v>
      </c>
      <c r="G33" s="5"/>
      <c r="H33" s="13" t="s">
        <v>9</v>
      </c>
      <c r="I33" s="14">
        <f>(8328/12482)</f>
        <v>0.6672007691075148</v>
      </c>
    </row>
    <row r="34" spans="1:15" s="2" customFormat="1" ht="17.45" customHeight="1" thickBot="1">
      <c r="A34" s="7" t="s">
        <v>202</v>
      </c>
      <c r="B34" s="8" t="s">
        <v>3</v>
      </c>
      <c r="C34" s="9">
        <v>1865</v>
      </c>
      <c r="D34" s="10"/>
      <c r="E34" s="10"/>
      <c r="F34" s="10"/>
      <c r="G34" s="11" t="s">
        <v>4</v>
      </c>
      <c r="I34" s="13" t="s">
        <v>11</v>
      </c>
      <c r="J34" s="13" t="s">
        <v>12</v>
      </c>
      <c r="K34" s="13" t="s">
        <v>13</v>
      </c>
      <c r="L34" s="13"/>
    </row>
    <row r="35" spans="1:15" s="2" customFormat="1" ht="17.45" customHeight="1" thickBot="1">
      <c r="A35" s="7" t="s">
        <v>114</v>
      </c>
      <c r="B35" s="8" t="s">
        <v>3</v>
      </c>
      <c r="C35" s="9">
        <v>1479</v>
      </c>
      <c r="D35" s="10"/>
      <c r="E35" s="10"/>
      <c r="F35" s="9"/>
      <c r="G35" s="11" t="s">
        <v>8</v>
      </c>
      <c r="H35" s="16" t="s">
        <v>5</v>
      </c>
      <c r="I35" s="17">
        <f>(C36+C38+C40)</f>
        <v>2985</v>
      </c>
      <c r="J35" s="14">
        <f>SUM(I35/I38)</f>
        <v>0.36265338354999394</v>
      </c>
      <c r="K35" s="2">
        <v>2</v>
      </c>
    </row>
    <row r="36" spans="1:15" s="2" customFormat="1" ht="17.45" customHeight="1" thickBot="1">
      <c r="A36" s="7" t="s">
        <v>204</v>
      </c>
      <c r="B36" s="12" t="s">
        <v>5</v>
      </c>
      <c r="C36" s="10">
        <v>1298</v>
      </c>
      <c r="D36" s="10">
        <v>1334</v>
      </c>
      <c r="E36" s="10">
        <v>1352</v>
      </c>
      <c r="F36" s="9">
        <v>1651</v>
      </c>
      <c r="G36" s="11" t="s">
        <v>7</v>
      </c>
      <c r="H36" s="20" t="s">
        <v>3</v>
      </c>
      <c r="I36" s="17">
        <f>(C34+C35+C39)</f>
        <v>3998</v>
      </c>
      <c r="J36" s="14">
        <f>SUM(I36/I38)</f>
        <v>0.48572469930749607</v>
      </c>
      <c r="K36" s="2">
        <v>2</v>
      </c>
    </row>
    <row r="37" spans="1:15" s="2" customFormat="1" ht="17.45" customHeight="1" thickBot="1">
      <c r="A37" s="7" t="s">
        <v>201</v>
      </c>
      <c r="B37" s="57" t="s">
        <v>85</v>
      </c>
      <c r="C37" s="10">
        <v>1248</v>
      </c>
      <c r="D37" s="10">
        <v>1325</v>
      </c>
      <c r="E37" s="10">
        <v>1341</v>
      </c>
      <c r="F37" s="9">
        <v>1434</v>
      </c>
      <c r="G37" s="11" t="s">
        <v>6</v>
      </c>
      <c r="H37" s="55" t="s">
        <v>85</v>
      </c>
      <c r="I37" s="17">
        <v>1248</v>
      </c>
      <c r="J37" s="14">
        <f>SUM(I37/I38)</f>
        <v>0.15162191714251003</v>
      </c>
      <c r="K37" s="2">
        <v>1</v>
      </c>
    </row>
    <row r="38" spans="1:15" s="2" customFormat="1" ht="17.45" customHeight="1" thickBot="1">
      <c r="A38" s="7" t="s">
        <v>308</v>
      </c>
      <c r="B38" s="12" t="s">
        <v>5</v>
      </c>
      <c r="C38" s="10">
        <v>1053</v>
      </c>
      <c r="D38" s="10">
        <v>1147</v>
      </c>
      <c r="E38" s="10">
        <v>1151</v>
      </c>
      <c r="F38" s="9">
        <v>1389</v>
      </c>
      <c r="G38" s="11" t="s">
        <v>10</v>
      </c>
      <c r="H38" s="13"/>
      <c r="I38" s="24">
        <v>8231</v>
      </c>
      <c r="J38" s="14"/>
    </row>
    <row r="39" spans="1:15" s="2" customFormat="1" ht="17.45" customHeight="1" thickBot="1">
      <c r="A39" s="18" t="s">
        <v>203</v>
      </c>
      <c r="B39" s="28" t="s">
        <v>3</v>
      </c>
      <c r="C39" s="10">
        <v>654</v>
      </c>
      <c r="D39" s="10">
        <v>829</v>
      </c>
      <c r="E39" s="10">
        <v>887</v>
      </c>
      <c r="F39" s="10">
        <v>916</v>
      </c>
      <c r="G39" s="25"/>
      <c r="L39" s="14"/>
    </row>
    <row r="40" spans="1:15" s="2" customFormat="1" ht="17.45" customHeight="1" thickBot="1">
      <c r="A40" s="18" t="s">
        <v>205</v>
      </c>
      <c r="B40" s="19" t="s">
        <v>5</v>
      </c>
      <c r="C40" s="10">
        <v>634</v>
      </c>
      <c r="D40" s="10">
        <v>745</v>
      </c>
      <c r="E40" s="10">
        <v>756</v>
      </c>
      <c r="F40" s="10" t="s">
        <v>33</v>
      </c>
      <c r="M40" s="14"/>
    </row>
    <row r="42" spans="1:15" s="2" customFormat="1" ht="17.45" customHeight="1">
      <c r="A42" s="1" t="s">
        <v>206</v>
      </c>
    </row>
    <row r="43" spans="1:15" s="2" customFormat="1" ht="10.5" customHeight="1" thickBot="1">
      <c r="A43" s="1"/>
    </row>
    <row r="44" spans="1:15" s="2" customFormat="1" ht="16.5" customHeight="1" thickBot="1">
      <c r="A44" s="4" t="s">
        <v>0</v>
      </c>
      <c r="B44" s="5" t="s">
        <v>1</v>
      </c>
      <c r="C44" s="5" t="s">
        <v>2</v>
      </c>
      <c r="D44" s="5">
        <v>2</v>
      </c>
      <c r="E44" s="5">
        <v>3</v>
      </c>
      <c r="F44" s="5">
        <v>4</v>
      </c>
      <c r="G44" s="5">
        <v>5</v>
      </c>
      <c r="H44" s="5">
        <v>6</v>
      </c>
      <c r="I44" s="5">
        <v>7</v>
      </c>
      <c r="J44" s="5">
        <v>8</v>
      </c>
      <c r="K44" s="6"/>
      <c r="L44" s="13" t="s">
        <v>9</v>
      </c>
      <c r="M44" s="14">
        <f>(9113/12705)</f>
        <v>0.71727666273120816</v>
      </c>
    </row>
    <row r="45" spans="1:15" s="2" customFormat="1" ht="16.5" customHeight="1" thickBot="1">
      <c r="A45" s="7" t="s">
        <v>181</v>
      </c>
      <c r="B45" s="8" t="s">
        <v>3</v>
      </c>
      <c r="C45" s="9">
        <v>1699</v>
      </c>
      <c r="D45" s="10"/>
      <c r="E45" s="9"/>
      <c r="F45" s="9"/>
      <c r="G45" s="10"/>
      <c r="H45" s="9"/>
      <c r="I45" s="10"/>
      <c r="J45" s="9"/>
      <c r="K45" s="11" t="s">
        <v>4</v>
      </c>
      <c r="M45" s="13" t="s">
        <v>11</v>
      </c>
      <c r="N45" s="13" t="s">
        <v>12</v>
      </c>
      <c r="O45" s="13" t="s">
        <v>13</v>
      </c>
    </row>
    <row r="46" spans="1:15" s="2" customFormat="1" ht="16.5" customHeight="1" thickBot="1">
      <c r="A46" s="7" t="s">
        <v>69</v>
      </c>
      <c r="B46" s="12" t="s">
        <v>5</v>
      </c>
      <c r="C46" s="9">
        <v>1614</v>
      </c>
      <c r="D46" s="9"/>
      <c r="E46" s="9"/>
      <c r="F46" s="10"/>
      <c r="G46" s="9"/>
      <c r="H46" s="9"/>
      <c r="I46" s="9"/>
      <c r="J46" s="9"/>
      <c r="K46" s="11" t="s">
        <v>8</v>
      </c>
      <c r="L46" s="16" t="s">
        <v>5</v>
      </c>
      <c r="M46" s="17">
        <f>(C46+C47+C48)</f>
        <v>4556</v>
      </c>
      <c r="N46" s="14">
        <f>SUM(M46/M51)</f>
        <v>0.50398230088495577</v>
      </c>
      <c r="O46" s="2">
        <v>3</v>
      </c>
    </row>
    <row r="47" spans="1:15" s="2" customFormat="1" ht="16.5" customHeight="1" thickBot="1">
      <c r="A47" s="7" t="s">
        <v>139</v>
      </c>
      <c r="B47" s="12" t="s">
        <v>5</v>
      </c>
      <c r="C47" s="10">
        <v>1493</v>
      </c>
      <c r="D47" s="9">
        <v>1522</v>
      </c>
      <c r="E47" s="9"/>
      <c r="F47" s="10"/>
      <c r="G47" s="10"/>
      <c r="H47" s="9"/>
      <c r="I47" s="10"/>
      <c r="J47" s="9"/>
      <c r="K47" s="11" t="s">
        <v>7</v>
      </c>
      <c r="L47" s="20" t="s">
        <v>3</v>
      </c>
      <c r="M47" s="17">
        <f>(C45+C49+C50)</f>
        <v>2968</v>
      </c>
      <c r="N47" s="14">
        <f>SUM(M47/M51)</f>
        <v>0.32831858407079645</v>
      </c>
      <c r="O47" s="2">
        <v>2</v>
      </c>
    </row>
    <row r="48" spans="1:15" s="2" customFormat="1" ht="16.5" customHeight="1" thickBot="1">
      <c r="A48" s="7" t="s">
        <v>207</v>
      </c>
      <c r="B48" s="12" t="s">
        <v>5</v>
      </c>
      <c r="C48" s="10">
        <v>1449</v>
      </c>
      <c r="D48" s="10">
        <v>1457</v>
      </c>
      <c r="E48" s="10">
        <v>1503</v>
      </c>
      <c r="F48" s="10">
        <v>1504</v>
      </c>
      <c r="G48" s="9">
        <v>1515</v>
      </c>
      <c r="H48" s="10"/>
      <c r="I48" s="9"/>
      <c r="J48" s="10"/>
      <c r="K48" s="11" t="s">
        <v>6</v>
      </c>
      <c r="L48" s="55" t="s">
        <v>85</v>
      </c>
      <c r="M48" s="17">
        <f>(C51+C54)</f>
        <v>700</v>
      </c>
      <c r="N48" s="14">
        <f>SUM(M48/M51)</f>
        <v>7.7433628318584066E-2</v>
      </c>
    </row>
    <row r="49" spans="1:14" s="2" customFormat="1" ht="16.5" customHeight="1" thickBot="1">
      <c r="A49" s="18" t="s">
        <v>210</v>
      </c>
      <c r="B49" s="28" t="s">
        <v>3</v>
      </c>
      <c r="C49" s="10">
        <v>696</v>
      </c>
      <c r="D49" s="10">
        <v>729</v>
      </c>
      <c r="E49" s="10">
        <v>732</v>
      </c>
      <c r="F49" s="10">
        <v>732</v>
      </c>
      <c r="G49" s="10">
        <v>737</v>
      </c>
      <c r="H49" s="10">
        <v>775</v>
      </c>
      <c r="I49" s="10">
        <v>821</v>
      </c>
      <c r="J49" s="10" t="s">
        <v>33</v>
      </c>
      <c r="L49" s="34" t="s">
        <v>45</v>
      </c>
      <c r="M49" s="17">
        <v>532</v>
      </c>
      <c r="N49" s="14">
        <f>SUM(M49/M51)</f>
        <v>5.8849557522123896E-2</v>
      </c>
    </row>
    <row r="50" spans="1:14" s="2" customFormat="1" ht="16.5" customHeight="1" thickBot="1">
      <c r="A50" s="7" t="s">
        <v>208</v>
      </c>
      <c r="B50" s="8" t="s">
        <v>3</v>
      </c>
      <c r="C50" s="10">
        <v>573</v>
      </c>
      <c r="D50" s="10">
        <v>638</v>
      </c>
      <c r="E50" s="10">
        <v>654</v>
      </c>
      <c r="F50" s="10">
        <v>656</v>
      </c>
      <c r="G50" s="10">
        <v>673</v>
      </c>
      <c r="H50" s="10">
        <v>736</v>
      </c>
      <c r="I50" s="10">
        <v>832</v>
      </c>
      <c r="J50" s="9">
        <v>1222</v>
      </c>
      <c r="K50" s="9" t="s">
        <v>10</v>
      </c>
      <c r="L50" s="13" t="s">
        <v>17</v>
      </c>
      <c r="M50" s="17">
        <v>284</v>
      </c>
      <c r="N50" s="14">
        <f>SUM(M50/M51)</f>
        <v>3.1415929203539826E-2</v>
      </c>
    </row>
    <row r="51" spans="1:14" s="2" customFormat="1" ht="16.5" customHeight="1" thickBot="1">
      <c r="A51" s="18" t="s">
        <v>209</v>
      </c>
      <c r="B51" s="56" t="s">
        <v>85</v>
      </c>
      <c r="C51" s="10">
        <v>564</v>
      </c>
      <c r="D51" s="10">
        <v>585</v>
      </c>
      <c r="E51" s="10">
        <v>604</v>
      </c>
      <c r="F51" s="10">
        <v>607</v>
      </c>
      <c r="G51" s="10">
        <v>651</v>
      </c>
      <c r="H51" s="10">
        <v>721</v>
      </c>
      <c r="I51" s="10">
        <v>896</v>
      </c>
      <c r="J51" s="10">
        <v>1017</v>
      </c>
      <c r="K51" s="11"/>
      <c r="L51" s="34"/>
      <c r="M51" s="24">
        <v>9040</v>
      </c>
      <c r="N51" s="14"/>
    </row>
    <row r="52" spans="1:14" s="2" customFormat="1" ht="16.5" customHeight="1" thickBot="1">
      <c r="A52" s="18" t="s">
        <v>66</v>
      </c>
      <c r="B52" s="33" t="s">
        <v>45</v>
      </c>
      <c r="C52" s="10">
        <v>532</v>
      </c>
      <c r="D52" s="10">
        <v>551</v>
      </c>
      <c r="E52" s="10">
        <v>555</v>
      </c>
      <c r="F52" s="10">
        <v>558</v>
      </c>
      <c r="G52" s="10">
        <v>581</v>
      </c>
      <c r="H52" s="10">
        <v>635</v>
      </c>
      <c r="I52" s="10" t="s">
        <v>33</v>
      </c>
    </row>
    <row r="53" spans="1:14" s="2" customFormat="1" ht="16.5" customHeight="1" thickBot="1">
      <c r="A53" s="18" t="s">
        <v>212</v>
      </c>
      <c r="B53" s="23" t="s">
        <v>14</v>
      </c>
      <c r="C53" s="10">
        <v>284</v>
      </c>
      <c r="D53" s="10">
        <v>291</v>
      </c>
      <c r="E53" s="10">
        <v>308</v>
      </c>
      <c r="F53" s="10">
        <v>308</v>
      </c>
      <c r="G53" s="10">
        <v>320</v>
      </c>
      <c r="H53" s="10" t="s">
        <v>33</v>
      </c>
      <c r="I53" s="14"/>
    </row>
    <row r="54" spans="1:14" s="2" customFormat="1" ht="16.5" customHeight="1" thickBot="1">
      <c r="A54" s="18" t="s">
        <v>211</v>
      </c>
      <c r="B54" s="56" t="s">
        <v>85</v>
      </c>
      <c r="C54" s="10">
        <v>136</v>
      </c>
      <c r="D54" s="10">
        <v>146</v>
      </c>
      <c r="E54" s="10">
        <v>148</v>
      </c>
      <c r="F54" s="10">
        <v>154</v>
      </c>
      <c r="G54" s="10" t="s">
        <v>33</v>
      </c>
      <c r="H54" s="24"/>
      <c r="I54" s="14"/>
    </row>
    <row r="56" spans="1:14" s="2" customFormat="1" ht="17.45" customHeight="1">
      <c r="A56" s="1" t="s">
        <v>213</v>
      </c>
    </row>
    <row r="57" spans="1:14" s="2" customFormat="1" ht="10.5" customHeight="1" thickBot="1">
      <c r="A57" s="1"/>
    </row>
    <row r="58" spans="1:14" s="2" customFormat="1" ht="16.5" customHeight="1" thickBot="1">
      <c r="A58" s="4" t="s">
        <v>0</v>
      </c>
      <c r="B58" s="5" t="s">
        <v>1</v>
      </c>
      <c r="C58" s="5" t="s">
        <v>2</v>
      </c>
      <c r="D58" s="5">
        <v>2</v>
      </c>
      <c r="E58" s="5">
        <v>3</v>
      </c>
      <c r="F58" s="5">
        <v>4</v>
      </c>
      <c r="G58" s="5">
        <v>5</v>
      </c>
      <c r="H58" s="5">
        <v>6</v>
      </c>
      <c r="I58" s="5">
        <v>7</v>
      </c>
      <c r="J58" s="6"/>
      <c r="K58" s="13" t="s">
        <v>9</v>
      </c>
      <c r="L58" s="14">
        <f>(9718/14404)</f>
        <v>0.67467370174951402</v>
      </c>
    </row>
    <row r="59" spans="1:14" s="2" customFormat="1" ht="16.5" customHeight="1" thickBot="1">
      <c r="A59" s="7" t="s">
        <v>176</v>
      </c>
      <c r="B59" s="12" t="s">
        <v>5</v>
      </c>
      <c r="C59" s="9">
        <v>1668</v>
      </c>
      <c r="D59" s="10"/>
      <c r="E59" s="10"/>
      <c r="F59" s="10"/>
      <c r="G59" s="10"/>
      <c r="H59" s="10"/>
      <c r="I59" s="10"/>
      <c r="J59" s="11" t="s">
        <v>4</v>
      </c>
      <c r="L59" s="13" t="s">
        <v>11</v>
      </c>
      <c r="M59" s="13" t="s">
        <v>12</v>
      </c>
      <c r="N59" s="13" t="s">
        <v>13</v>
      </c>
    </row>
    <row r="60" spans="1:14" s="2" customFormat="1" ht="16.5" customHeight="1" thickBot="1">
      <c r="A60" s="7" t="s">
        <v>174</v>
      </c>
      <c r="B60" s="8" t="s">
        <v>3</v>
      </c>
      <c r="C60" s="10">
        <v>1300</v>
      </c>
      <c r="D60" s="10">
        <v>1309</v>
      </c>
      <c r="E60" s="10">
        <v>1331</v>
      </c>
      <c r="F60" s="9">
        <v>1382</v>
      </c>
      <c r="G60" s="10"/>
      <c r="H60" s="10"/>
      <c r="I60" s="10"/>
      <c r="J60" s="11" t="s">
        <v>8</v>
      </c>
      <c r="K60" s="16" t="s">
        <v>5</v>
      </c>
      <c r="L60" s="17">
        <f>(C59+C61+C62+C63)</f>
        <v>4732</v>
      </c>
      <c r="M60" s="14">
        <f>SUM(L60/L66)</f>
        <v>0.4924549901134353</v>
      </c>
      <c r="N60" s="2">
        <v>3</v>
      </c>
    </row>
    <row r="61" spans="1:14" s="2" customFormat="1" ht="16.5" customHeight="1" thickBot="1">
      <c r="A61" s="7" t="s">
        <v>177</v>
      </c>
      <c r="B61" s="12" t="s">
        <v>5</v>
      </c>
      <c r="C61" s="10">
        <v>1075</v>
      </c>
      <c r="D61" s="10">
        <v>1106</v>
      </c>
      <c r="E61" s="10">
        <v>1125</v>
      </c>
      <c r="F61" s="10">
        <v>1170</v>
      </c>
      <c r="G61" s="10">
        <v>1196</v>
      </c>
      <c r="H61" s="10">
        <v>1281</v>
      </c>
      <c r="I61" s="9">
        <v>1354</v>
      </c>
      <c r="J61" s="11" t="s">
        <v>6</v>
      </c>
      <c r="K61" s="20" t="s">
        <v>3</v>
      </c>
      <c r="L61" s="17">
        <f>(C60+C64+C65)</f>
        <v>2939</v>
      </c>
      <c r="M61" s="14">
        <f>SUM(L61/L66)</f>
        <v>0.30585909043604953</v>
      </c>
      <c r="N61" s="2">
        <v>2</v>
      </c>
    </row>
    <row r="62" spans="1:14" s="2" customFormat="1" ht="16.5" customHeight="1" thickBot="1">
      <c r="A62" s="7" t="s">
        <v>182</v>
      </c>
      <c r="B62" s="12" t="s">
        <v>5</v>
      </c>
      <c r="C62" s="10">
        <v>1013</v>
      </c>
      <c r="D62" s="10">
        <v>1039</v>
      </c>
      <c r="E62" s="10">
        <v>1040</v>
      </c>
      <c r="F62" s="10">
        <v>1048</v>
      </c>
      <c r="G62" s="10">
        <v>1107</v>
      </c>
      <c r="H62" s="10">
        <v>1146</v>
      </c>
      <c r="I62" s="9">
        <v>1285</v>
      </c>
      <c r="J62" s="11" t="s">
        <v>10</v>
      </c>
      <c r="K62" s="21" t="s">
        <v>16</v>
      </c>
      <c r="L62" s="17">
        <v>698</v>
      </c>
      <c r="M62" s="14">
        <f>SUM(L62/L66)</f>
        <v>7.2640233114788219E-2</v>
      </c>
      <c r="N62" s="2">
        <v>1</v>
      </c>
    </row>
    <row r="63" spans="1:14" s="2" customFormat="1" ht="16.5" customHeight="1" thickBot="1">
      <c r="A63" s="18" t="s">
        <v>220</v>
      </c>
      <c r="B63" s="19" t="s">
        <v>5</v>
      </c>
      <c r="C63" s="10">
        <v>976</v>
      </c>
      <c r="D63" s="10">
        <v>1109</v>
      </c>
      <c r="E63" s="10">
        <v>1119</v>
      </c>
      <c r="F63" s="10">
        <v>1129</v>
      </c>
      <c r="G63" s="10">
        <v>1147</v>
      </c>
      <c r="H63" s="10">
        <v>1171</v>
      </c>
      <c r="I63" s="10">
        <v>1208</v>
      </c>
      <c r="J63" s="11"/>
      <c r="K63" s="55" t="s">
        <v>85</v>
      </c>
      <c r="L63" s="17">
        <f>(C67+C69)</f>
        <v>813</v>
      </c>
      <c r="M63" s="14">
        <f>SUM(L63/L66)</f>
        <v>8.4608179831408059E-2</v>
      </c>
    </row>
    <row r="64" spans="1:14" s="2" customFormat="1" ht="16.5" customHeight="1" thickBot="1">
      <c r="A64" s="7" t="s">
        <v>214</v>
      </c>
      <c r="B64" s="8" t="s">
        <v>3</v>
      </c>
      <c r="C64" s="10">
        <v>933</v>
      </c>
      <c r="D64" s="10">
        <v>1011</v>
      </c>
      <c r="E64" s="10">
        <v>1012</v>
      </c>
      <c r="F64" s="10">
        <v>1025</v>
      </c>
      <c r="G64" s="10">
        <v>1044</v>
      </c>
      <c r="H64" s="10">
        <v>1107</v>
      </c>
      <c r="I64" s="9">
        <v>1374</v>
      </c>
      <c r="J64" s="11" t="s">
        <v>7</v>
      </c>
      <c r="K64" s="26" t="s">
        <v>18</v>
      </c>
      <c r="L64" s="17">
        <v>300</v>
      </c>
      <c r="M64" s="14">
        <f>SUM(L64/L66)</f>
        <v>3.1220730565095223E-2</v>
      </c>
    </row>
    <row r="65" spans="1:19" s="2" customFormat="1" ht="16.5" customHeight="1" thickBot="1">
      <c r="A65" s="18" t="s">
        <v>215</v>
      </c>
      <c r="B65" s="28" t="s">
        <v>3</v>
      </c>
      <c r="C65" s="10">
        <v>706</v>
      </c>
      <c r="D65" s="10">
        <v>709</v>
      </c>
      <c r="E65" s="10">
        <v>726</v>
      </c>
      <c r="F65" s="10">
        <v>757</v>
      </c>
      <c r="G65" s="10">
        <v>814</v>
      </c>
      <c r="H65" s="10">
        <v>927</v>
      </c>
      <c r="I65" s="10" t="s">
        <v>33</v>
      </c>
      <c r="K65" s="13" t="s">
        <v>17</v>
      </c>
      <c r="L65" s="17">
        <v>127</v>
      </c>
      <c r="M65" s="14">
        <f>SUM(L65/L66)</f>
        <v>1.3216775939223645E-2</v>
      </c>
    </row>
    <row r="66" spans="1:19" s="2" customFormat="1" ht="16.5" customHeight="1" thickBot="1">
      <c r="A66" s="7" t="s">
        <v>217</v>
      </c>
      <c r="B66" s="31" t="s">
        <v>16</v>
      </c>
      <c r="C66" s="10">
        <v>698</v>
      </c>
      <c r="D66" s="10">
        <v>704</v>
      </c>
      <c r="E66" s="10">
        <v>736</v>
      </c>
      <c r="F66" s="10">
        <v>783</v>
      </c>
      <c r="G66" s="10">
        <v>845</v>
      </c>
      <c r="H66" s="10">
        <v>1009</v>
      </c>
      <c r="I66" s="9">
        <v>1228</v>
      </c>
      <c r="J66" s="11" t="s">
        <v>15</v>
      </c>
      <c r="L66" s="24">
        <v>9609</v>
      </c>
    </row>
    <row r="67" spans="1:19" s="2" customFormat="1" ht="16.5" customHeight="1" thickBot="1">
      <c r="A67" s="18" t="s">
        <v>218</v>
      </c>
      <c r="B67" s="56" t="s">
        <v>85</v>
      </c>
      <c r="C67" s="10">
        <v>525</v>
      </c>
      <c r="D67" s="10">
        <v>529</v>
      </c>
      <c r="E67" s="10">
        <v>533</v>
      </c>
      <c r="F67" s="10">
        <v>605</v>
      </c>
      <c r="G67" s="10">
        <v>628</v>
      </c>
      <c r="H67" s="10" t="s">
        <v>33</v>
      </c>
    </row>
    <row r="68" spans="1:19" s="2" customFormat="1" ht="16.5" customHeight="1" thickBot="1">
      <c r="A68" s="18" t="s">
        <v>132</v>
      </c>
      <c r="B68" s="27" t="s">
        <v>18</v>
      </c>
      <c r="C68" s="10">
        <v>300</v>
      </c>
      <c r="D68" s="10">
        <v>301</v>
      </c>
      <c r="E68" s="10">
        <v>304</v>
      </c>
      <c r="F68" s="10">
        <v>311</v>
      </c>
      <c r="G68" s="10" t="s">
        <v>33</v>
      </c>
      <c r="L68" s="24"/>
    </row>
    <row r="69" spans="1:19" s="2" customFormat="1" ht="16.5" customHeight="1" thickBot="1">
      <c r="A69" s="18" t="s">
        <v>219</v>
      </c>
      <c r="B69" s="56" t="s">
        <v>85</v>
      </c>
      <c r="C69" s="10">
        <v>288</v>
      </c>
      <c r="D69" s="10">
        <v>292</v>
      </c>
      <c r="E69" s="10">
        <v>301</v>
      </c>
      <c r="F69" s="10" t="s">
        <v>33</v>
      </c>
    </row>
    <row r="70" spans="1:19" s="2" customFormat="1" ht="16.5" customHeight="1" thickBot="1">
      <c r="A70" s="18" t="s">
        <v>216</v>
      </c>
      <c r="B70" s="23" t="s">
        <v>14</v>
      </c>
      <c r="C70" s="10">
        <v>127</v>
      </c>
      <c r="D70" s="10">
        <v>127</v>
      </c>
      <c r="E70" s="10" t="s">
        <v>33</v>
      </c>
    </row>
    <row r="72" spans="1:19" s="35" customFormat="1" ht="15" customHeight="1">
      <c r="B72" s="39" t="s">
        <v>20</v>
      </c>
      <c r="C72" s="41" t="s">
        <v>5</v>
      </c>
      <c r="D72" s="42" t="s">
        <v>3</v>
      </c>
      <c r="E72" s="43" t="s">
        <v>16</v>
      </c>
      <c r="F72" s="58" t="s">
        <v>85</v>
      </c>
      <c r="G72" s="44" t="s">
        <v>18</v>
      </c>
      <c r="H72" s="48" t="s">
        <v>45</v>
      </c>
      <c r="I72" s="39" t="s">
        <v>17</v>
      </c>
      <c r="Q72" s="36"/>
      <c r="R72" s="37"/>
      <c r="S72" s="38"/>
    </row>
    <row r="73" spans="1:19" s="35" customFormat="1" ht="15" customHeight="1">
      <c r="A73" s="35" t="s">
        <v>11</v>
      </c>
      <c r="B73" s="40">
        <f>SUM(M51+I38+O24+L9+L66)</f>
        <v>49068</v>
      </c>
      <c r="C73" s="37">
        <f>SUM(L60+M46+I35+O19+L5)</f>
        <v>21238</v>
      </c>
      <c r="D73" s="37">
        <f>SUM(L61+M47+O20+L6+I36)</f>
        <v>15765</v>
      </c>
      <c r="E73" s="37">
        <f>(L62+L7+O21)</f>
        <v>1990</v>
      </c>
      <c r="F73" s="37">
        <f>(I37+O22+L8+L63+M48)</f>
        <v>7627</v>
      </c>
      <c r="G73" s="37">
        <f>(L64)</f>
        <v>300</v>
      </c>
      <c r="H73" s="37">
        <v>532</v>
      </c>
      <c r="I73" s="37">
        <f>(L65+M50+O23)</f>
        <v>1616</v>
      </c>
      <c r="Q73" s="39"/>
      <c r="R73" s="40"/>
      <c r="S73" s="38"/>
    </row>
    <row r="74" spans="1:19" s="35" customFormat="1" ht="15" customHeight="1">
      <c r="A74" s="35" t="s">
        <v>12</v>
      </c>
      <c r="B74" s="45">
        <v>1</v>
      </c>
      <c r="C74" s="38">
        <f t="shared" ref="C74:I74" si="0">SUM(C73/$B$73)</f>
        <v>0.43282791228499223</v>
      </c>
      <c r="D74" s="38">
        <f t="shared" si="0"/>
        <v>0.32128882367326977</v>
      </c>
      <c r="E74" s="38">
        <f t="shared" si="0"/>
        <v>4.0555963153175188E-2</v>
      </c>
      <c r="F74" s="38">
        <f>SUM(F73/$B$73)</f>
        <v>0.15543735224586289</v>
      </c>
      <c r="G74" s="38">
        <f t="shared" si="0"/>
        <v>6.1139642944485206E-3</v>
      </c>
      <c r="H74" s="38">
        <f t="shared" si="0"/>
        <v>1.0842096682155376E-2</v>
      </c>
      <c r="I74" s="38">
        <f t="shared" si="0"/>
        <v>3.2933887666096028E-2</v>
      </c>
    </row>
    <row r="75" spans="1:19" s="35" customFormat="1" ht="15" customHeight="1">
      <c r="A75" s="35" t="s">
        <v>13</v>
      </c>
      <c r="B75" s="39">
        <v>28</v>
      </c>
      <c r="C75" s="35">
        <v>13</v>
      </c>
      <c r="D75" s="35">
        <v>10</v>
      </c>
      <c r="E75" s="35">
        <v>1</v>
      </c>
      <c r="F75" s="35">
        <v>4</v>
      </c>
      <c r="G75" s="35">
        <v>0</v>
      </c>
      <c r="H75" s="35">
        <v>0</v>
      </c>
      <c r="I75" s="35">
        <v>0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T77"/>
  <sheetViews>
    <sheetView workbookViewId="0">
      <selection activeCell="O17" sqref="O17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9" width="8.7109375" customWidth="1"/>
  </cols>
  <sheetData>
    <row r="1" spans="1:17" s="2" customFormat="1" ht="16.5" customHeight="1">
      <c r="A1" s="1" t="s">
        <v>143</v>
      </c>
    </row>
    <row r="2" spans="1:17" s="2" customFormat="1" ht="9.75" customHeight="1" thickBot="1">
      <c r="A2" s="3"/>
    </row>
    <row r="3" spans="1:17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6"/>
      <c r="M3" s="13" t="s">
        <v>9</v>
      </c>
      <c r="N3" s="14">
        <f>(10390/21941)</f>
        <v>0.47354268264892213</v>
      </c>
    </row>
    <row r="4" spans="1:17" s="2" customFormat="1" ht="16.5" customHeight="1" thickBot="1">
      <c r="A4" s="7" t="s">
        <v>146</v>
      </c>
      <c r="B4" s="12" t="s">
        <v>5</v>
      </c>
      <c r="C4" s="9">
        <v>1624</v>
      </c>
      <c r="D4" s="10"/>
      <c r="E4" s="9"/>
      <c r="F4" s="10"/>
      <c r="G4" s="10"/>
      <c r="H4" s="10"/>
      <c r="I4" s="9"/>
      <c r="J4" s="10"/>
      <c r="K4" s="10"/>
      <c r="L4" s="11" t="s">
        <v>4</v>
      </c>
      <c r="N4" s="13" t="s">
        <v>11</v>
      </c>
      <c r="O4" s="13" t="s">
        <v>12</v>
      </c>
      <c r="P4" s="13" t="s">
        <v>13</v>
      </c>
    </row>
    <row r="5" spans="1:17" s="2" customFormat="1" ht="16.5" customHeight="1" thickBot="1">
      <c r="A5" s="7" t="s">
        <v>150</v>
      </c>
      <c r="B5" s="57" t="s">
        <v>85</v>
      </c>
      <c r="C5" s="9">
        <v>1406</v>
      </c>
      <c r="D5" s="10"/>
      <c r="E5" s="10"/>
      <c r="F5" s="10"/>
      <c r="G5" s="10"/>
      <c r="H5" s="10"/>
      <c r="I5" s="10"/>
      <c r="J5" s="9"/>
      <c r="K5" s="9"/>
      <c r="L5" s="11" t="s">
        <v>8</v>
      </c>
      <c r="M5" s="16" t="s">
        <v>5</v>
      </c>
      <c r="N5" s="17">
        <f>(C4+C7+C9+C10+C12)</f>
        <v>4896</v>
      </c>
      <c r="O5" s="14">
        <f>SUM(N5/N11)</f>
        <v>0.47635726795096323</v>
      </c>
      <c r="P5" s="2">
        <v>4</v>
      </c>
    </row>
    <row r="6" spans="1:17" s="2" customFormat="1" ht="16.5" customHeight="1" thickBot="1">
      <c r="A6" s="7" t="s">
        <v>148</v>
      </c>
      <c r="B6" s="8" t="s">
        <v>3</v>
      </c>
      <c r="C6" s="10">
        <v>1213</v>
      </c>
      <c r="D6" s="10">
        <v>1224</v>
      </c>
      <c r="E6" s="10">
        <v>1238</v>
      </c>
      <c r="F6" s="10">
        <v>1271</v>
      </c>
      <c r="G6" s="9">
        <v>1403</v>
      </c>
      <c r="H6" s="10"/>
      <c r="I6" s="10"/>
      <c r="J6" s="10"/>
      <c r="K6" s="10"/>
      <c r="L6" s="11" t="s">
        <v>7</v>
      </c>
      <c r="M6" s="20" t="s">
        <v>3</v>
      </c>
      <c r="N6" s="17">
        <f>(C6+C8+C11)</f>
        <v>2921</v>
      </c>
      <c r="O6" s="14">
        <f>SUM(N6/N11)</f>
        <v>0.2841992605565285</v>
      </c>
      <c r="P6" s="2">
        <v>2</v>
      </c>
    </row>
    <row r="7" spans="1:17" s="2" customFormat="1" ht="16.5" customHeight="1" thickBot="1">
      <c r="A7" s="7" t="s">
        <v>58</v>
      </c>
      <c r="B7" s="12" t="s">
        <v>5</v>
      </c>
      <c r="C7" s="10">
        <v>1132</v>
      </c>
      <c r="D7" s="10">
        <v>1234</v>
      </c>
      <c r="E7" s="10">
        <v>1243</v>
      </c>
      <c r="F7" s="10">
        <v>1259</v>
      </c>
      <c r="G7" s="10">
        <v>1273</v>
      </c>
      <c r="H7" s="10">
        <v>1279</v>
      </c>
      <c r="I7" s="9">
        <v>1473</v>
      </c>
      <c r="J7" s="10"/>
      <c r="K7" s="10"/>
      <c r="L7" s="11" t="s">
        <v>6</v>
      </c>
      <c r="M7" s="21" t="s">
        <v>16</v>
      </c>
      <c r="N7" s="17">
        <v>476</v>
      </c>
      <c r="O7" s="14">
        <f>SUM(N7/N11)</f>
        <v>4.6312512161899203E-2</v>
      </c>
    </row>
    <row r="8" spans="1:17" s="2" customFormat="1" ht="16.5" customHeight="1" thickBot="1">
      <c r="A8" s="7" t="s">
        <v>147</v>
      </c>
      <c r="B8" s="8" t="s">
        <v>3</v>
      </c>
      <c r="C8" s="10">
        <v>1114</v>
      </c>
      <c r="D8" s="10">
        <v>1133</v>
      </c>
      <c r="E8" s="10">
        <v>1163</v>
      </c>
      <c r="F8" s="10">
        <v>1182</v>
      </c>
      <c r="G8" s="10">
        <v>1199</v>
      </c>
      <c r="H8" s="10">
        <v>1202</v>
      </c>
      <c r="I8" s="10">
        <v>1225</v>
      </c>
      <c r="J8" s="10">
        <v>1233</v>
      </c>
      <c r="K8" s="9">
        <v>1415</v>
      </c>
      <c r="L8" s="11" t="s">
        <v>10</v>
      </c>
      <c r="M8" s="55" t="s">
        <v>85</v>
      </c>
      <c r="N8" s="17">
        <f>(C14+C5)</f>
        <v>1759</v>
      </c>
      <c r="O8" s="14">
        <f>SUM(N8/N11)</f>
        <v>0.1711422455730687</v>
      </c>
      <c r="P8" s="2">
        <v>1</v>
      </c>
    </row>
    <row r="9" spans="1:17" s="2" customFormat="1" ht="16.5" customHeight="1" thickBot="1">
      <c r="A9" s="7" t="s">
        <v>144</v>
      </c>
      <c r="B9" s="12" t="s">
        <v>5</v>
      </c>
      <c r="C9" s="10">
        <v>937</v>
      </c>
      <c r="D9" s="10">
        <v>1035</v>
      </c>
      <c r="E9" s="10">
        <v>1042</v>
      </c>
      <c r="F9" s="10">
        <v>1052</v>
      </c>
      <c r="G9" s="10">
        <v>1068</v>
      </c>
      <c r="H9" s="10">
        <v>1071</v>
      </c>
      <c r="I9" s="10">
        <v>1198</v>
      </c>
      <c r="J9" s="10">
        <v>1261</v>
      </c>
      <c r="K9" s="9">
        <v>1316</v>
      </c>
      <c r="L9" s="11" t="s">
        <v>15</v>
      </c>
      <c r="M9" s="34" t="s">
        <v>45</v>
      </c>
      <c r="N9" s="17">
        <v>142</v>
      </c>
      <c r="O9" s="14">
        <f>SUM(N9/N11)</f>
        <v>1.3815917493675813E-2</v>
      </c>
    </row>
    <row r="10" spans="1:17" s="2" customFormat="1" ht="16.5" customHeight="1" thickBot="1">
      <c r="A10" s="7" t="s">
        <v>145</v>
      </c>
      <c r="B10" s="12" t="s">
        <v>5</v>
      </c>
      <c r="C10" s="10">
        <v>716</v>
      </c>
      <c r="D10" s="10">
        <v>738</v>
      </c>
      <c r="E10" s="10">
        <v>748</v>
      </c>
      <c r="F10" s="10">
        <v>772</v>
      </c>
      <c r="G10" s="10">
        <v>865</v>
      </c>
      <c r="H10" s="10">
        <v>917</v>
      </c>
      <c r="I10" s="10">
        <v>980</v>
      </c>
      <c r="J10" s="10">
        <v>1010</v>
      </c>
      <c r="K10" s="9">
        <v>1133</v>
      </c>
      <c r="L10" s="11" t="s">
        <v>19</v>
      </c>
      <c r="M10" s="13" t="s">
        <v>17</v>
      </c>
      <c r="N10" s="17">
        <v>84</v>
      </c>
      <c r="O10" s="14">
        <f>SUM(N10/N11)</f>
        <v>8.1727962638645651E-3</v>
      </c>
    </row>
    <row r="11" spans="1:17" s="2" customFormat="1" ht="16.5" customHeight="1" thickBot="1">
      <c r="A11" s="18" t="s">
        <v>149</v>
      </c>
      <c r="B11" s="28" t="s">
        <v>3</v>
      </c>
      <c r="C11" s="10">
        <v>594</v>
      </c>
      <c r="D11" s="10">
        <v>619</v>
      </c>
      <c r="E11" s="10">
        <v>624</v>
      </c>
      <c r="F11" s="10">
        <v>631</v>
      </c>
      <c r="G11" s="10">
        <v>637</v>
      </c>
      <c r="H11" s="10">
        <v>646</v>
      </c>
      <c r="I11" s="10">
        <v>686</v>
      </c>
      <c r="J11" s="10">
        <v>696</v>
      </c>
      <c r="K11" s="10">
        <v>759</v>
      </c>
      <c r="L11" s="11"/>
      <c r="N11" s="24">
        <v>10278</v>
      </c>
    </row>
    <row r="12" spans="1:17" s="2" customFormat="1" ht="16.5" customHeight="1" thickBot="1">
      <c r="A12" s="18" t="s">
        <v>24</v>
      </c>
      <c r="B12" s="19" t="s">
        <v>5</v>
      </c>
      <c r="C12" s="10">
        <v>487</v>
      </c>
      <c r="D12" s="10">
        <v>535</v>
      </c>
      <c r="E12" s="10">
        <v>539</v>
      </c>
      <c r="F12" s="10">
        <v>541</v>
      </c>
      <c r="G12" s="10">
        <v>547</v>
      </c>
      <c r="H12" s="10">
        <v>547</v>
      </c>
      <c r="I12" s="10" t="s">
        <v>33</v>
      </c>
      <c r="L12" s="17"/>
      <c r="M12" s="14"/>
    </row>
    <row r="13" spans="1:17" s="2" customFormat="1" ht="16.5" customHeight="1" thickBot="1">
      <c r="A13" s="18" t="s">
        <v>152</v>
      </c>
      <c r="B13" s="22" t="s">
        <v>16</v>
      </c>
      <c r="C13" s="10">
        <v>476</v>
      </c>
      <c r="D13" s="10">
        <v>481</v>
      </c>
      <c r="E13" s="10">
        <v>490</v>
      </c>
      <c r="F13" s="10">
        <v>548</v>
      </c>
      <c r="G13" s="10">
        <v>596</v>
      </c>
      <c r="H13" s="10">
        <v>611</v>
      </c>
      <c r="I13" s="10">
        <v>625</v>
      </c>
      <c r="J13" s="10">
        <v>634</v>
      </c>
      <c r="K13" s="10" t="s">
        <v>33</v>
      </c>
      <c r="L13" s="24"/>
    </row>
    <row r="14" spans="1:17" s="2" customFormat="1" ht="16.5" customHeight="1" thickBot="1">
      <c r="A14" s="18" t="s">
        <v>151</v>
      </c>
      <c r="B14" s="56" t="s">
        <v>85</v>
      </c>
      <c r="C14" s="10">
        <v>353</v>
      </c>
      <c r="D14" s="10">
        <v>357</v>
      </c>
      <c r="E14" s="10">
        <v>384</v>
      </c>
      <c r="F14" s="10">
        <v>410</v>
      </c>
      <c r="G14" s="10" t="s">
        <v>33</v>
      </c>
      <c r="Q14" s="24"/>
    </row>
    <row r="15" spans="1:17" s="2" customFormat="1" ht="16.5" customHeight="1" thickBot="1">
      <c r="A15" s="18" t="s">
        <v>153</v>
      </c>
      <c r="B15" s="33" t="s">
        <v>45</v>
      </c>
      <c r="C15" s="10">
        <v>142</v>
      </c>
      <c r="D15" s="10">
        <v>147</v>
      </c>
      <c r="E15" s="10">
        <v>151</v>
      </c>
      <c r="F15" s="10" t="s">
        <v>33</v>
      </c>
    </row>
    <row r="16" spans="1:17" s="2" customFormat="1" ht="16.5" customHeight="1" thickBot="1">
      <c r="A16" s="18" t="s">
        <v>96</v>
      </c>
      <c r="B16" s="23" t="s">
        <v>14</v>
      </c>
      <c r="C16" s="10">
        <v>84</v>
      </c>
      <c r="D16" s="10">
        <v>84</v>
      </c>
      <c r="E16" s="10">
        <v>86</v>
      </c>
      <c r="F16" s="10" t="s">
        <v>33</v>
      </c>
    </row>
    <row r="17" spans="1:20" s="2" customFormat="1" ht="10.5" customHeight="1">
      <c r="A17" s="1"/>
    </row>
    <row r="18" spans="1:20" s="2" customFormat="1" ht="17.45" customHeight="1">
      <c r="A18" s="1" t="s">
        <v>154</v>
      </c>
    </row>
    <row r="19" spans="1:20" s="2" customFormat="1" ht="10.5" customHeight="1" thickBot="1">
      <c r="A19" s="1"/>
    </row>
    <row r="20" spans="1:20" s="2" customFormat="1" ht="16.5" customHeight="1" thickBot="1">
      <c r="A20" s="4" t="s">
        <v>0</v>
      </c>
      <c r="B20" s="5" t="s">
        <v>1</v>
      </c>
      <c r="C20" s="5" t="s">
        <v>2</v>
      </c>
      <c r="D20" s="5">
        <v>2</v>
      </c>
      <c r="E20" s="5">
        <v>3</v>
      </c>
      <c r="F20" s="5">
        <v>4</v>
      </c>
      <c r="G20" s="5">
        <v>5</v>
      </c>
      <c r="H20" s="5">
        <v>6</v>
      </c>
      <c r="I20" s="5">
        <v>7</v>
      </c>
      <c r="J20" s="5">
        <v>8</v>
      </c>
      <c r="K20" s="5">
        <v>9</v>
      </c>
      <c r="L20" s="5">
        <v>10</v>
      </c>
      <c r="M20" s="5">
        <v>11</v>
      </c>
      <c r="N20" s="5">
        <v>12</v>
      </c>
      <c r="O20" s="5">
        <v>13</v>
      </c>
      <c r="P20" s="6"/>
      <c r="Q20" s="13" t="s">
        <v>9</v>
      </c>
      <c r="R20" s="14">
        <f>(12440/22243)</f>
        <v>0.55927707593400167</v>
      </c>
    </row>
    <row r="21" spans="1:20" s="2" customFormat="1" ht="16.5" customHeight="1" thickBot="1">
      <c r="A21" s="7" t="s">
        <v>35</v>
      </c>
      <c r="B21" s="8" t="s">
        <v>3</v>
      </c>
      <c r="C21" s="9">
        <v>1841</v>
      </c>
      <c r="D21" s="10"/>
      <c r="E21" s="10"/>
      <c r="F21" s="10"/>
      <c r="G21" s="10"/>
      <c r="H21" s="10"/>
      <c r="I21" s="10"/>
      <c r="J21" s="10"/>
      <c r="K21" s="10"/>
      <c r="L21" s="10"/>
      <c r="M21" s="9"/>
      <c r="N21" s="9"/>
      <c r="O21" s="9"/>
      <c r="P21" s="11" t="s">
        <v>4</v>
      </c>
      <c r="R21" s="13" t="s">
        <v>11</v>
      </c>
      <c r="S21" s="13" t="s">
        <v>12</v>
      </c>
      <c r="T21" s="13" t="s">
        <v>13</v>
      </c>
    </row>
    <row r="22" spans="1:20" s="2" customFormat="1" ht="16.5" customHeight="1" thickBot="1">
      <c r="A22" s="7" t="s">
        <v>36</v>
      </c>
      <c r="B22" s="12" t="s">
        <v>5</v>
      </c>
      <c r="C22" s="9">
        <v>1549</v>
      </c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1" t="s">
        <v>8</v>
      </c>
      <c r="Q22" s="16" t="s">
        <v>5</v>
      </c>
      <c r="R22" s="17">
        <f>(C22+C23+C25+C27+C31)</f>
        <v>4652</v>
      </c>
      <c r="S22" s="14">
        <f>SUM(R22/R28)</f>
        <v>0.37722997080765486</v>
      </c>
      <c r="T22" s="2">
        <v>3</v>
      </c>
    </row>
    <row r="23" spans="1:20" s="2" customFormat="1" ht="16.5" customHeight="1" thickBot="1">
      <c r="A23" s="7" t="s">
        <v>41</v>
      </c>
      <c r="B23" s="12" t="s">
        <v>5</v>
      </c>
      <c r="C23" s="10">
        <v>1001</v>
      </c>
      <c r="D23" s="10">
        <v>1005</v>
      </c>
      <c r="E23" s="10">
        <v>1008</v>
      </c>
      <c r="F23" s="10">
        <v>1020</v>
      </c>
      <c r="G23" s="10">
        <v>1042</v>
      </c>
      <c r="H23" s="10">
        <v>1053</v>
      </c>
      <c r="I23" s="10">
        <v>1066</v>
      </c>
      <c r="J23" s="10">
        <v>1116</v>
      </c>
      <c r="K23" s="10">
        <v>1160</v>
      </c>
      <c r="L23" s="10">
        <v>1177</v>
      </c>
      <c r="M23" s="10">
        <v>1274</v>
      </c>
      <c r="N23" s="10">
        <v>1281</v>
      </c>
      <c r="O23" s="9">
        <v>1282</v>
      </c>
      <c r="P23" s="11" t="s">
        <v>19</v>
      </c>
      <c r="Q23" s="20" t="s">
        <v>3</v>
      </c>
      <c r="R23" s="17">
        <f>(C21+C24+C28+C30)</f>
        <v>4038</v>
      </c>
      <c r="S23" s="14">
        <f>SUM(R23/R28)</f>
        <v>0.3274408044112877</v>
      </c>
      <c r="T23" s="2">
        <v>3</v>
      </c>
    </row>
    <row r="24" spans="1:20" s="2" customFormat="1" ht="16.5" customHeight="1" thickBot="1">
      <c r="A24" s="7" t="s">
        <v>106</v>
      </c>
      <c r="B24" s="8" t="s">
        <v>3</v>
      </c>
      <c r="C24" s="10">
        <v>899</v>
      </c>
      <c r="D24" s="10">
        <v>948</v>
      </c>
      <c r="E24" s="10">
        <v>952</v>
      </c>
      <c r="F24" s="10">
        <v>980</v>
      </c>
      <c r="G24" s="10">
        <v>1013</v>
      </c>
      <c r="H24" s="10">
        <v>1046</v>
      </c>
      <c r="I24" s="10">
        <v>1126</v>
      </c>
      <c r="J24" s="10">
        <v>1225</v>
      </c>
      <c r="K24" s="10">
        <v>1273</v>
      </c>
      <c r="L24" s="10">
        <v>1459</v>
      </c>
      <c r="M24" s="9">
        <v>1563</v>
      </c>
      <c r="N24" s="10"/>
      <c r="O24" s="10"/>
      <c r="P24" s="11" t="s">
        <v>7</v>
      </c>
      <c r="Q24" s="21" t="s">
        <v>16</v>
      </c>
      <c r="R24" s="17">
        <v>465</v>
      </c>
      <c r="S24" s="14">
        <f>SUM(R24/R28)</f>
        <v>3.7706779111255272E-2</v>
      </c>
    </row>
    <row r="25" spans="1:20" s="2" customFormat="1" ht="16.5" customHeight="1" thickBot="1">
      <c r="A25" s="7" t="s">
        <v>155</v>
      </c>
      <c r="B25" s="12" t="s">
        <v>5</v>
      </c>
      <c r="C25" s="10">
        <v>812</v>
      </c>
      <c r="D25" s="10">
        <v>825</v>
      </c>
      <c r="E25" s="10">
        <v>830</v>
      </c>
      <c r="F25" s="10">
        <v>838</v>
      </c>
      <c r="G25" s="10">
        <v>874</v>
      </c>
      <c r="H25" s="10">
        <v>952</v>
      </c>
      <c r="I25" s="10">
        <v>1034</v>
      </c>
      <c r="J25" s="10">
        <v>1217</v>
      </c>
      <c r="K25" s="10">
        <v>1272</v>
      </c>
      <c r="L25" s="10">
        <v>1314</v>
      </c>
      <c r="M25" s="10">
        <v>1381</v>
      </c>
      <c r="N25" s="10">
        <v>1384</v>
      </c>
      <c r="O25" s="9">
        <v>1386</v>
      </c>
      <c r="P25" s="11" t="s">
        <v>10</v>
      </c>
      <c r="Q25" s="55" t="s">
        <v>85</v>
      </c>
      <c r="R25" s="17">
        <f>(C26+C32+C35)</f>
        <v>1693</v>
      </c>
      <c r="S25" s="14">
        <f>SUM(R25/R28)</f>
        <v>0.13728511190398962</v>
      </c>
      <c r="T25" s="2">
        <v>1</v>
      </c>
    </row>
    <row r="26" spans="1:20" s="2" customFormat="1" ht="16.5" customHeight="1" thickBot="1">
      <c r="A26" s="7" t="s">
        <v>161</v>
      </c>
      <c r="B26" s="57" t="s">
        <v>85</v>
      </c>
      <c r="C26" s="10">
        <v>794</v>
      </c>
      <c r="D26" s="10">
        <v>815</v>
      </c>
      <c r="E26" s="10">
        <v>822</v>
      </c>
      <c r="F26" s="10">
        <v>859</v>
      </c>
      <c r="G26" s="10">
        <v>917</v>
      </c>
      <c r="H26" s="10">
        <v>973</v>
      </c>
      <c r="I26" s="10">
        <v>1022</v>
      </c>
      <c r="J26" s="10">
        <v>1058</v>
      </c>
      <c r="K26" s="10">
        <v>1304</v>
      </c>
      <c r="L26" s="10">
        <v>1468</v>
      </c>
      <c r="M26" s="10">
        <v>1535</v>
      </c>
      <c r="N26" s="10">
        <v>1537</v>
      </c>
      <c r="O26" s="9">
        <v>1539</v>
      </c>
      <c r="P26" s="11" t="s">
        <v>6</v>
      </c>
      <c r="Q26" s="34" t="s">
        <v>45</v>
      </c>
      <c r="R26" s="17">
        <v>121</v>
      </c>
      <c r="S26" s="14">
        <f>SUM(R26/R28)</f>
        <v>9.8118715536814789E-3</v>
      </c>
    </row>
    <row r="27" spans="1:20" s="2" customFormat="1" ht="16.5" customHeight="1" thickBot="1">
      <c r="A27" s="18" t="s">
        <v>46</v>
      </c>
      <c r="B27" s="19" t="s">
        <v>5</v>
      </c>
      <c r="C27" s="10">
        <v>756</v>
      </c>
      <c r="D27" s="10">
        <v>766</v>
      </c>
      <c r="E27" s="10">
        <v>768</v>
      </c>
      <c r="F27" s="10">
        <v>779</v>
      </c>
      <c r="G27" s="10">
        <v>844</v>
      </c>
      <c r="H27" s="10">
        <v>866</v>
      </c>
      <c r="I27" s="10">
        <v>884</v>
      </c>
      <c r="J27" s="10">
        <v>978</v>
      </c>
      <c r="K27" s="10">
        <v>1016</v>
      </c>
      <c r="L27" s="10">
        <v>1064</v>
      </c>
      <c r="M27" s="10">
        <v>1272</v>
      </c>
      <c r="N27" s="10">
        <v>1274</v>
      </c>
      <c r="O27" s="10">
        <v>1276</v>
      </c>
      <c r="P27" s="11"/>
      <c r="Q27" s="13" t="s">
        <v>17</v>
      </c>
      <c r="R27" s="17">
        <f>(C29+C34+C36)</f>
        <v>1363</v>
      </c>
      <c r="S27" s="14">
        <f>SUM(R27/R28)</f>
        <v>0.11052546221213104</v>
      </c>
    </row>
    <row r="28" spans="1:20" s="2" customFormat="1" ht="16.5" customHeight="1" thickBot="1">
      <c r="A28" s="7" t="s">
        <v>157</v>
      </c>
      <c r="B28" s="8" t="s">
        <v>3</v>
      </c>
      <c r="C28" s="10">
        <v>710</v>
      </c>
      <c r="D28" s="10">
        <v>754</v>
      </c>
      <c r="E28" s="10">
        <v>758</v>
      </c>
      <c r="F28" s="10">
        <v>788</v>
      </c>
      <c r="G28" s="10">
        <v>816</v>
      </c>
      <c r="H28" s="10">
        <v>835</v>
      </c>
      <c r="I28" s="10">
        <v>884</v>
      </c>
      <c r="J28" s="10">
        <v>893</v>
      </c>
      <c r="K28" s="10">
        <v>986</v>
      </c>
      <c r="L28" s="10">
        <v>1122</v>
      </c>
      <c r="M28" s="10">
        <v>1323</v>
      </c>
      <c r="N28" s="10">
        <v>1331</v>
      </c>
      <c r="O28" s="9">
        <v>1331</v>
      </c>
      <c r="P28" s="11" t="s">
        <v>15</v>
      </c>
      <c r="R28" s="24">
        <v>12332</v>
      </c>
    </row>
    <row r="29" spans="1:20" s="2" customFormat="1" ht="16.5" customHeight="1" thickBot="1">
      <c r="A29" s="18" t="s">
        <v>164</v>
      </c>
      <c r="B29" s="23" t="s">
        <v>14</v>
      </c>
      <c r="C29" s="10">
        <v>685</v>
      </c>
      <c r="D29" s="10">
        <v>692</v>
      </c>
      <c r="E29" s="10">
        <v>700</v>
      </c>
      <c r="F29" s="10">
        <v>726</v>
      </c>
      <c r="G29" s="10">
        <v>763</v>
      </c>
      <c r="H29" s="10">
        <v>791</v>
      </c>
      <c r="I29" s="10">
        <v>831</v>
      </c>
      <c r="J29" s="10">
        <v>845</v>
      </c>
      <c r="K29" s="10">
        <v>865</v>
      </c>
      <c r="L29" s="10">
        <v>910</v>
      </c>
      <c r="M29" s="10" t="s">
        <v>33</v>
      </c>
    </row>
    <row r="30" spans="1:20" s="2" customFormat="1" ht="16.5" customHeight="1" thickBot="1">
      <c r="A30" s="18" t="s">
        <v>158</v>
      </c>
      <c r="B30" s="28" t="s">
        <v>3</v>
      </c>
      <c r="C30" s="10">
        <v>588</v>
      </c>
      <c r="D30" s="10">
        <v>623</v>
      </c>
      <c r="E30" s="10">
        <v>636</v>
      </c>
      <c r="F30" s="10">
        <v>663</v>
      </c>
      <c r="G30" s="10">
        <v>676</v>
      </c>
      <c r="H30" s="10">
        <v>716</v>
      </c>
      <c r="I30" s="10">
        <v>759</v>
      </c>
      <c r="J30" s="10">
        <v>792</v>
      </c>
      <c r="K30" s="10">
        <v>836</v>
      </c>
      <c r="L30" s="10" t="s">
        <v>33</v>
      </c>
    </row>
    <row r="31" spans="1:20" s="2" customFormat="1" ht="16.5" customHeight="1" thickBot="1">
      <c r="A31" s="18" t="s">
        <v>156</v>
      </c>
      <c r="B31" s="19" t="s">
        <v>5</v>
      </c>
      <c r="C31" s="10">
        <v>534</v>
      </c>
      <c r="D31" s="10">
        <v>544</v>
      </c>
      <c r="E31" s="10">
        <v>547</v>
      </c>
      <c r="F31" s="10">
        <v>551</v>
      </c>
      <c r="G31" s="10">
        <v>567</v>
      </c>
      <c r="H31" s="10">
        <v>602</v>
      </c>
      <c r="I31" s="10">
        <v>641</v>
      </c>
      <c r="J31" s="10" t="s">
        <v>33</v>
      </c>
      <c r="K31" s="17"/>
    </row>
    <row r="32" spans="1:20" s="2" customFormat="1" ht="16.5" customHeight="1" thickBot="1">
      <c r="A32" s="18" t="s">
        <v>162</v>
      </c>
      <c r="B32" s="56" t="s">
        <v>85</v>
      </c>
      <c r="C32" s="10">
        <v>489</v>
      </c>
      <c r="D32" s="10">
        <v>504</v>
      </c>
      <c r="E32" s="10">
        <v>515</v>
      </c>
      <c r="F32" s="10">
        <v>536</v>
      </c>
      <c r="G32" s="10">
        <v>602</v>
      </c>
      <c r="H32" s="10">
        <v>637</v>
      </c>
      <c r="I32" s="10">
        <v>680</v>
      </c>
      <c r="J32" s="10">
        <v>696</v>
      </c>
      <c r="K32" s="10" t="s">
        <v>33</v>
      </c>
      <c r="L32" s="17"/>
      <c r="M32" s="17"/>
      <c r="N32" s="32"/>
    </row>
    <row r="33" spans="1:14" s="2" customFormat="1" ht="16.5" customHeight="1" thickBot="1">
      <c r="A33" s="18" t="s">
        <v>160</v>
      </c>
      <c r="B33" s="22" t="s">
        <v>16</v>
      </c>
      <c r="C33" s="10">
        <v>465</v>
      </c>
      <c r="D33" s="10">
        <v>489</v>
      </c>
      <c r="E33" s="10">
        <v>515</v>
      </c>
      <c r="F33" s="10">
        <v>526</v>
      </c>
      <c r="G33" s="10">
        <v>536</v>
      </c>
      <c r="H33" s="10">
        <v>589</v>
      </c>
      <c r="I33" s="10" t="s">
        <v>33</v>
      </c>
      <c r="J33" s="17"/>
      <c r="K33" s="17"/>
    </row>
    <row r="34" spans="1:14" s="2" customFormat="1" ht="16.5" customHeight="1" thickBot="1">
      <c r="A34" s="18" t="s">
        <v>165</v>
      </c>
      <c r="B34" s="23" t="s">
        <v>14</v>
      </c>
      <c r="C34" s="10">
        <v>427</v>
      </c>
      <c r="D34" s="10">
        <v>471</v>
      </c>
      <c r="E34" s="10">
        <v>491</v>
      </c>
      <c r="F34" s="10">
        <v>508</v>
      </c>
      <c r="G34" s="10">
        <v>515</v>
      </c>
      <c r="H34" s="10" t="s">
        <v>33</v>
      </c>
      <c r="I34" s="17"/>
      <c r="J34" s="17"/>
      <c r="K34" s="17"/>
      <c r="L34" s="17"/>
      <c r="M34" s="17"/>
      <c r="N34" s="32"/>
    </row>
    <row r="35" spans="1:14" s="2" customFormat="1" ht="16.5" customHeight="1" thickBot="1">
      <c r="A35" s="18" t="s">
        <v>163</v>
      </c>
      <c r="B35" s="56" t="s">
        <v>85</v>
      </c>
      <c r="C35" s="10">
        <v>410</v>
      </c>
      <c r="D35" s="10">
        <v>419</v>
      </c>
      <c r="E35" s="10">
        <v>424</v>
      </c>
      <c r="F35" s="10">
        <v>429</v>
      </c>
      <c r="G35" s="10" t="s">
        <v>33</v>
      </c>
      <c r="I35" s="17"/>
      <c r="J35" s="17"/>
      <c r="K35" s="17"/>
      <c r="L35" s="17"/>
      <c r="M35" s="17"/>
      <c r="N35" s="32"/>
    </row>
    <row r="36" spans="1:14" s="2" customFormat="1" ht="16.5" customHeight="1" thickBot="1">
      <c r="A36" s="18" t="s">
        <v>166</v>
      </c>
      <c r="B36" s="23" t="s">
        <v>14</v>
      </c>
      <c r="C36" s="10">
        <v>251</v>
      </c>
      <c r="D36" s="10">
        <v>259</v>
      </c>
      <c r="E36" s="10">
        <v>263</v>
      </c>
      <c r="F36" s="10" t="s">
        <v>33</v>
      </c>
      <c r="J36" s="17"/>
      <c r="K36" s="17"/>
    </row>
    <row r="37" spans="1:14" s="2" customFormat="1" ht="16.5" customHeight="1" thickBot="1">
      <c r="A37" s="18" t="s">
        <v>159</v>
      </c>
      <c r="B37" s="33" t="s">
        <v>45</v>
      </c>
      <c r="C37" s="10">
        <v>121</v>
      </c>
      <c r="D37" s="10">
        <v>127</v>
      </c>
      <c r="E37" s="10" t="s">
        <v>33</v>
      </c>
      <c r="F37" s="17"/>
      <c r="H37" s="17"/>
      <c r="I37" s="17"/>
      <c r="J37" s="17"/>
      <c r="K37" s="17"/>
      <c r="L37" s="17"/>
      <c r="M37" s="17"/>
      <c r="N37" s="32"/>
    </row>
    <row r="38" spans="1:14" s="2" customFormat="1" ht="11.25" customHeight="1">
      <c r="A38" s="29"/>
      <c r="B38" s="30"/>
      <c r="C38" s="29"/>
      <c r="D38" s="29"/>
      <c r="E38" s="29"/>
      <c r="N38" s="14"/>
    </row>
    <row r="39" spans="1:14" s="2" customFormat="1" ht="17.45" customHeight="1">
      <c r="A39" s="1" t="s">
        <v>168</v>
      </c>
    </row>
    <row r="40" spans="1:14" s="2" customFormat="1" ht="8.25" customHeight="1" thickBot="1">
      <c r="A40" s="1"/>
    </row>
    <row r="41" spans="1:14" s="2" customFormat="1" ht="17.45" customHeight="1" thickBot="1">
      <c r="A41" s="4" t="s">
        <v>0</v>
      </c>
      <c r="B41" s="5" t="s">
        <v>1</v>
      </c>
      <c r="C41" s="5" t="s">
        <v>2</v>
      </c>
      <c r="D41" s="5">
        <v>2</v>
      </c>
      <c r="E41" s="5">
        <v>3</v>
      </c>
      <c r="F41" s="5">
        <v>4</v>
      </c>
      <c r="G41" s="5">
        <v>5</v>
      </c>
      <c r="H41" s="5"/>
      <c r="I41" s="13" t="s">
        <v>9</v>
      </c>
      <c r="J41" s="14">
        <f>(8819/13808)</f>
        <v>0.63868771726535345</v>
      </c>
    </row>
    <row r="42" spans="1:14" s="2" customFormat="1" ht="17.45" customHeight="1" thickBot="1">
      <c r="A42" s="7" t="s">
        <v>169</v>
      </c>
      <c r="B42" s="15" t="s">
        <v>14</v>
      </c>
      <c r="C42" s="9">
        <v>1824</v>
      </c>
      <c r="D42" s="10"/>
      <c r="E42" s="10"/>
      <c r="F42" s="10"/>
      <c r="G42" s="10"/>
      <c r="H42" s="11" t="s">
        <v>4</v>
      </c>
      <c r="J42" s="13" t="s">
        <v>11</v>
      </c>
      <c r="K42" s="13" t="s">
        <v>12</v>
      </c>
      <c r="L42" s="13" t="s">
        <v>13</v>
      </c>
      <c r="M42" s="13"/>
    </row>
    <row r="43" spans="1:14" s="2" customFormat="1" ht="17.45" customHeight="1" thickBot="1">
      <c r="A43" s="7" t="s">
        <v>114</v>
      </c>
      <c r="B43" s="8" t="s">
        <v>3</v>
      </c>
      <c r="C43" s="10">
        <v>1396</v>
      </c>
      <c r="D43" s="10">
        <v>1406</v>
      </c>
      <c r="E43" s="10">
        <v>1627</v>
      </c>
      <c r="F43" s="9">
        <v>1772</v>
      </c>
      <c r="G43" s="9"/>
      <c r="H43" s="11" t="s">
        <v>8</v>
      </c>
      <c r="I43" s="16" t="s">
        <v>5</v>
      </c>
      <c r="J43" s="17">
        <f>(C44+C46+C47+C48)</f>
        <v>3635</v>
      </c>
      <c r="K43" s="14">
        <f>SUM(J43/J47)</f>
        <v>0.41786412231290954</v>
      </c>
      <c r="L43" s="2">
        <v>1</v>
      </c>
    </row>
    <row r="44" spans="1:14" s="2" customFormat="1" ht="17.45" customHeight="1" thickBot="1">
      <c r="A44" s="7" t="s">
        <v>170</v>
      </c>
      <c r="B44" s="12" t="s">
        <v>5</v>
      </c>
      <c r="C44" s="10">
        <v>1356</v>
      </c>
      <c r="D44" s="10">
        <v>1363</v>
      </c>
      <c r="E44" s="10">
        <v>1407</v>
      </c>
      <c r="F44" s="10">
        <v>1620</v>
      </c>
      <c r="G44" s="9">
        <v>1795</v>
      </c>
      <c r="H44" s="11" t="s">
        <v>7</v>
      </c>
      <c r="I44" s="20" t="s">
        <v>3</v>
      </c>
      <c r="J44" s="17">
        <f>(C43+C49)</f>
        <v>1917</v>
      </c>
      <c r="K44" s="14">
        <f>SUM(J44/J47)</f>
        <v>0.22037015748936659</v>
      </c>
      <c r="L44" s="2">
        <v>1</v>
      </c>
    </row>
    <row r="45" spans="1:14" s="2" customFormat="1" ht="17.45" customHeight="1" thickBot="1">
      <c r="A45" s="7" t="s">
        <v>120</v>
      </c>
      <c r="B45" s="57" t="s">
        <v>85</v>
      </c>
      <c r="C45" s="10">
        <v>1323</v>
      </c>
      <c r="D45" s="10">
        <v>1339</v>
      </c>
      <c r="E45" s="10">
        <v>1504</v>
      </c>
      <c r="F45" s="10">
        <v>1530</v>
      </c>
      <c r="G45" s="9">
        <v>1705</v>
      </c>
      <c r="H45" s="11" t="s">
        <v>6</v>
      </c>
      <c r="I45" s="55" t="s">
        <v>85</v>
      </c>
      <c r="J45" s="17">
        <v>1323</v>
      </c>
      <c r="K45" s="14">
        <f>SUM(J45/J47)</f>
        <v>0.15208644671801355</v>
      </c>
      <c r="L45" s="2">
        <v>1</v>
      </c>
    </row>
    <row r="46" spans="1:14" s="2" customFormat="1" ht="17.45" customHeight="1" thickBot="1">
      <c r="A46" s="18" t="s">
        <v>171</v>
      </c>
      <c r="B46" s="19" t="s">
        <v>5</v>
      </c>
      <c r="C46" s="10">
        <v>898</v>
      </c>
      <c r="D46" s="10">
        <v>923</v>
      </c>
      <c r="E46" s="10">
        <v>945</v>
      </c>
      <c r="F46" s="10">
        <v>1018</v>
      </c>
      <c r="G46" s="10">
        <v>1401</v>
      </c>
      <c r="H46" s="25"/>
      <c r="I46" s="13" t="s">
        <v>17</v>
      </c>
      <c r="J46" s="17">
        <v>1824</v>
      </c>
      <c r="K46" s="14">
        <f>SUM(J46/J47)</f>
        <v>0.2096792734797103</v>
      </c>
      <c r="L46" s="2">
        <v>1</v>
      </c>
    </row>
    <row r="47" spans="1:14" s="2" customFormat="1" ht="17.45" customHeight="1" thickBot="1">
      <c r="A47" s="18" t="s">
        <v>49</v>
      </c>
      <c r="B47" s="19" t="s">
        <v>5</v>
      </c>
      <c r="C47" s="10">
        <v>840</v>
      </c>
      <c r="D47" s="10">
        <v>857</v>
      </c>
      <c r="E47" s="10">
        <v>885</v>
      </c>
      <c r="F47" s="10">
        <v>912</v>
      </c>
      <c r="G47" s="10" t="s">
        <v>33</v>
      </c>
      <c r="J47" s="24">
        <v>8699</v>
      </c>
      <c r="M47" s="14"/>
    </row>
    <row r="48" spans="1:14" s="2" customFormat="1" ht="17.45" customHeight="1" thickBot="1">
      <c r="A48" s="18" t="s">
        <v>172</v>
      </c>
      <c r="B48" s="19" t="s">
        <v>5</v>
      </c>
      <c r="C48" s="10">
        <v>541</v>
      </c>
      <c r="D48" s="10">
        <v>545</v>
      </c>
      <c r="E48" s="10">
        <v>560</v>
      </c>
      <c r="F48" s="10" t="s">
        <v>33</v>
      </c>
      <c r="M48" s="14"/>
    </row>
    <row r="49" spans="1:11" s="2" customFormat="1" ht="17.45" customHeight="1" thickBot="1">
      <c r="A49" s="18" t="s">
        <v>173</v>
      </c>
      <c r="B49" s="28" t="s">
        <v>3</v>
      </c>
      <c r="C49" s="10">
        <v>521</v>
      </c>
      <c r="D49" s="10">
        <v>526</v>
      </c>
      <c r="E49" s="10" t="s">
        <v>33</v>
      </c>
    </row>
    <row r="51" spans="1:11" s="2" customFormat="1" ht="17.45" customHeight="1">
      <c r="A51" s="1" t="s">
        <v>180</v>
      </c>
    </row>
    <row r="52" spans="1:11" s="2" customFormat="1" ht="10.5" customHeight="1" thickBot="1">
      <c r="A52" s="1"/>
    </row>
    <row r="53" spans="1:11" s="2" customFormat="1" ht="16.5" customHeight="1" thickBot="1">
      <c r="A53" s="4" t="s">
        <v>0</v>
      </c>
      <c r="B53" s="5" t="s">
        <v>1</v>
      </c>
      <c r="C53" s="5" t="s">
        <v>2</v>
      </c>
      <c r="D53" s="5">
        <v>2</v>
      </c>
      <c r="E53" s="5">
        <v>3</v>
      </c>
      <c r="F53" s="6"/>
      <c r="G53" s="13" t="s">
        <v>9</v>
      </c>
      <c r="H53" s="14">
        <f>(8664/15267)</f>
        <v>0.56749852623305164</v>
      </c>
    </row>
    <row r="54" spans="1:11" s="2" customFormat="1" ht="16.5" customHeight="1" thickBot="1">
      <c r="A54" s="7" t="s">
        <v>181</v>
      </c>
      <c r="B54" s="8" t="s">
        <v>3</v>
      </c>
      <c r="C54" s="9">
        <v>2555</v>
      </c>
      <c r="D54" s="10"/>
      <c r="E54" s="9"/>
      <c r="F54" s="11" t="s">
        <v>4</v>
      </c>
      <c r="H54" s="13" t="s">
        <v>11</v>
      </c>
      <c r="I54" s="13" t="s">
        <v>12</v>
      </c>
      <c r="J54" s="13" t="s">
        <v>13</v>
      </c>
    </row>
    <row r="55" spans="1:11" s="2" customFormat="1" ht="16.5" customHeight="1" thickBot="1">
      <c r="A55" s="7" t="s">
        <v>69</v>
      </c>
      <c r="B55" s="12" t="s">
        <v>5</v>
      </c>
      <c r="C55" s="10">
        <v>1368</v>
      </c>
      <c r="D55" s="9">
        <v>1501</v>
      </c>
      <c r="E55" s="9"/>
      <c r="F55" s="11" t="s">
        <v>8</v>
      </c>
      <c r="G55" s="16" t="s">
        <v>5</v>
      </c>
      <c r="H55" s="17">
        <f>(C55+C56+C58+C59)</f>
        <v>4702</v>
      </c>
      <c r="I55" s="14">
        <f>SUM(H55/H57)</f>
        <v>0.55207232593636257</v>
      </c>
      <c r="J55" s="2">
        <v>3</v>
      </c>
    </row>
    <row r="56" spans="1:11" s="2" customFormat="1" ht="16.5" customHeight="1" thickBot="1">
      <c r="A56" s="7" t="s">
        <v>182</v>
      </c>
      <c r="B56" s="12" t="s">
        <v>5</v>
      </c>
      <c r="C56" s="10">
        <v>1284</v>
      </c>
      <c r="D56" s="10">
        <v>1379</v>
      </c>
      <c r="E56" s="9">
        <v>1446</v>
      </c>
      <c r="F56" s="11" t="s">
        <v>7</v>
      </c>
      <c r="G56" s="20" t="s">
        <v>3</v>
      </c>
      <c r="H56" s="17">
        <f>(C54+C57)</f>
        <v>3815</v>
      </c>
      <c r="I56" s="14">
        <f>SUM(H56/H57)</f>
        <v>0.44792767406363743</v>
      </c>
      <c r="J56" s="2">
        <v>2</v>
      </c>
    </row>
    <row r="57" spans="1:11" s="2" customFormat="1" ht="16.5" customHeight="1" thickBot="1">
      <c r="A57" s="7" t="s">
        <v>68</v>
      </c>
      <c r="B57" s="8" t="s">
        <v>3</v>
      </c>
      <c r="C57" s="10">
        <v>1260</v>
      </c>
      <c r="D57" s="9">
        <v>1855</v>
      </c>
      <c r="E57" s="10"/>
      <c r="F57" s="11" t="s">
        <v>10</v>
      </c>
      <c r="G57" s="34"/>
      <c r="H57" s="24">
        <v>8517</v>
      </c>
      <c r="I57" s="14"/>
    </row>
    <row r="58" spans="1:11" s="2" customFormat="1" ht="16.5" customHeight="1" thickBot="1">
      <c r="A58" s="7" t="s">
        <v>139</v>
      </c>
      <c r="B58" s="12" t="s">
        <v>5</v>
      </c>
      <c r="C58" s="10">
        <v>1240</v>
      </c>
      <c r="D58" s="10">
        <v>1382</v>
      </c>
      <c r="E58" s="9">
        <v>1463</v>
      </c>
      <c r="F58" s="9" t="s">
        <v>6</v>
      </c>
      <c r="G58" s="13"/>
      <c r="H58" s="17"/>
      <c r="I58" s="14"/>
    </row>
    <row r="59" spans="1:11" s="2" customFormat="1" ht="16.5" customHeight="1" thickBot="1">
      <c r="A59" s="18" t="s">
        <v>63</v>
      </c>
      <c r="B59" s="19" t="s">
        <v>5</v>
      </c>
      <c r="C59" s="10">
        <v>810</v>
      </c>
      <c r="D59" s="10">
        <v>980</v>
      </c>
      <c r="E59" s="10">
        <v>1088</v>
      </c>
      <c r="F59" s="11"/>
    </row>
    <row r="61" spans="1:11" s="2" customFormat="1" ht="17.45" customHeight="1">
      <c r="A61" s="1" t="s">
        <v>179</v>
      </c>
    </row>
    <row r="62" spans="1:11" s="2" customFormat="1" ht="10.5" customHeight="1" thickBot="1">
      <c r="A62" s="1"/>
    </row>
    <row r="63" spans="1:11" s="2" customFormat="1" ht="16.5" customHeight="1" thickBot="1">
      <c r="A63" s="4" t="s">
        <v>0</v>
      </c>
      <c r="B63" s="5" t="s">
        <v>1</v>
      </c>
      <c r="C63" s="5" t="s">
        <v>2</v>
      </c>
      <c r="D63" s="5">
        <v>2</v>
      </c>
      <c r="E63" s="5">
        <v>3</v>
      </c>
      <c r="F63" s="5">
        <v>4</v>
      </c>
      <c r="G63" s="6"/>
      <c r="H63" s="13" t="s">
        <v>9</v>
      </c>
      <c r="I63" s="14">
        <f>(8733/15682)</f>
        <v>0.55688049993623268</v>
      </c>
    </row>
    <row r="64" spans="1:11" s="2" customFormat="1" ht="16.5" customHeight="1" thickBot="1">
      <c r="A64" s="7" t="s">
        <v>174</v>
      </c>
      <c r="B64" s="8" t="s">
        <v>3</v>
      </c>
      <c r="C64" s="9">
        <v>1903</v>
      </c>
      <c r="D64" s="10"/>
      <c r="E64" s="10"/>
      <c r="F64" s="10"/>
      <c r="G64" s="11" t="s">
        <v>4</v>
      </c>
      <c r="I64" s="13" t="s">
        <v>11</v>
      </c>
      <c r="J64" s="13" t="s">
        <v>12</v>
      </c>
      <c r="K64" s="13" t="s">
        <v>13</v>
      </c>
    </row>
    <row r="65" spans="1:19" s="2" customFormat="1" ht="16.5" customHeight="1" thickBot="1">
      <c r="A65" s="7" t="s">
        <v>140</v>
      </c>
      <c r="B65" s="12" t="s">
        <v>5</v>
      </c>
      <c r="C65" s="9">
        <v>1445</v>
      </c>
      <c r="D65" s="10"/>
      <c r="E65" s="10"/>
      <c r="F65" s="10"/>
      <c r="G65" s="11" t="s">
        <v>8</v>
      </c>
      <c r="H65" s="16" t="s">
        <v>5</v>
      </c>
      <c r="I65" s="17">
        <f>(C65+C66+C67+C70)</f>
        <v>4413</v>
      </c>
      <c r="J65" s="14">
        <f>SUM(I65/I70)</f>
        <v>0.5125435540069686</v>
      </c>
      <c r="K65" s="2">
        <v>3</v>
      </c>
    </row>
    <row r="66" spans="1:19" s="2" customFormat="1" ht="16.5" customHeight="1" thickBot="1">
      <c r="A66" s="7" t="s">
        <v>176</v>
      </c>
      <c r="B66" s="12" t="s">
        <v>5</v>
      </c>
      <c r="C66" s="10">
        <v>1128</v>
      </c>
      <c r="D66" s="10">
        <v>1144</v>
      </c>
      <c r="E66" s="10">
        <v>1176</v>
      </c>
      <c r="F66" s="9">
        <v>1323</v>
      </c>
      <c r="G66" s="11" t="s">
        <v>10</v>
      </c>
      <c r="H66" s="20" t="s">
        <v>3</v>
      </c>
      <c r="I66" s="17">
        <f>(C64+C68)</f>
        <v>3001</v>
      </c>
      <c r="J66" s="14">
        <f>SUM(I66/I70)</f>
        <v>0.34854819976771195</v>
      </c>
      <c r="K66" s="2">
        <v>2</v>
      </c>
    </row>
    <row r="67" spans="1:19" s="2" customFormat="1" ht="16.5" customHeight="1" thickBot="1">
      <c r="A67" s="7" t="s">
        <v>81</v>
      </c>
      <c r="B67" s="12" t="s">
        <v>5</v>
      </c>
      <c r="C67" s="10">
        <v>1103</v>
      </c>
      <c r="D67" s="10">
        <v>1138</v>
      </c>
      <c r="E67" s="10">
        <v>1195</v>
      </c>
      <c r="F67" s="9">
        <v>1463</v>
      </c>
      <c r="G67" s="11" t="s">
        <v>7</v>
      </c>
      <c r="H67" s="26" t="s">
        <v>18</v>
      </c>
      <c r="I67" s="17">
        <v>361</v>
      </c>
      <c r="J67" s="14">
        <f>SUM(I67/I70)</f>
        <v>4.192799070847851E-2</v>
      </c>
    </row>
    <row r="68" spans="1:19" s="2" customFormat="1" ht="16.5" customHeight="1" thickBot="1">
      <c r="A68" s="7" t="s">
        <v>175</v>
      </c>
      <c r="B68" s="8" t="s">
        <v>3</v>
      </c>
      <c r="C68" s="10">
        <v>1098</v>
      </c>
      <c r="D68" s="10">
        <v>1326</v>
      </c>
      <c r="E68" s="10">
        <v>1401</v>
      </c>
      <c r="F68" s="9">
        <v>1461</v>
      </c>
      <c r="G68" s="11" t="s">
        <v>6</v>
      </c>
      <c r="H68" s="34" t="s">
        <v>45</v>
      </c>
      <c r="I68" s="17">
        <v>74</v>
      </c>
      <c r="J68" s="14">
        <f>SUM(I68/I70)</f>
        <v>8.5946573751451809E-3</v>
      </c>
    </row>
    <row r="69" spans="1:19" s="2" customFormat="1" ht="16.5" customHeight="1" thickBot="1">
      <c r="A69" s="18" t="s">
        <v>135</v>
      </c>
      <c r="B69" s="23" t="s">
        <v>14</v>
      </c>
      <c r="C69" s="10">
        <v>761</v>
      </c>
      <c r="D69" s="10">
        <v>832</v>
      </c>
      <c r="E69" s="10">
        <v>937</v>
      </c>
      <c r="F69" s="10">
        <v>1117</v>
      </c>
      <c r="G69" s="11"/>
      <c r="H69" s="13" t="s">
        <v>17</v>
      </c>
      <c r="I69" s="17">
        <v>761</v>
      </c>
      <c r="J69" s="14">
        <f>SUM(I69/I70)</f>
        <v>8.8385598141695706E-2</v>
      </c>
    </row>
    <row r="70" spans="1:19" s="2" customFormat="1" ht="16.5" customHeight="1" thickBot="1">
      <c r="A70" s="18" t="s">
        <v>177</v>
      </c>
      <c r="B70" s="19" t="s">
        <v>5</v>
      </c>
      <c r="C70" s="10">
        <v>737</v>
      </c>
      <c r="D70" s="10">
        <v>825</v>
      </c>
      <c r="E70" s="10">
        <v>876</v>
      </c>
      <c r="F70" s="10" t="s">
        <v>33</v>
      </c>
      <c r="I70" s="24">
        <v>8610</v>
      </c>
    </row>
    <row r="71" spans="1:19" s="2" customFormat="1" ht="16.5" customHeight="1" thickBot="1">
      <c r="A71" s="18" t="s">
        <v>132</v>
      </c>
      <c r="B71" s="27" t="s">
        <v>18</v>
      </c>
      <c r="C71" s="10">
        <v>361</v>
      </c>
      <c r="D71" s="10">
        <v>378</v>
      </c>
      <c r="E71" s="10" t="s">
        <v>33</v>
      </c>
    </row>
    <row r="72" spans="1:19" s="2" customFormat="1" ht="16.5" customHeight="1" thickBot="1">
      <c r="A72" s="18" t="s">
        <v>178</v>
      </c>
      <c r="B72" s="33" t="s">
        <v>45</v>
      </c>
      <c r="C72" s="10">
        <v>74</v>
      </c>
      <c r="D72" s="10">
        <v>86</v>
      </c>
      <c r="E72" s="10" t="s">
        <v>33</v>
      </c>
    </row>
    <row r="74" spans="1:19" s="35" customFormat="1" ht="15" customHeight="1">
      <c r="B74" s="39" t="s">
        <v>20</v>
      </c>
      <c r="C74" s="41" t="s">
        <v>5</v>
      </c>
      <c r="D74" s="42" t="s">
        <v>3</v>
      </c>
      <c r="E74" s="43" t="s">
        <v>16</v>
      </c>
      <c r="F74" s="58" t="s">
        <v>85</v>
      </c>
      <c r="G74" s="44" t="s">
        <v>18</v>
      </c>
      <c r="H74" s="48" t="s">
        <v>45</v>
      </c>
      <c r="I74" s="39" t="s">
        <v>17</v>
      </c>
      <c r="Q74" s="36"/>
      <c r="R74" s="37"/>
      <c r="S74" s="38"/>
    </row>
    <row r="75" spans="1:19" s="35" customFormat="1" ht="15" customHeight="1">
      <c r="A75" s="35" t="s">
        <v>11</v>
      </c>
      <c r="B75" s="40">
        <f>SUM(H57+J47+R28+N11+I70)</f>
        <v>48436</v>
      </c>
      <c r="C75" s="37">
        <f>SUM(I65+H55+J43+R22+N5)</f>
        <v>22298</v>
      </c>
      <c r="D75" s="37">
        <f>SUM(I66+H56+R23+N6+J44)</f>
        <v>15692</v>
      </c>
      <c r="E75" s="37">
        <f>(R24+N7)</f>
        <v>941</v>
      </c>
      <c r="F75" s="37">
        <f>(J45+R25+N8)</f>
        <v>4775</v>
      </c>
      <c r="G75" s="37">
        <f>(I67)</f>
        <v>361</v>
      </c>
      <c r="H75" s="37">
        <f>(I68+R26+N9)</f>
        <v>337</v>
      </c>
      <c r="I75" s="37">
        <f>SUM(J46+R27+N10+I69)</f>
        <v>4032</v>
      </c>
      <c r="Q75" s="39"/>
      <c r="R75" s="40"/>
      <c r="S75" s="38"/>
    </row>
    <row r="76" spans="1:19" s="35" customFormat="1" ht="15" customHeight="1">
      <c r="A76" s="35" t="s">
        <v>12</v>
      </c>
      <c r="B76" s="45">
        <v>1</v>
      </c>
      <c r="C76" s="38">
        <f t="shared" ref="C76:I76" si="0">SUM(C75/$B$75)</f>
        <v>0.46036006276323393</v>
      </c>
      <c r="D76" s="38">
        <f t="shared" si="0"/>
        <v>0.32397390370798579</v>
      </c>
      <c r="E76" s="38">
        <f t="shared" si="0"/>
        <v>1.9427698406144191E-2</v>
      </c>
      <c r="F76" s="38">
        <f>SUM(F75/$B$75)</f>
        <v>9.8583698075811382E-2</v>
      </c>
      <c r="G76" s="38">
        <f t="shared" si="0"/>
        <v>7.4531340325377816E-3</v>
      </c>
      <c r="H76" s="38">
        <f t="shared" si="0"/>
        <v>6.9576348170782062E-3</v>
      </c>
      <c r="I76" s="38">
        <f t="shared" si="0"/>
        <v>8.3243868197208692E-2</v>
      </c>
    </row>
    <row r="77" spans="1:19" s="35" customFormat="1" ht="15" customHeight="1">
      <c r="A77" s="35" t="s">
        <v>13</v>
      </c>
      <c r="B77" s="39">
        <v>28</v>
      </c>
      <c r="C77" s="35">
        <v>14</v>
      </c>
      <c r="D77" s="35">
        <v>10</v>
      </c>
      <c r="E77" s="35">
        <v>0</v>
      </c>
      <c r="F77" s="35">
        <v>3</v>
      </c>
      <c r="G77" s="35">
        <v>0</v>
      </c>
      <c r="H77" s="35">
        <v>0</v>
      </c>
      <c r="I77" s="35">
        <v>1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S91"/>
  <sheetViews>
    <sheetView workbookViewId="0">
      <selection activeCell="L22" sqref="L22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7109375" customWidth="1"/>
    <col min="19" max="19" width="8.42578125" customWidth="1"/>
  </cols>
  <sheetData>
    <row r="1" spans="1:19" s="2" customFormat="1" ht="16.5" customHeight="1">
      <c r="A1" s="1" t="s">
        <v>86</v>
      </c>
    </row>
    <row r="2" spans="1:19" s="2" customFormat="1" ht="9.75" customHeight="1" thickBot="1">
      <c r="A2" s="3"/>
    </row>
    <row r="3" spans="1:19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5">
        <v>11</v>
      </c>
      <c r="N3" s="5">
        <v>12</v>
      </c>
      <c r="O3" s="6"/>
      <c r="P3" s="13" t="s">
        <v>9</v>
      </c>
      <c r="Q3" s="14">
        <f>(14174/23618)</f>
        <v>0.6001354898805995</v>
      </c>
    </row>
    <row r="4" spans="1:19" s="2" customFormat="1" ht="16.5" customHeight="1" thickBot="1">
      <c r="A4" s="7" t="s">
        <v>30</v>
      </c>
      <c r="B4" s="8" t="s">
        <v>3</v>
      </c>
      <c r="C4" s="9">
        <v>1954</v>
      </c>
      <c r="D4" s="10"/>
      <c r="E4" s="9"/>
      <c r="F4" s="10"/>
      <c r="G4" s="10"/>
      <c r="H4" s="10"/>
      <c r="I4" s="9"/>
      <c r="J4" s="10"/>
      <c r="K4" s="10"/>
      <c r="L4" s="9"/>
      <c r="M4" s="10"/>
      <c r="N4" s="9"/>
      <c r="O4" s="11" t="s">
        <v>4</v>
      </c>
      <c r="Q4" s="13" t="s">
        <v>11</v>
      </c>
      <c r="R4" s="13" t="s">
        <v>12</v>
      </c>
      <c r="S4" s="13" t="s">
        <v>13</v>
      </c>
    </row>
    <row r="5" spans="1:19" s="2" customFormat="1" ht="16.5" customHeight="1" thickBot="1">
      <c r="A5" s="7" t="s">
        <v>87</v>
      </c>
      <c r="B5" s="12" t="s">
        <v>5</v>
      </c>
      <c r="C5" s="10">
        <v>1600</v>
      </c>
      <c r="D5" s="10">
        <v>1637</v>
      </c>
      <c r="E5" s="10">
        <v>1648</v>
      </c>
      <c r="F5" s="10">
        <v>1657</v>
      </c>
      <c r="G5" s="10">
        <v>1673</v>
      </c>
      <c r="H5" s="10">
        <v>1685</v>
      </c>
      <c r="I5" s="10">
        <v>1698</v>
      </c>
      <c r="J5" s="9">
        <v>1768</v>
      </c>
      <c r="K5" s="9"/>
      <c r="L5" s="9"/>
      <c r="M5" s="9"/>
      <c r="N5" s="9"/>
      <c r="O5" s="11" t="s">
        <v>8</v>
      </c>
      <c r="P5" s="16" t="s">
        <v>5</v>
      </c>
      <c r="Q5" s="17">
        <f>(C5+C7+C8+C11+C16)</f>
        <v>4922</v>
      </c>
      <c r="R5" s="14">
        <f>SUM(Q5/Q10)</f>
        <v>0.35356655412685872</v>
      </c>
      <c r="S5" s="2">
        <v>3</v>
      </c>
    </row>
    <row r="6" spans="1:19" s="2" customFormat="1" ht="16.5" customHeight="1" thickBot="1">
      <c r="A6" s="7" t="s">
        <v>92</v>
      </c>
      <c r="B6" s="8" t="s">
        <v>3</v>
      </c>
      <c r="C6" s="10">
        <v>1108</v>
      </c>
      <c r="D6" s="10">
        <v>1144</v>
      </c>
      <c r="E6" s="10">
        <v>1148</v>
      </c>
      <c r="F6" s="10">
        <v>1175</v>
      </c>
      <c r="G6" s="10">
        <v>1264</v>
      </c>
      <c r="H6" s="10">
        <v>1362</v>
      </c>
      <c r="I6" s="10">
        <v>1453</v>
      </c>
      <c r="J6" s="10">
        <v>1457</v>
      </c>
      <c r="K6" s="10">
        <v>1489</v>
      </c>
      <c r="L6" s="10">
        <v>1555</v>
      </c>
      <c r="M6" s="9">
        <v>1744</v>
      </c>
      <c r="N6" s="10"/>
      <c r="O6" s="11" t="s">
        <v>7</v>
      </c>
      <c r="P6" s="20" t="s">
        <v>3</v>
      </c>
      <c r="Q6" s="17">
        <f>(C4+C6+C12+C13+C19)</f>
        <v>4691</v>
      </c>
      <c r="R6" s="14">
        <f>SUM(Q6/Q10)</f>
        <v>0.33697291861216866</v>
      </c>
      <c r="S6" s="2">
        <v>2</v>
      </c>
    </row>
    <row r="7" spans="1:19" s="2" customFormat="1" ht="16.5" customHeight="1" thickBot="1">
      <c r="A7" s="7" t="s">
        <v>31</v>
      </c>
      <c r="B7" s="12" t="s">
        <v>5</v>
      </c>
      <c r="C7" s="10">
        <v>1075</v>
      </c>
      <c r="D7" s="10">
        <v>1086</v>
      </c>
      <c r="E7" s="10">
        <v>1096</v>
      </c>
      <c r="F7" s="10">
        <v>1101</v>
      </c>
      <c r="G7" s="10">
        <v>1108</v>
      </c>
      <c r="H7" s="10">
        <v>1114</v>
      </c>
      <c r="I7" s="10">
        <v>1123</v>
      </c>
      <c r="J7" s="10">
        <v>1197</v>
      </c>
      <c r="K7" s="10">
        <v>1298</v>
      </c>
      <c r="L7" s="10">
        <v>1350</v>
      </c>
      <c r="M7" s="10">
        <v>1438</v>
      </c>
      <c r="N7" s="9">
        <v>1510</v>
      </c>
      <c r="O7" s="11" t="s">
        <v>15</v>
      </c>
      <c r="P7" s="21" t="s">
        <v>16</v>
      </c>
      <c r="Q7" s="17">
        <f>(C10+C17)</f>
        <v>1312</v>
      </c>
      <c r="R7" s="14">
        <f>SUM(Q7/Q10)</f>
        <v>9.4246103009841251E-2</v>
      </c>
      <c r="S7" s="2">
        <v>1</v>
      </c>
    </row>
    <row r="8" spans="1:19" s="2" customFormat="1" ht="16.5" customHeight="1" thickBot="1">
      <c r="A8" s="7" t="s">
        <v>58</v>
      </c>
      <c r="B8" s="12" t="s">
        <v>5</v>
      </c>
      <c r="C8" s="10">
        <v>920</v>
      </c>
      <c r="D8" s="10">
        <v>922</v>
      </c>
      <c r="E8" s="10">
        <v>1004</v>
      </c>
      <c r="F8" s="10">
        <v>1009</v>
      </c>
      <c r="G8" s="10">
        <v>1011</v>
      </c>
      <c r="H8" s="10">
        <v>1017</v>
      </c>
      <c r="I8" s="10">
        <v>1023</v>
      </c>
      <c r="J8" s="10">
        <v>1086</v>
      </c>
      <c r="K8" s="10">
        <v>1169</v>
      </c>
      <c r="L8" s="10">
        <v>1207</v>
      </c>
      <c r="M8" s="10">
        <v>1222</v>
      </c>
      <c r="N8" s="9">
        <v>1454</v>
      </c>
      <c r="O8" s="11" t="s">
        <v>19</v>
      </c>
      <c r="P8" s="55" t="s">
        <v>85</v>
      </c>
      <c r="Q8" s="17">
        <f>(C9+C14+C18+C21)</f>
        <v>2169</v>
      </c>
      <c r="R8" s="14">
        <f>SUM(Q8/Q10)</f>
        <v>0.15580777243014152</v>
      </c>
      <c r="S8" s="2">
        <v>1</v>
      </c>
    </row>
    <row r="9" spans="1:19" s="2" customFormat="1" ht="16.5" customHeight="1" thickBot="1">
      <c r="A9" s="7" t="s">
        <v>90</v>
      </c>
      <c r="B9" s="57" t="s">
        <v>85</v>
      </c>
      <c r="C9" s="10">
        <v>904</v>
      </c>
      <c r="D9" s="10">
        <v>911</v>
      </c>
      <c r="E9" s="10">
        <v>921</v>
      </c>
      <c r="F9" s="10">
        <v>925</v>
      </c>
      <c r="G9" s="10">
        <v>929</v>
      </c>
      <c r="H9" s="10">
        <v>960</v>
      </c>
      <c r="I9" s="10">
        <v>965</v>
      </c>
      <c r="J9" s="10">
        <v>1113</v>
      </c>
      <c r="K9" s="10">
        <v>1196</v>
      </c>
      <c r="L9" s="10">
        <v>1440</v>
      </c>
      <c r="M9" s="10">
        <v>1662</v>
      </c>
      <c r="N9" s="9">
        <v>1855</v>
      </c>
      <c r="O9" s="11" t="s">
        <v>6</v>
      </c>
      <c r="P9" s="13" t="s">
        <v>17</v>
      </c>
      <c r="Q9" s="17">
        <f>(C15+C20)</f>
        <v>827</v>
      </c>
      <c r="R9" s="14">
        <f>SUM(Q9/Q10)</f>
        <v>5.9406651820989871E-2</v>
      </c>
    </row>
    <row r="10" spans="1:19" s="2" customFormat="1" ht="16.5" customHeight="1" thickBot="1">
      <c r="A10" s="7" t="s">
        <v>97</v>
      </c>
      <c r="B10" s="31" t="s">
        <v>16</v>
      </c>
      <c r="C10" s="10">
        <v>883</v>
      </c>
      <c r="D10" s="10">
        <v>908</v>
      </c>
      <c r="E10" s="10">
        <v>912</v>
      </c>
      <c r="F10" s="10">
        <v>938</v>
      </c>
      <c r="G10" s="10">
        <v>954</v>
      </c>
      <c r="H10" s="10">
        <v>970</v>
      </c>
      <c r="I10" s="10">
        <v>1220</v>
      </c>
      <c r="J10" s="10">
        <v>1225</v>
      </c>
      <c r="K10" s="10">
        <v>1270</v>
      </c>
      <c r="L10" s="10">
        <v>1407</v>
      </c>
      <c r="M10" s="10">
        <v>1440</v>
      </c>
      <c r="N10" s="9">
        <v>1566</v>
      </c>
      <c r="O10" s="11" t="s">
        <v>10</v>
      </c>
      <c r="Q10" s="24">
        <v>13921</v>
      </c>
    </row>
    <row r="11" spans="1:19" s="2" customFormat="1" ht="16.5" customHeight="1" thickBot="1">
      <c r="A11" s="18" t="s">
        <v>89</v>
      </c>
      <c r="B11" s="19" t="s">
        <v>5</v>
      </c>
      <c r="C11" s="10">
        <v>772</v>
      </c>
      <c r="D11" s="10">
        <v>778</v>
      </c>
      <c r="E11" s="10">
        <v>784</v>
      </c>
      <c r="F11" s="10">
        <v>798</v>
      </c>
      <c r="G11" s="10">
        <v>828</v>
      </c>
      <c r="H11" s="10">
        <v>935</v>
      </c>
      <c r="I11" s="10">
        <v>981</v>
      </c>
      <c r="J11" s="10">
        <v>999</v>
      </c>
      <c r="K11" s="10">
        <v>1025</v>
      </c>
      <c r="L11" s="10">
        <v>1100</v>
      </c>
      <c r="M11" s="10">
        <v>1131</v>
      </c>
      <c r="N11" s="10">
        <v>1174</v>
      </c>
      <c r="O11" s="11"/>
    </row>
    <row r="12" spans="1:19" s="2" customFormat="1" ht="16.5" customHeight="1" thickBot="1">
      <c r="A12" s="18" t="s">
        <v>94</v>
      </c>
      <c r="B12" s="28" t="s">
        <v>3</v>
      </c>
      <c r="C12" s="10">
        <v>663</v>
      </c>
      <c r="D12" s="10">
        <v>678</v>
      </c>
      <c r="E12" s="10">
        <v>736</v>
      </c>
      <c r="F12" s="10">
        <v>747</v>
      </c>
      <c r="G12" s="10">
        <v>782</v>
      </c>
      <c r="H12" s="10">
        <v>786</v>
      </c>
      <c r="I12" s="10">
        <v>792</v>
      </c>
      <c r="J12" s="10">
        <v>801</v>
      </c>
      <c r="K12" s="10">
        <v>860</v>
      </c>
      <c r="L12" s="10">
        <v>899</v>
      </c>
      <c r="M12" s="10">
        <v>1070</v>
      </c>
      <c r="N12" s="10" t="s">
        <v>33</v>
      </c>
    </row>
    <row r="13" spans="1:19" s="2" customFormat="1" ht="16.5" customHeight="1" thickBot="1">
      <c r="A13" s="18" t="s">
        <v>93</v>
      </c>
      <c r="B13" s="28" t="s">
        <v>3</v>
      </c>
      <c r="C13" s="10">
        <v>631</v>
      </c>
      <c r="D13" s="10">
        <v>665</v>
      </c>
      <c r="E13" s="10">
        <v>668</v>
      </c>
      <c r="F13" s="10">
        <v>675</v>
      </c>
      <c r="G13" s="10">
        <v>694</v>
      </c>
      <c r="H13" s="10">
        <v>695</v>
      </c>
      <c r="I13" s="10">
        <v>704</v>
      </c>
      <c r="J13" s="10">
        <v>802</v>
      </c>
      <c r="K13" s="10">
        <v>848</v>
      </c>
      <c r="L13" s="10">
        <v>866</v>
      </c>
      <c r="M13" s="10" t="s">
        <v>33</v>
      </c>
    </row>
    <row r="14" spans="1:19" s="2" customFormat="1" ht="16.5" customHeight="1" thickBot="1">
      <c r="A14" s="18" t="s">
        <v>99</v>
      </c>
      <c r="B14" s="56" t="s">
        <v>85</v>
      </c>
      <c r="C14" s="10">
        <v>613</v>
      </c>
      <c r="D14" s="10">
        <v>631</v>
      </c>
      <c r="E14" s="10">
        <v>659</v>
      </c>
      <c r="F14" s="10">
        <v>671</v>
      </c>
      <c r="G14" s="10">
        <v>676</v>
      </c>
      <c r="H14" s="10">
        <v>736</v>
      </c>
      <c r="I14" s="10">
        <v>762</v>
      </c>
      <c r="J14" s="10">
        <v>776</v>
      </c>
      <c r="K14" s="10">
        <v>817</v>
      </c>
      <c r="L14" s="10" t="s">
        <v>33</v>
      </c>
    </row>
    <row r="15" spans="1:19" s="2" customFormat="1" ht="16.5" customHeight="1" thickBot="1">
      <c r="A15" s="18" t="s">
        <v>24</v>
      </c>
      <c r="B15" s="23" t="s">
        <v>14</v>
      </c>
      <c r="C15" s="10">
        <v>556</v>
      </c>
      <c r="D15" s="10">
        <v>560</v>
      </c>
      <c r="E15" s="10">
        <v>562</v>
      </c>
      <c r="F15" s="10">
        <v>623</v>
      </c>
      <c r="G15" s="10">
        <v>636</v>
      </c>
      <c r="H15" s="10">
        <v>642</v>
      </c>
      <c r="I15" s="10">
        <v>658</v>
      </c>
      <c r="J15" s="10">
        <v>680</v>
      </c>
      <c r="K15" s="10" t="s">
        <v>33</v>
      </c>
      <c r="N15" s="13"/>
      <c r="O15" s="17"/>
      <c r="P15" s="14"/>
    </row>
    <row r="16" spans="1:19" s="2" customFormat="1" ht="16.5" customHeight="1" thickBot="1">
      <c r="A16" s="18" t="s">
        <v>88</v>
      </c>
      <c r="B16" s="19" t="s">
        <v>5</v>
      </c>
      <c r="C16" s="10">
        <v>555</v>
      </c>
      <c r="D16" s="10">
        <v>557</v>
      </c>
      <c r="E16" s="10">
        <v>559</v>
      </c>
      <c r="F16" s="10">
        <v>559</v>
      </c>
      <c r="G16" s="10">
        <v>559</v>
      </c>
      <c r="H16" s="10">
        <v>562</v>
      </c>
      <c r="I16" s="10">
        <v>563</v>
      </c>
      <c r="J16" s="10" t="s">
        <v>33</v>
      </c>
      <c r="O16" s="24"/>
    </row>
    <row r="17" spans="1:17" s="2" customFormat="1" ht="16.5" customHeight="1" thickBot="1">
      <c r="A17" s="18" t="s">
        <v>100</v>
      </c>
      <c r="B17" s="22" t="s">
        <v>16</v>
      </c>
      <c r="C17" s="10">
        <v>429</v>
      </c>
      <c r="D17" s="10">
        <v>432</v>
      </c>
      <c r="E17" s="10">
        <v>437</v>
      </c>
      <c r="F17" s="10">
        <v>468</v>
      </c>
      <c r="G17" s="10">
        <v>508</v>
      </c>
      <c r="H17" s="10">
        <v>545</v>
      </c>
      <c r="I17" s="10" t="s">
        <v>33</v>
      </c>
      <c r="Q17" s="24"/>
    </row>
    <row r="18" spans="1:17" s="2" customFormat="1" ht="16.5" customHeight="1" thickBot="1">
      <c r="A18" s="18" t="s">
        <v>91</v>
      </c>
      <c r="B18" s="56" t="s">
        <v>85</v>
      </c>
      <c r="C18" s="10">
        <v>388</v>
      </c>
      <c r="D18" s="10">
        <v>391</v>
      </c>
      <c r="E18" s="10">
        <v>398</v>
      </c>
      <c r="F18" s="10">
        <v>413</v>
      </c>
      <c r="G18" s="10">
        <v>428</v>
      </c>
      <c r="H18" s="10" t="s">
        <v>33</v>
      </c>
    </row>
    <row r="19" spans="1:17" s="2" customFormat="1" ht="16.5" customHeight="1" thickBot="1">
      <c r="A19" s="18" t="s">
        <v>95</v>
      </c>
      <c r="B19" s="28" t="s">
        <v>3</v>
      </c>
      <c r="C19" s="10">
        <v>335</v>
      </c>
      <c r="D19" s="10">
        <v>342</v>
      </c>
      <c r="E19" s="10">
        <v>343</v>
      </c>
      <c r="F19" s="10">
        <v>351</v>
      </c>
      <c r="G19" s="10" t="s">
        <v>33</v>
      </c>
    </row>
    <row r="20" spans="1:17" s="2" customFormat="1" ht="16.5" customHeight="1" thickBot="1">
      <c r="A20" s="18" t="s">
        <v>96</v>
      </c>
      <c r="B20" s="23" t="s">
        <v>14</v>
      </c>
      <c r="C20" s="10">
        <v>271</v>
      </c>
      <c r="D20" s="10">
        <v>274</v>
      </c>
      <c r="E20" s="10">
        <v>277</v>
      </c>
      <c r="F20" s="10" t="s">
        <v>33</v>
      </c>
    </row>
    <row r="21" spans="1:17" s="2" customFormat="1" ht="16.5" customHeight="1" thickBot="1">
      <c r="A21" s="18" t="s">
        <v>98</v>
      </c>
      <c r="B21" s="56" t="s">
        <v>85</v>
      </c>
      <c r="C21" s="10">
        <v>264</v>
      </c>
      <c r="D21" s="10">
        <v>264</v>
      </c>
      <c r="E21" s="10" t="s">
        <v>33</v>
      </c>
    </row>
    <row r="22" spans="1:17" s="2" customFormat="1" ht="10.5" customHeight="1">
      <c r="A22" s="1"/>
    </row>
    <row r="23" spans="1:17" s="2" customFormat="1" ht="17.45" customHeight="1">
      <c r="A23" s="1" t="s">
        <v>101</v>
      </c>
    </row>
    <row r="24" spans="1:17" s="2" customFormat="1" ht="10.5" customHeight="1" thickBot="1">
      <c r="A24" s="1"/>
    </row>
    <row r="25" spans="1:17" s="2" customFormat="1" ht="16.5" customHeight="1" thickBot="1">
      <c r="A25" s="4" t="s">
        <v>0</v>
      </c>
      <c r="B25" s="5" t="s">
        <v>1</v>
      </c>
      <c r="C25" s="5" t="s">
        <v>2</v>
      </c>
      <c r="D25" s="5">
        <v>2</v>
      </c>
      <c r="E25" s="5">
        <v>3</v>
      </c>
      <c r="F25" s="5">
        <v>4</v>
      </c>
      <c r="G25" s="5">
        <v>5</v>
      </c>
      <c r="H25" s="5">
        <v>6</v>
      </c>
      <c r="I25" s="5">
        <v>7</v>
      </c>
      <c r="J25" s="5">
        <v>8</v>
      </c>
      <c r="K25" s="5">
        <v>9</v>
      </c>
      <c r="L25" s="6"/>
      <c r="M25" s="13" t="s">
        <v>9</v>
      </c>
      <c r="N25" s="14">
        <f>(14767/25025)</f>
        <v>0.59008991008991007</v>
      </c>
    </row>
    <row r="26" spans="1:17" s="2" customFormat="1" ht="16.5" customHeight="1" thickBot="1">
      <c r="A26" s="7" t="s">
        <v>35</v>
      </c>
      <c r="B26" s="8" t="s">
        <v>3</v>
      </c>
      <c r="C26" s="9">
        <v>2119</v>
      </c>
      <c r="D26" s="10"/>
      <c r="E26" s="10"/>
      <c r="F26" s="10"/>
      <c r="G26" s="10"/>
      <c r="H26" s="9"/>
      <c r="I26" s="9"/>
      <c r="J26" s="9"/>
      <c r="K26" s="9"/>
      <c r="L26" s="11" t="s">
        <v>4</v>
      </c>
      <c r="N26" s="13" t="s">
        <v>11</v>
      </c>
      <c r="O26" s="13" t="s">
        <v>12</v>
      </c>
      <c r="P26" s="13" t="s">
        <v>13</v>
      </c>
    </row>
    <row r="27" spans="1:17" s="2" customFormat="1" ht="16.5" customHeight="1" thickBot="1">
      <c r="A27" s="7" t="s">
        <v>36</v>
      </c>
      <c r="B27" s="12" t="s">
        <v>5</v>
      </c>
      <c r="C27" s="9">
        <v>2083</v>
      </c>
      <c r="D27" s="10"/>
      <c r="E27" s="10"/>
      <c r="F27" s="9"/>
      <c r="G27" s="10"/>
      <c r="H27" s="10"/>
      <c r="I27" s="10"/>
      <c r="J27" s="10"/>
      <c r="K27" s="10"/>
      <c r="L27" s="11" t="s">
        <v>8</v>
      </c>
      <c r="M27" s="16" t="s">
        <v>5</v>
      </c>
      <c r="N27" s="17">
        <f>(C27+C29+C30+C31+C37+C38)</f>
        <v>6418</v>
      </c>
      <c r="O27" s="14">
        <f>SUM(N27/N33)</f>
        <v>0.44219374397133804</v>
      </c>
      <c r="P27" s="2">
        <v>3</v>
      </c>
    </row>
    <row r="28" spans="1:17" s="2" customFormat="1" ht="16.5" customHeight="1" thickBot="1">
      <c r="A28" s="7" t="s">
        <v>37</v>
      </c>
      <c r="B28" s="57" t="s">
        <v>85</v>
      </c>
      <c r="C28" s="10">
        <v>1487</v>
      </c>
      <c r="D28" s="10">
        <v>1516</v>
      </c>
      <c r="E28" s="10">
        <v>1599</v>
      </c>
      <c r="F28" s="10">
        <v>1606</v>
      </c>
      <c r="G28" s="10">
        <v>1648</v>
      </c>
      <c r="H28" s="10">
        <v>1675</v>
      </c>
      <c r="I28" s="10">
        <v>1715</v>
      </c>
      <c r="J28" s="9">
        <v>1829</v>
      </c>
      <c r="K28" s="10"/>
      <c r="L28" s="11" t="s">
        <v>7</v>
      </c>
      <c r="M28" s="20" t="s">
        <v>3</v>
      </c>
      <c r="N28" s="17">
        <f>(C26+C32+C33+C34)</f>
        <v>5430</v>
      </c>
      <c r="O28" s="14">
        <f>SUM(N28/N33)</f>
        <v>0.37412153782554775</v>
      </c>
      <c r="P28" s="2">
        <v>3</v>
      </c>
    </row>
    <row r="29" spans="1:17" s="2" customFormat="1" ht="16.5" customHeight="1" thickBot="1">
      <c r="A29" s="18" t="s">
        <v>108</v>
      </c>
      <c r="B29" s="19" t="s">
        <v>5</v>
      </c>
      <c r="C29" s="10">
        <v>1318</v>
      </c>
      <c r="D29" s="10">
        <v>1322</v>
      </c>
      <c r="E29" s="10">
        <v>1347</v>
      </c>
      <c r="F29" s="10">
        <v>1350</v>
      </c>
      <c r="G29" s="10">
        <v>1366</v>
      </c>
      <c r="H29" s="10">
        <v>1461</v>
      </c>
      <c r="I29" s="10">
        <v>1470</v>
      </c>
      <c r="J29" s="10">
        <v>1485</v>
      </c>
      <c r="K29" s="10">
        <v>1534</v>
      </c>
      <c r="L29" s="11"/>
      <c r="M29" s="21" t="s">
        <v>16</v>
      </c>
      <c r="N29" s="17">
        <v>474</v>
      </c>
      <c r="O29" s="14">
        <f>SUM(N29/N33)</f>
        <v>3.2658123191401406E-2</v>
      </c>
    </row>
    <row r="30" spans="1:17" s="2" customFormat="1" ht="16.5" customHeight="1" thickBot="1">
      <c r="A30" s="7" t="s">
        <v>102</v>
      </c>
      <c r="B30" s="12" t="s">
        <v>5</v>
      </c>
      <c r="C30" s="10">
        <v>1294</v>
      </c>
      <c r="D30" s="10">
        <v>1300</v>
      </c>
      <c r="E30" s="10">
        <v>1336</v>
      </c>
      <c r="F30" s="10">
        <v>1344</v>
      </c>
      <c r="G30" s="10">
        <v>1360</v>
      </c>
      <c r="H30" s="10">
        <v>1414</v>
      </c>
      <c r="I30" s="10">
        <v>1430</v>
      </c>
      <c r="J30" s="10">
        <v>1467</v>
      </c>
      <c r="K30" s="9">
        <v>1692</v>
      </c>
      <c r="L30" s="11" t="s">
        <v>15</v>
      </c>
      <c r="M30" s="55" t="s">
        <v>85</v>
      </c>
      <c r="N30" s="17">
        <v>1487</v>
      </c>
      <c r="O30" s="14">
        <f>SUM(N30/N33)</f>
        <v>0.10245280418905885</v>
      </c>
      <c r="P30" s="2">
        <v>1</v>
      </c>
    </row>
    <row r="31" spans="1:17" s="2" customFormat="1" ht="16.5" customHeight="1" thickBot="1">
      <c r="A31" s="7" t="s">
        <v>103</v>
      </c>
      <c r="B31" s="12" t="s">
        <v>5</v>
      </c>
      <c r="C31" s="10">
        <v>1163</v>
      </c>
      <c r="D31" s="10">
        <v>1184</v>
      </c>
      <c r="E31" s="10">
        <v>1220</v>
      </c>
      <c r="F31" s="10">
        <v>1226</v>
      </c>
      <c r="G31" s="10">
        <v>1289</v>
      </c>
      <c r="H31" s="10">
        <v>1311</v>
      </c>
      <c r="I31" s="10">
        <v>1342</v>
      </c>
      <c r="J31" s="10">
        <v>1405</v>
      </c>
      <c r="K31" s="9">
        <v>1601</v>
      </c>
      <c r="L31" s="11" t="s">
        <v>19</v>
      </c>
      <c r="M31" s="34" t="s">
        <v>45</v>
      </c>
      <c r="N31" s="17">
        <v>539</v>
      </c>
      <c r="O31" s="14">
        <f>SUM(N31/N33)</f>
        <v>3.7136557806256028E-2</v>
      </c>
    </row>
    <row r="32" spans="1:17" s="2" customFormat="1" ht="16.5" customHeight="1" thickBot="1">
      <c r="A32" s="7" t="s">
        <v>105</v>
      </c>
      <c r="B32" s="8" t="s">
        <v>3</v>
      </c>
      <c r="C32" s="10">
        <v>1163</v>
      </c>
      <c r="D32" s="10">
        <v>1259</v>
      </c>
      <c r="E32" s="10">
        <v>1274</v>
      </c>
      <c r="F32" s="10">
        <v>1289</v>
      </c>
      <c r="G32" s="10">
        <v>1316</v>
      </c>
      <c r="H32" s="10">
        <v>1329</v>
      </c>
      <c r="I32" s="10">
        <v>1390</v>
      </c>
      <c r="J32" s="10">
        <v>1528</v>
      </c>
      <c r="K32" s="9">
        <v>1776</v>
      </c>
      <c r="L32" s="11" t="s">
        <v>6</v>
      </c>
      <c r="M32" s="13" t="s">
        <v>17</v>
      </c>
      <c r="N32" s="17">
        <v>166</v>
      </c>
      <c r="O32" s="14">
        <f>SUM(N32/N33)</f>
        <v>1.1437233016397961E-2</v>
      </c>
    </row>
    <row r="33" spans="1:16" s="2" customFormat="1" ht="16.5" customHeight="1" thickBot="1">
      <c r="A33" s="7" t="s">
        <v>47</v>
      </c>
      <c r="B33" s="8" t="s">
        <v>3</v>
      </c>
      <c r="C33" s="10">
        <v>1079</v>
      </c>
      <c r="D33" s="10">
        <v>1128</v>
      </c>
      <c r="E33" s="10">
        <v>1143</v>
      </c>
      <c r="F33" s="10">
        <v>1156</v>
      </c>
      <c r="G33" s="10">
        <v>1163</v>
      </c>
      <c r="H33" s="10">
        <v>1253</v>
      </c>
      <c r="I33" s="10">
        <v>1293</v>
      </c>
      <c r="J33" s="10">
        <v>1419</v>
      </c>
      <c r="K33" s="9">
        <v>1732</v>
      </c>
      <c r="L33" s="11" t="s">
        <v>10</v>
      </c>
      <c r="N33" s="24">
        <v>14514</v>
      </c>
    </row>
    <row r="34" spans="1:16" s="2" customFormat="1" ht="16.5" customHeight="1" thickBot="1">
      <c r="A34" s="18" t="s">
        <v>106</v>
      </c>
      <c r="B34" s="28" t="s">
        <v>3</v>
      </c>
      <c r="C34" s="10">
        <v>1069</v>
      </c>
      <c r="D34" s="10">
        <v>1111</v>
      </c>
      <c r="E34" s="10">
        <v>1125</v>
      </c>
      <c r="F34" s="10">
        <v>1131</v>
      </c>
      <c r="G34" s="10">
        <v>1140</v>
      </c>
      <c r="H34" s="10">
        <v>1154</v>
      </c>
      <c r="I34" s="10">
        <v>1180</v>
      </c>
      <c r="J34" s="10">
        <v>1231</v>
      </c>
      <c r="K34" s="10" t="s">
        <v>33</v>
      </c>
    </row>
    <row r="35" spans="1:16" s="2" customFormat="1" ht="16.5" customHeight="1" thickBot="1">
      <c r="A35" s="18" t="s">
        <v>43</v>
      </c>
      <c r="B35" s="33" t="s">
        <v>45</v>
      </c>
      <c r="C35" s="10">
        <v>539</v>
      </c>
      <c r="D35" s="10">
        <v>564</v>
      </c>
      <c r="E35" s="10">
        <v>569</v>
      </c>
      <c r="F35" s="10">
        <v>604</v>
      </c>
      <c r="G35" s="10">
        <v>619</v>
      </c>
      <c r="H35" s="10">
        <v>624</v>
      </c>
      <c r="I35" s="10">
        <v>842</v>
      </c>
      <c r="J35" s="10" t="s">
        <v>33</v>
      </c>
    </row>
    <row r="36" spans="1:16" s="2" customFormat="1" ht="16.5" customHeight="1" thickBot="1">
      <c r="A36" s="18" t="s">
        <v>110</v>
      </c>
      <c r="B36" s="22" t="s">
        <v>16</v>
      </c>
      <c r="C36" s="10">
        <v>474</v>
      </c>
      <c r="D36" s="10">
        <v>490</v>
      </c>
      <c r="E36" s="10">
        <v>494</v>
      </c>
      <c r="F36" s="10">
        <v>522</v>
      </c>
      <c r="G36" s="10">
        <v>538</v>
      </c>
      <c r="H36" s="10">
        <v>546</v>
      </c>
      <c r="I36" s="10" t="s">
        <v>33</v>
      </c>
      <c r="J36" s="17"/>
      <c r="K36" s="17"/>
    </row>
    <row r="37" spans="1:16" s="2" customFormat="1" ht="16.5" customHeight="1" thickBot="1">
      <c r="A37" s="18" t="s">
        <v>107</v>
      </c>
      <c r="B37" s="19" t="s">
        <v>5</v>
      </c>
      <c r="C37" s="10">
        <v>325</v>
      </c>
      <c r="D37" s="10">
        <v>328</v>
      </c>
      <c r="E37" s="10">
        <v>344</v>
      </c>
      <c r="F37" s="10">
        <v>347</v>
      </c>
      <c r="G37" s="10">
        <v>360</v>
      </c>
      <c r="H37" s="10" t="s">
        <v>33</v>
      </c>
      <c r="I37" s="17"/>
      <c r="J37" s="17"/>
      <c r="K37" s="17"/>
      <c r="L37" s="17"/>
      <c r="M37" s="17"/>
      <c r="N37" s="32"/>
    </row>
    <row r="38" spans="1:16" s="2" customFormat="1" ht="16.5" customHeight="1" thickBot="1">
      <c r="A38" s="18" t="s">
        <v>104</v>
      </c>
      <c r="B38" s="19" t="s">
        <v>5</v>
      </c>
      <c r="C38" s="10">
        <v>235</v>
      </c>
      <c r="D38" s="10">
        <v>246</v>
      </c>
      <c r="E38" s="10">
        <v>262</v>
      </c>
      <c r="F38" s="10">
        <v>266</v>
      </c>
      <c r="G38" s="10" t="s">
        <v>33</v>
      </c>
      <c r="J38" s="17"/>
      <c r="K38" s="17"/>
    </row>
    <row r="39" spans="1:16" s="2" customFormat="1" ht="16.5" customHeight="1" thickBot="1">
      <c r="A39" s="18" t="s">
        <v>109</v>
      </c>
      <c r="B39" s="23" t="s">
        <v>14</v>
      </c>
      <c r="C39" s="10">
        <v>166</v>
      </c>
      <c r="D39" s="10">
        <v>168</v>
      </c>
      <c r="E39" s="10">
        <v>171</v>
      </c>
      <c r="F39" s="10" t="s">
        <v>33</v>
      </c>
      <c r="G39" s="17"/>
      <c r="H39" s="17"/>
      <c r="I39" s="17"/>
      <c r="J39" s="17"/>
      <c r="K39" s="17"/>
      <c r="L39" s="17"/>
      <c r="M39" s="17"/>
      <c r="N39" s="32"/>
    </row>
    <row r="40" spans="1:16" s="2" customFormat="1" ht="11.25" customHeight="1">
      <c r="A40" s="29"/>
      <c r="B40" s="30"/>
      <c r="C40" s="29"/>
      <c r="D40" s="29"/>
      <c r="E40" s="29"/>
      <c r="N40" s="14"/>
    </row>
    <row r="41" spans="1:16" s="2" customFormat="1" ht="17.45" customHeight="1">
      <c r="A41" s="1" t="s">
        <v>111</v>
      </c>
    </row>
    <row r="42" spans="1:16" s="2" customFormat="1" ht="8.25" customHeight="1" thickBot="1">
      <c r="A42" s="1"/>
    </row>
    <row r="43" spans="1:16" s="2" customFormat="1" ht="17.45" customHeight="1" thickBot="1">
      <c r="A43" s="4" t="s">
        <v>0</v>
      </c>
      <c r="B43" s="5" t="s">
        <v>1</v>
      </c>
      <c r="C43" s="5" t="s">
        <v>2</v>
      </c>
      <c r="D43" s="5">
        <v>2</v>
      </c>
      <c r="E43" s="5">
        <v>3</v>
      </c>
      <c r="F43" s="5">
        <v>4</v>
      </c>
      <c r="G43" s="5">
        <v>5</v>
      </c>
      <c r="H43" s="5">
        <v>6</v>
      </c>
      <c r="I43" s="5">
        <v>7</v>
      </c>
      <c r="J43" s="5">
        <v>8</v>
      </c>
      <c r="K43" s="5"/>
      <c r="L43" s="13" t="s">
        <v>9</v>
      </c>
      <c r="M43" s="14">
        <f>(10002/15225)</f>
        <v>0.65694581280788178</v>
      </c>
    </row>
    <row r="44" spans="1:16" s="2" customFormat="1" ht="17.45" customHeight="1" thickBot="1">
      <c r="A44" s="7" t="s">
        <v>112</v>
      </c>
      <c r="B44" s="12" t="s">
        <v>5</v>
      </c>
      <c r="C44" s="10">
        <v>1715</v>
      </c>
      <c r="D44" s="10">
        <v>1725</v>
      </c>
      <c r="E44" s="10">
        <v>1803</v>
      </c>
      <c r="F44" s="10">
        <v>1835</v>
      </c>
      <c r="G44" s="10">
        <v>1896</v>
      </c>
      <c r="H44" s="10">
        <v>1916</v>
      </c>
      <c r="I44" s="9">
        <v>2196</v>
      </c>
      <c r="J44" s="10"/>
      <c r="K44" s="11" t="s">
        <v>8</v>
      </c>
      <c r="M44" s="13" t="s">
        <v>11</v>
      </c>
      <c r="N44" s="13" t="s">
        <v>12</v>
      </c>
      <c r="O44" s="13" t="s">
        <v>13</v>
      </c>
      <c r="P44" s="13"/>
    </row>
    <row r="45" spans="1:16" s="2" customFormat="1" ht="17.45" customHeight="1" thickBot="1">
      <c r="A45" s="7" t="s">
        <v>114</v>
      </c>
      <c r="B45" s="8" t="s">
        <v>3</v>
      </c>
      <c r="C45" s="10">
        <v>1402</v>
      </c>
      <c r="D45" s="10">
        <v>1427</v>
      </c>
      <c r="E45" s="10">
        <v>1468</v>
      </c>
      <c r="F45" s="10">
        <v>1745</v>
      </c>
      <c r="G45" s="9">
        <v>2105</v>
      </c>
      <c r="H45" s="10"/>
      <c r="I45" s="9"/>
      <c r="J45" s="10"/>
      <c r="K45" s="11" t="s">
        <v>4</v>
      </c>
      <c r="L45" s="16" t="s">
        <v>5</v>
      </c>
      <c r="M45" s="17">
        <f>(C44+C46+C48)</f>
        <v>4309</v>
      </c>
      <c r="N45" s="14">
        <f>SUM(M45/M51)</f>
        <v>0.43786200589370999</v>
      </c>
      <c r="O45" s="2">
        <v>2</v>
      </c>
    </row>
    <row r="46" spans="1:16" s="2" customFormat="1" ht="17.45" customHeight="1" thickBot="1">
      <c r="A46" s="7" t="s">
        <v>113</v>
      </c>
      <c r="B46" s="12" t="s">
        <v>5</v>
      </c>
      <c r="C46" s="10">
        <v>1356</v>
      </c>
      <c r="D46" s="10">
        <v>1376</v>
      </c>
      <c r="E46" s="10">
        <v>1424</v>
      </c>
      <c r="F46" s="10">
        <v>1470</v>
      </c>
      <c r="G46" s="10">
        <v>1562</v>
      </c>
      <c r="H46" s="10">
        <v>1600</v>
      </c>
      <c r="I46" s="10">
        <v>1858</v>
      </c>
      <c r="J46" s="9">
        <v>1928</v>
      </c>
      <c r="K46" s="11" t="s">
        <v>7</v>
      </c>
      <c r="L46" s="20" t="s">
        <v>3</v>
      </c>
      <c r="M46" s="17">
        <f>(C45+C51)</f>
        <v>1966</v>
      </c>
      <c r="N46" s="14">
        <f>SUM(M46/M51)</f>
        <v>0.1997764454831826</v>
      </c>
      <c r="O46" s="2">
        <v>1</v>
      </c>
    </row>
    <row r="47" spans="1:16" s="2" customFormat="1" ht="17.45" customHeight="1" thickBot="1">
      <c r="A47" s="7" t="s">
        <v>120</v>
      </c>
      <c r="B47" s="57" t="s">
        <v>85</v>
      </c>
      <c r="C47" s="10">
        <v>1289</v>
      </c>
      <c r="D47" s="10">
        <v>1296</v>
      </c>
      <c r="E47" s="10">
        <v>1338</v>
      </c>
      <c r="F47" s="10">
        <v>1386</v>
      </c>
      <c r="G47" s="10">
        <v>1414</v>
      </c>
      <c r="H47" s="10">
        <v>1435</v>
      </c>
      <c r="I47" s="10">
        <v>1616</v>
      </c>
      <c r="J47" s="9">
        <v>1668</v>
      </c>
      <c r="K47" s="11" t="s">
        <v>6</v>
      </c>
      <c r="L47" s="21" t="s">
        <v>16</v>
      </c>
      <c r="M47" s="17">
        <v>200</v>
      </c>
      <c r="N47" s="14">
        <f>SUM(M47/M51)</f>
        <v>2.03231378924906E-2</v>
      </c>
    </row>
    <row r="48" spans="1:16" s="2" customFormat="1" ht="17.45" customHeight="1" thickBot="1">
      <c r="A48" s="18" t="s">
        <v>49</v>
      </c>
      <c r="B48" s="19" t="s">
        <v>5</v>
      </c>
      <c r="C48" s="10">
        <v>1238</v>
      </c>
      <c r="D48" s="10">
        <v>1242</v>
      </c>
      <c r="E48" s="10">
        <v>1293</v>
      </c>
      <c r="F48" s="10">
        <v>1327</v>
      </c>
      <c r="G48" s="10">
        <v>1345</v>
      </c>
      <c r="H48" s="10">
        <v>1367</v>
      </c>
      <c r="I48" s="10">
        <v>1549</v>
      </c>
      <c r="J48" s="10">
        <v>1603</v>
      </c>
      <c r="K48" s="25"/>
      <c r="L48" s="55" t="s">
        <v>85</v>
      </c>
      <c r="M48" s="17">
        <v>1289</v>
      </c>
      <c r="N48" s="14">
        <f>SUM(M48/M51)</f>
        <v>0.13098262371710193</v>
      </c>
      <c r="O48" s="2">
        <v>1</v>
      </c>
    </row>
    <row r="49" spans="1:16" s="2" customFormat="1" ht="17.45" customHeight="1" thickBot="1">
      <c r="A49" s="18" t="s">
        <v>118</v>
      </c>
      <c r="B49" s="23" t="s">
        <v>14</v>
      </c>
      <c r="C49" s="10">
        <v>917</v>
      </c>
      <c r="D49" s="10">
        <v>950</v>
      </c>
      <c r="E49" s="10">
        <v>1073</v>
      </c>
      <c r="F49" s="10">
        <v>1146</v>
      </c>
      <c r="G49" s="10">
        <v>1266</v>
      </c>
      <c r="H49" s="10">
        <v>1301</v>
      </c>
      <c r="I49" s="10" t="s">
        <v>33</v>
      </c>
      <c r="L49" s="26" t="s">
        <v>18</v>
      </c>
      <c r="M49" s="17">
        <v>286</v>
      </c>
      <c r="N49" s="14">
        <f>SUM(M49/M51)</f>
        <v>2.9062087186261559E-2</v>
      </c>
      <c r="P49" s="14"/>
    </row>
    <row r="50" spans="1:16" s="2" customFormat="1" ht="17.45" customHeight="1" thickBot="1">
      <c r="A50" s="18" t="s">
        <v>117</v>
      </c>
      <c r="B50" s="23" t="s">
        <v>14</v>
      </c>
      <c r="C50" s="10">
        <v>706</v>
      </c>
      <c r="D50" s="10">
        <v>723</v>
      </c>
      <c r="E50" s="10">
        <v>753</v>
      </c>
      <c r="F50" s="10">
        <v>813</v>
      </c>
      <c r="G50" s="10" t="s">
        <v>33</v>
      </c>
      <c r="L50" s="13" t="s">
        <v>17</v>
      </c>
      <c r="M50" s="17">
        <f>(C49+C50+C54)</f>
        <v>1791</v>
      </c>
      <c r="N50" s="14">
        <f>SUM(M50/M51)</f>
        <v>0.18199369982725333</v>
      </c>
      <c r="P50" s="14"/>
    </row>
    <row r="51" spans="1:16" s="2" customFormat="1" ht="17.45" customHeight="1" thickBot="1">
      <c r="A51" s="18" t="s">
        <v>115</v>
      </c>
      <c r="B51" s="28" t="s">
        <v>3</v>
      </c>
      <c r="C51" s="10">
        <v>564</v>
      </c>
      <c r="D51" s="10">
        <v>577</v>
      </c>
      <c r="E51" s="10">
        <v>604</v>
      </c>
      <c r="F51" s="10" t="s">
        <v>33</v>
      </c>
      <c r="M51" s="24">
        <v>9841</v>
      </c>
    </row>
    <row r="52" spans="1:16" s="2" customFormat="1" ht="17.45" customHeight="1" thickBot="1">
      <c r="A52" s="18" t="s">
        <v>121</v>
      </c>
      <c r="B52" s="27" t="s">
        <v>18</v>
      </c>
      <c r="C52" s="10">
        <v>286</v>
      </c>
      <c r="D52" s="10">
        <v>303</v>
      </c>
      <c r="E52" s="10" t="s">
        <v>33</v>
      </c>
      <c r="J52" s="13"/>
      <c r="L52" s="14"/>
    </row>
    <row r="53" spans="1:16" s="2" customFormat="1" ht="17.45" customHeight="1" thickBot="1">
      <c r="A53" s="18" t="s">
        <v>119</v>
      </c>
      <c r="B53" s="22" t="s">
        <v>16</v>
      </c>
      <c r="C53" s="10">
        <v>200</v>
      </c>
      <c r="D53" s="10">
        <v>207</v>
      </c>
      <c r="E53" s="10" t="s">
        <v>33</v>
      </c>
      <c r="F53" s="17"/>
      <c r="J53" s="13"/>
      <c r="L53" s="14"/>
    </row>
    <row r="54" spans="1:16" s="2" customFormat="1" ht="17.45" customHeight="1" thickBot="1">
      <c r="A54" s="18" t="s">
        <v>116</v>
      </c>
      <c r="B54" s="23" t="s">
        <v>14</v>
      </c>
      <c r="C54" s="10">
        <v>168</v>
      </c>
      <c r="D54" s="10" t="s">
        <v>33</v>
      </c>
      <c r="F54" s="17"/>
      <c r="G54" s="17"/>
      <c r="J54" s="13"/>
      <c r="L54" s="14"/>
    </row>
    <row r="56" spans="1:16" s="2" customFormat="1" ht="17.45" customHeight="1">
      <c r="A56" s="1" t="s">
        <v>136</v>
      </c>
    </row>
    <row r="57" spans="1:16" s="2" customFormat="1" ht="10.5" customHeight="1" thickBot="1">
      <c r="A57" s="1"/>
    </row>
    <row r="58" spans="1:16" s="2" customFormat="1" ht="16.5" customHeight="1" thickBot="1">
      <c r="A58" s="4" t="s">
        <v>0</v>
      </c>
      <c r="B58" s="5" t="s">
        <v>1</v>
      </c>
      <c r="C58" s="5" t="s">
        <v>2</v>
      </c>
      <c r="D58" s="5">
        <v>2</v>
      </c>
      <c r="E58" s="5">
        <v>3</v>
      </c>
      <c r="F58" s="5">
        <v>4</v>
      </c>
      <c r="G58" s="6"/>
      <c r="H58" s="13" t="s">
        <v>9</v>
      </c>
      <c r="I58" s="14">
        <f>(10724/16697)</f>
        <v>0.64227106665868117</v>
      </c>
    </row>
    <row r="59" spans="1:16" s="2" customFormat="1" ht="16.5" customHeight="1" thickBot="1">
      <c r="A59" s="7" t="s">
        <v>138</v>
      </c>
      <c r="B59" s="8" t="s">
        <v>3</v>
      </c>
      <c r="C59" s="9">
        <v>2599</v>
      </c>
      <c r="D59" s="10"/>
      <c r="E59" s="9"/>
      <c r="F59" s="10"/>
      <c r="G59" s="11" t="s">
        <v>4</v>
      </c>
      <c r="I59" s="13" t="s">
        <v>11</v>
      </c>
      <c r="J59" s="13" t="s">
        <v>12</v>
      </c>
      <c r="K59" s="13" t="s">
        <v>13</v>
      </c>
    </row>
    <row r="60" spans="1:16" s="2" customFormat="1" ht="16.5" customHeight="1" thickBot="1">
      <c r="A60" s="7" t="s">
        <v>68</v>
      </c>
      <c r="B60" s="8" t="s">
        <v>3</v>
      </c>
      <c r="C60" s="10">
        <v>1373</v>
      </c>
      <c r="D60" s="10">
        <v>1595</v>
      </c>
      <c r="E60" s="9">
        <v>1761</v>
      </c>
      <c r="F60" s="10"/>
      <c r="G60" s="11" t="s">
        <v>8</v>
      </c>
      <c r="H60" s="16" t="s">
        <v>5</v>
      </c>
      <c r="I60" s="17">
        <f>(C61+C62+C63)</f>
        <v>3572</v>
      </c>
      <c r="J60" s="14">
        <f>SUM(I60/I64)</f>
        <v>0.33954372623574147</v>
      </c>
      <c r="K60" s="2">
        <v>2</v>
      </c>
    </row>
    <row r="61" spans="1:16" s="2" customFormat="1" ht="16.5" customHeight="1" thickBot="1">
      <c r="A61" s="7" t="s">
        <v>69</v>
      </c>
      <c r="B61" s="12" t="s">
        <v>5</v>
      </c>
      <c r="C61" s="10">
        <v>1352</v>
      </c>
      <c r="D61" s="10">
        <v>1434</v>
      </c>
      <c r="E61" s="10">
        <v>1525</v>
      </c>
      <c r="F61" s="9">
        <v>1824</v>
      </c>
      <c r="G61" s="11" t="s">
        <v>7</v>
      </c>
      <c r="H61" s="20" t="s">
        <v>3</v>
      </c>
      <c r="I61" s="17">
        <f>(C59+C60+C64+C65)</f>
        <v>6048</v>
      </c>
      <c r="J61" s="14">
        <f>SUM(I61/I64)</f>
        <v>0.57490494296577943</v>
      </c>
      <c r="K61" s="2">
        <v>3</v>
      </c>
    </row>
    <row r="62" spans="1:16" s="2" customFormat="1" ht="16.5" customHeight="1" thickBot="1">
      <c r="A62" s="7" t="s">
        <v>139</v>
      </c>
      <c r="B62" s="12" t="s">
        <v>5</v>
      </c>
      <c r="C62" s="10">
        <v>1136</v>
      </c>
      <c r="D62" s="10">
        <v>1208</v>
      </c>
      <c r="E62" s="10">
        <v>1283</v>
      </c>
      <c r="F62" s="9">
        <v>1527</v>
      </c>
      <c r="G62" s="11" t="s">
        <v>10</v>
      </c>
      <c r="H62" s="34" t="s">
        <v>45</v>
      </c>
      <c r="I62" s="17">
        <v>512</v>
      </c>
      <c r="J62" s="14">
        <f>SUM(I62/I64)</f>
        <v>4.8669201520912544E-2</v>
      </c>
    </row>
    <row r="63" spans="1:16" s="2" customFormat="1" ht="16.5" customHeight="1" thickBot="1">
      <c r="A63" s="18" t="s">
        <v>140</v>
      </c>
      <c r="B63" s="19" t="s">
        <v>5</v>
      </c>
      <c r="C63" s="10">
        <v>1084</v>
      </c>
      <c r="D63" s="10">
        <v>1131</v>
      </c>
      <c r="E63" s="10">
        <v>1252</v>
      </c>
      <c r="F63" s="10" t="s">
        <v>33</v>
      </c>
      <c r="H63" s="13" t="s">
        <v>17</v>
      </c>
      <c r="I63" s="17">
        <v>388</v>
      </c>
      <c r="J63" s="14">
        <f>SUM(I63/I64)</f>
        <v>3.6882129277566539E-2</v>
      </c>
    </row>
    <row r="64" spans="1:16" s="2" customFormat="1" ht="16.5" customHeight="1" thickBot="1">
      <c r="A64" s="7" t="s">
        <v>137</v>
      </c>
      <c r="B64" s="8" t="s">
        <v>3</v>
      </c>
      <c r="C64" s="10">
        <v>1079</v>
      </c>
      <c r="D64" s="10">
        <v>1205</v>
      </c>
      <c r="E64" s="10">
        <v>1381</v>
      </c>
      <c r="F64" s="9">
        <v>1789</v>
      </c>
      <c r="G64" s="11" t="s">
        <v>6</v>
      </c>
      <c r="I64" s="24">
        <v>10520</v>
      </c>
    </row>
    <row r="65" spans="1:17" s="2" customFormat="1" ht="16.5" customHeight="1" thickBot="1">
      <c r="A65" s="18" t="s">
        <v>61</v>
      </c>
      <c r="B65" s="28" t="s">
        <v>3</v>
      </c>
      <c r="C65" s="10">
        <v>997</v>
      </c>
      <c r="D65" s="10">
        <v>1210</v>
      </c>
      <c r="E65" s="10">
        <v>1346</v>
      </c>
      <c r="F65" s="10">
        <v>1408</v>
      </c>
      <c r="G65" s="11"/>
    </row>
    <row r="66" spans="1:17" s="2" customFormat="1" ht="16.5" customHeight="1" thickBot="1">
      <c r="A66" s="18" t="s">
        <v>142</v>
      </c>
      <c r="B66" s="33" t="s">
        <v>45</v>
      </c>
      <c r="C66" s="10">
        <v>512</v>
      </c>
      <c r="D66" s="10">
        <v>576</v>
      </c>
      <c r="E66" s="10" t="s">
        <v>33</v>
      </c>
      <c r="F66" s="17"/>
      <c r="I66" s="17"/>
      <c r="J66" s="14"/>
    </row>
    <row r="67" spans="1:17" s="2" customFormat="1" ht="16.5" customHeight="1" thickBot="1">
      <c r="A67" s="18" t="s">
        <v>141</v>
      </c>
      <c r="B67" s="23" t="s">
        <v>14</v>
      </c>
      <c r="C67" s="10">
        <v>388</v>
      </c>
      <c r="D67" s="10">
        <v>407</v>
      </c>
      <c r="E67" s="10" t="s">
        <v>33</v>
      </c>
      <c r="F67" s="17"/>
      <c r="I67" s="17"/>
      <c r="J67" s="14"/>
    </row>
    <row r="69" spans="1:17" s="2" customFormat="1" ht="17.45" customHeight="1">
      <c r="A69" s="1" t="s">
        <v>122</v>
      </c>
    </row>
    <row r="70" spans="1:17" s="2" customFormat="1" ht="10.5" customHeight="1" thickBot="1">
      <c r="A70" s="1"/>
    </row>
    <row r="71" spans="1:17" s="2" customFormat="1" ht="16.5" customHeight="1" thickBot="1">
      <c r="A71" s="4" t="s">
        <v>0</v>
      </c>
      <c r="B71" s="5" t="s">
        <v>1</v>
      </c>
      <c r="C71" s="5" t="s">
        <v>2</v>
      </c>
      <c r="D71" s="5">
        <v>2</v>
      </c>
      <c r="E71" s="5">
        <v>3</v>
      </c>
      <c r="F71" s="5">
        <v>4</v>
      </c>
      <c r="G71" s="5">
        <v>5</v>
      </c>
      <c r="H71" s="5">
        <v>6</v>
      </c>
      <c r="I71" s="5">
        <v>7</v>
      </c>
      <c r="J71" s="5">
        <v>8</v>
      </c>
      <c r="K71" s="5">
        <v>9</v>
      </c>
      <c r="L71" s="5">
        <v>10</v>
      </c>
      <c r="M71" s="6"/>
      <c r="N71" s="13" t="s">
        <v>9</v>
      </c>
      <c r="O71" s="14">
        <f>(11381/17522)</f>
        <v>0.64952630978198833</v>
      </c>
    </row>
    <row r="72" spans="1:17" s="2" customFormat="1" ht="16.5" customHeight="1" thickBot="1">
      <c r="A72" s="7" t="s">
        <v>77</v>
      </c>
      <c r="B72" s="8" t="s">
        <v>3</v>
      </c>
      <c r="C72" s="10">
        <v>1485</v>
      </c>
      <c r="D72" s="10">
        <v>1492</v>
      </c>
      <c r="E72" s="10">
        <v>1518</v>
      </c>
      <c r="F72" s="10">
        <v>1552</v>
      </c>
      <c r="G72" s="10">
        <v>1566</v>
      </c>
      <c r="H72" s="10">
        <v>1654</v>
      </c>
      <c r="I72" s="10">
        <v>1707</v>
      </c>
      <c r="J72" s="10">
        <v>1757</v>
      </c>
      <c r="K72" s="9">
        <v>1932</v>
      </c>
      <c r="L72" s="10"/>
      <c r="M72" s="11" t="s">
        <v>4</v>
      </c>
      <c r="O72" s="13" t="s">
        <v>11</v>
      </c>
      <c r="P72" s="13" t="s">
        <v>12</v>
      </c>
      <c r="Q72" s="13" t="s">
        <v>13</v>
      </c>
    </row>
    <row r="73" spans="1:17" s="2" customFormat="1" ht="16.5" customHeight="1" thickBot="1">
      <c r="A73" s="7" t="s">
        <v>126</v>
      </c>
      <c r="B73" s="8" t="s">
        <v>3</v>
      </c>
      <c r="C73" s="10">
        <v>1315</v>
      </c>
      <c r="D73" s="10">
        <v>1335</v>
      </c>
      <c r="E73" s="10">
        <v>1346</v>
      </c>
      <c r="F73" s="10">
        <v>1406</v>
      </c>
      <c r="G73" s="10">
        <v>1412</v>
      </c>
      <c r="H73" s="10">
        <v>1459</v>
      </c>
      <c r="I73" s="10">
        <v>1489</v>
      </c>
      <c r="J73" s="10">
        <v>1523</v>
      </c>
      <c r="K73" s="10">
        <v>1576</v>
      </c>
      <c r="L73" s="9">
        <v>1959</v>
      </c>
      <c r="M73" s="11" t="s">
        <v>8</v>
      </c>
      <c r="N73" s="16" t="s">
        <v>5</v>
      </c>
      <c r="O73" s="17">
        <f>(C75+C74+C76+C80)</f>
        <v>3936</v>
      </c>
      <c r="P73" s="14">
        <f>SUM(O73/O79)</f>
        <v>0.35145995178140904</v>
      </c>
      <c r="Q73" s="2">
        <v>2</v>
      </c>
    </row>
    <row r="74" spans="1:17" s="2" customFormat="1" ht="16.5" customHeight="1" thickBot="1">
      <c r="A74" s="7" t="s">
        <v>123</v>
      </c>
      <c r="B74" s="12" t="s">
        <v>5</v>
      </c>
      <c r="C74" s="10">
        <v>1200</v>
      </c>
      <c r="D74" s="10">
        <v>1212</v>
      </c>
      <c r="E74" s="10">
        <v>1233</v>
      </c>
      <c r="F74" s="10">
        <v>1251</v>
      </c>
      <c r="G74" s="10">
        <v>1284</v>
      </c>
      <c r="H74" s="10">
        <v>1390</v>
      </c>
      <c r="I74" s="10">
        <v>1460</v>
      </c>
      <c r="J74" s="10">
        <v>1610</v>
      </c>
      <c r="K74" s="10">
        <v>1762</v>
      </c>
      <c r="L74" s="9">
        <v>1818</v>
      </c>
      <c r="M74" s="11" t="s">
        <v>7</v>
      </c>
      <c r="N74" s="20" t="s">
        <v>3</v>
      </c>
      <c r="O74" s="17">
        <f>(C72+C73+C77+C78)</f>
        <v>4706</v>
      </c>
      <c r="P74" s="14">
        <f>SUM(O74/O79)</f>
        <v>0.42021609072238592</v>
      </c>
      <c r="Q74" s="2">
        <v>3</v>
      </c>
    </row>
    <row r="75" spans="1:17" s="2" customFormat="1" ht="16.5" customHeight="1" thickBot="1">
      <c r="A75" s="18" t="s">
        <v>127</v>
      </c>
      <c r="B75" s="19" t="s">
        <v>5</v>
      </c>
      <c r="C75" s="10">
        <v>1142</v>
      </c>
      <c r="D75" s="10">
        <v>1149</v>
      </c>
      <c r="E75" s="10">
        <v>1152</v>
      </c>
      <c r="F75" s="10">
        <v>1161</v>
      </c>
      <c r="G75" s="10">
        <v>1170</v>
      </c>
      <c r="H75" s="10">
        <v>1200</v>
      </c>
      <c r="I75" s="10">
        <v>1223</v>
      </c>
      <c r="J75" s="10">
        <v>1275</v>
      </c>
      <c r="K75" s="10">
        <v>1305</v>
      </c>
      <c r="L75" s="10">
        <v>1386</v>
      </c>
      <c r="M75" s="11"/>
      <c r="N75" s="21" t="s">
        <v>16</v>
      </c>
      <c r="O75" s="17">
        <v>293</v>
      </c>
      <c r="P75" s="14">
        <f>SUM(O75/O79)</f>
        <v>2.6163050272345747E-2</v>
      </c>
    </row>
    <row r="76" spans="1:17" s="2" customFormat="1" ht="16.5" customHeight="1" thickBot="1">
      <c r="A76" s="7" t="s">
        <v>124</v>
      </c>
      <c r="B76" s="12" t="s">
        <v>5</v>
      </c>
      <c r="C76" s="10">
        <v>1047</v>
      </c>
      <c r="D76" s="10">
        <v>1056</v>
      </c>
      <c r="E76" s="10">
        <v>1063</v>
      </c>
      <c r="F76" s="10">
        <v>1102</v>
      </c>
      <c r="G76" s="10">
        <v>1110</v>
      </c>
      <c r="H76" s="10">
        <v>1153</v>
      </c>
      <c r="I76" s="10">
        <v>1180</v>
      </c>
      <c r="J76" s="10">
        <v>1261</v>
      </c>
      <c r="K76" s="10">
        <v>1358</v>
      </c>
      <c r="L76" s="9">
        <v>1574</v>
      </c>
      <c r="M76" s="11" t="s">
        <v>10</v>
      </c>
      <c r="N76" s="26" t="s">
        <v>18</v>
      </c>
      <c r="O76" s="17">
        <f>(C83+C85)</f>
        <v>606</v>
      </c>
      <c r="P76" s="14">
        <f>SUM(O76/O79)</f>
        <v>5.4111974283418164E-2</v>
      </c>
    </row>
    <row r="77" spans="1:17" s="2" customFormat="1" ht="16.5" customHeight="1" thickBot="1">
      <c r="A77" s="7" t="s">
        <v>125</v>
      </c>
      <c r="B77" s="8" t="s">
        <v>3</v>
      </c>
      <c r="C77" s="10">
        <v>1035</v>
      </c>
      <c r="D77" s="10">
        <v>1038</v>
      </c>
      <c r="E77" s="10">
        <v>1045</v>
      </c>
      <c r="F77" s="10">
        <v>1058</v>
      </c>
      <c r="G77" s="10">
        <v>1160</v>
      </c>
      <c r="H77" s="10">
        <v>1202</v>
      </c>
      <c r="I77" s="10">
        <v>1327</v>
      </c>
      <c r="J77" s="10">
        <v>1455</v>
      </c>
      <c r="K77" s="10">
        <v>1557</v>
      </c>
      <c r="L77" s="9">
        <v>1681</v>
      </c>
      <c r="M77" s="11" t="s">
        <v>6</v>
      </c>
      <c r="N77" s="34" t="s">
        <v>45</v>
      </c>
      <c r="O77" s="17">
        <v>153</v>
      </c>
      <c r="P77" s="14">
        <f>SUM(O77/O79)</f>
        <v>1.3661934101259042E-2</v>
      </c>
    </row>
    <row r="78" spans="1:17" s="2" customFormat="1" ht="16.5" customHeight="1" thickBot="1">
      <c r="A78" s="18" t="s">
        <v>129</v>
      </c>
      <c r="B78" s="28" t="s">
        <v>3</v>
      </c>
      <c r="C78" s="10">
        <v>871</v>
      </c>
      <c r="D78" s="10">
        <v>890</v>
      </c>
      <c r="E78" s="10">
        <v>893</v>
      </c>
      <c r="F78" s="10">
        <v>943</v>
      </c>
      <c r="G78" s="10">
        <v>963</v>
      </c>
      <c r="H78" s="10">
        <v>996</v>
      </c>
      <c r="I78" s="10">
        <v>1014</v>
      </c>
      <c r="J78" s="10">
        <v>1036</v>
      </c>
      <c r="K78" s="10">
        <v>1075</v>
      </c>
      <c r="L78" s="10" t="s">
        <v>33</v>
      </c>
      <c r="N78" s="13" t="s">
        <v>17</v>
      </c>
      <c r="O78" s="17">
        <f>(C79+C81+C82)</f>
        <v>1505</v>
      </c>
      <c r="P78" s="14">
        <f>SUM(O78/O79)</f>
        <v>0.13438699883918206</v>
      </c>
    </row>
    <row r="79" spans="1:17" s="2" customFormat="1" ht="16.5" customHeight="1" thickBot="1">
      <c r="A79" s="18" t="s">
        <v>135</v>
      </c>
      <c r="B79" s="23" t="s">
        <v>14</v>
      </c>
      <c r="C79" s="10">
        <v>581</v>
      </c>
      <c r="D79" s="10">
        <v>588</v>
      </c>
      <c r="E79" s="10">
        <v>602</v>
      </c>
      <c r="F79" s="10">
        <v>617</v>
      </c>
      <c r="G79" s="10">
        <v>641</v>
      </c>
      <c r="H79" s="10">
        <v>720</v>
      </c>
      <c r="I79" s="10">
        <v>800</v>
      </c>
      <c r="J79" s="10">
        <v>842</v>
      </c>
      <c r="K79" s="10" t="s">
        <v>33</v>
      </c>
      <c r="O79" s="24">
        <v>11199</v>
      </c>
    </row>
    <row r="80" spans="1:17" s="2" customFormat="1" ht="16.5" customHeight="1" thickBot="1">
      <c r="A80" s="18" t="s">
        <v>128</v>
      </c>
      <c r="B80" s="19" t="s">
        <v>5</v>
      </c>
      <c r="C80" s="10">
        <v>547</v>
      </c>
      <c r="D80" s="10">
        <v>548</v>
      </c>
      <c r="E80" s="10">
        <v>551</v>
      </c>
      <c r="F80" s="10">
        <v>555</v>
      </c>
      <c r="G80" s="10">
        <v>606</v>
      </c>
      <c r="H80" s="10">
        <v>624</v>
      </c>
      <c r="I80" s="10">
        <v>661</v>
      </c>
      <c r="J80" s="10" t="s">
        <v>33</v>
      </c>
    </row>
    <row r="81" spans="1:19" s="2" customFormat="1" ht="16.5" customHeight="1" thickBot="1">
      <c r="A81" s="18" t="s">
        <v>133</v>
      </c>
      <c r="B81" s="23" t="s">
        <v>14</v>
      </c>
      <c r="C81" s="10">
        <v>501</v>
      </c>
      <c r="D81" s="10">
        <v>517</v>
      </c>
      <c r="E81" s="10">
        <v>527</v>
      </c>
      <c r="F81" s="10">
        <v>542</v>
      </c>
      <c r="G81" s="10">
        <v>564</v>
      </c>
      <c r="H81" s="10" t="s">
        <v>33</v>
      </c>
      <c r="I81"/>
      <c r="J81"/>
    </row>
    <row r="82" spans="1:19" s="2" customFormat="1" ht="16.5" customHeight="1" thickBot="1">
      <c r="A82" s="18" t="s">
        <v>134</v>
      </c>
      <c r="B82" s="23" t="s">
        <v>14</v>
      </c>
      <c r="C82" s="10">
        <v>423</v>
      </c>
      <c r="D82" s="10">
        <v>425</v>
      </c>
      <c r="E82" s="10">
        <v>427</v>
      </c>
      <c r="F82" s="10">
        <v>433</v>
      </c>
      <c r="G82" s="10" t="s">
        <v>33</v>
      </c>
      <c r="N82" s="47"/>
      <c r="O82" s="17"/>
      <c r="P82" s="14"/>
    </row>
    <row r="83" spans="1:19" s="2" customFormat="1" ht="16.5" customHeight="1" thickBot="1">
      <c r="A83" s="18" t="s">
        <v>132</v>
      </c>
      <c r="B83" s="27" t="s">
        <v>18</v>
      </c>
      <c r="C83" s="10">
        <v>410</v>
      </c>
      <c r="D83" s="10">
        <v>416</v>
      </c>
      <c r="E83" s="10">
        <v>497</v>
      </c>
      <c r="F83" s="10">
        <v>510</v>
      </c>
      <c r="G83" s="10">
        <v>605</v>
      </c>
      <c r="H83" s="10">
        <v>623</v>
      </c>
      <c r="I83" s="10" t="s">
        <v>33</v>
      </c>
      <c r="O83" s="24"/>
    </row>
    <row r="84" spans="1:19" s="2" customFormat="1" ht="16.5" customHeight="1" thickBot="1">
      <c r="A84" s="18" t="s">
        <v>131</v>
      </c>
      <c r="B84" s="22" t="s">
        <v>16</v>
      </c>
      <c r="C84" s="10">
        <v>293</v>
      </c>
      <c r="D84" s="10">
        <v>310</v>
      </c>
      <c r="E84" s="10">
        <v>311</v>
      </c>
      <c r="F84" s="10" t="s">
        <v>33</v>
      </c>
    </row>
    <row r="85" spans="1:19" s="2" customFormat="1" ht="16.5" customHeight="1" thickBot="1">
      <c r="A85" s="18" t="s">
        <v>73</v>
      </c>
      <c r="B85" s="27" t="s">
        <v>18</v>
      </c>
      <c r="C85" s="10">
        <v>196</v>
      </c>
      <c r="D85" s="10">
        <v>201</v>
      </c>
      <c r="E85" s="10" t="s">
        <v>33</v>
      </c>
    </row>
    <row r="86" spans="1:19" s="2" customFormat="1" ht="16.5" customHeight="1" thickBot="1">
      <c r="A86" s="18" t="s">
        <v>130</v>
      </c>
      <c r="B86" s="33" t="s">
        <v>45</v>
      </c>
      <c r="C86" s="10">
        <v>153</v>
      </c>
      <c r="D86" s="10" t="s">
        <v>33</v>
      </c>
    </row>
    <row r="88" spans="1:19" s="35" customFormat="1" ht="15" customHeight="1">
      <c r="B88" s="39" t="s">
        <v>20</v>
      </c>
      <c r="C88" s="41" t="s">
        <v>5</v>
      </c>
      <c r="D88" s="42" t="s">
        <v>3</v>
      </c>
      <c r="E88" s="43" t="s">
        <v>16</v>
      </c>
      <c r="F88" s="58" t="s">
        <v>85</v>
      </c>
      <c r="G88" s="44" t="s">
        <v>18</v>
      </c>
      <c r="H88" s="48" t="s">
        <v>45</v>
      </c>
      <c r="I88" s="39" t="s">
        <v>17</v>
      </c>
      <c r="Q88" s="36"/>
      <c r="R88" s="37"/>
      <c r="S88" s="38"/>
    </row>
    <row r="89" spans="1:19" s="35" customFormat="1" ht="15" customHeight="1">
      <c r="A89" s="35" t="s">
        <v>11</v>
      </c>
      <c r="B89" s="40">
        <f>SUM(I64+M51+N33+Q10+O79)</f>
        <v>59995</v>
      </c>
      <c r="C89" s="37">
        <f>SUM(O73+I60+M45+N27+Q5)</f>
        <v>23157</v>
      </c>
      <c r="D89" s="37">
        <f>SUM(O74+I61+N28+Q6+M46)</f>
        <v>22841</v>
      </c>
      <c r="E89" s="37">
        <f>SUM(O75+M47+N29+Q7)</f>
        <v>2279</v>
      </c>
      <c r="F89" s="37">
        <f>(M48+N30+Q8)</f>
        <v>4945</v>
      </c>
      <c r="G89" s="37">
        <f>SUM(O76+M49)</f>
        <v>892</v>
      </c>
      <c r="H89" s="37">
        <f>(O77+I62+N31)</f>
        <v>1204</v>
      </c>
      <c r="I89" s="37">
        <f>SUM(I63+M50+N32+Q9+O78)</f>
        <v>4677</v>
      </c>
      <c r="Q89" s="39"/>
      <c r="R89" s="40"/>
      <c r="S89" s="38"/>
    </row>
    <row r="90" spans="1:19" s="35" customFormat="1" ht="15" customHeight="1">
      <c r="A90" s="35" t="s">
        <v>12</v>
      </c>
      <c r="B90" s="45">
        <v>1</v>
      </c>
      <c r="C90" s="38">
        <f t="shared" ref="C90:I90" si="0">SUM(C89/$B$89)</f>
        <v>0.38598216518043171</v>
      </c>
      <c r="D90" s="38">
        <f t="shared" si="0"/>
        <v>0.38071505958829904</v>
      </c>
      <c r="E90" s="38">
        <f t="shared" si="0"/>
        <v>3.7986498874906245E-2</v>
      </c>
      <c r="F90" s="38">
        <f>SUM(F89/$B$89)</f>
        <v>8.2423535294607886E-2</v>
      </c>
      <c r="G90" s="38">
        <f t="shared" si="0"/>
        <v>1.48679056588049E-2</v>
      </c>
      <c r="H90" s="38">
        <f t="shared" si="0"/>
        <v>2.0068339028252353E-2</v>
      </c>
      <c r="I90" s="38">
        <f t="shared" si="0"/>
        <v>7.7956496374697898E-2</v>
      </c>
    </row>
    <row r="91" spans="1:19" s="35" customFormat="1" ht="15" customHeight="1">
      <c r="A91" s="35" t="s">
        <v>13</v>
      </c>
      <c r="B91" s="39">
        <v>28</v>
      </c>
      <c r="C91" s="35">
        <v>12</v>
      </c>
      <c r="D91" s="35">
        <v>12</v>
      </c>
      <c r="E91" s="35">
        <v>1</v>
      </c>
      <c r="F91" s="35">
        <v>3</v>
      </c>
      <c r="G91" s="35">
        <v>0</v>
      </c>
      <c r="H91" s="35">
        <v>0</v>
      </c>
      <c r="I91" s="35">
        <v>0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S77"/>
  <sheetViews>
    <sheetView workbookViewId="0">
      <selection activeCell="M15" sqref="M15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9" width="8.7109375" customWidth="1"/>
  </cols>
  <sheetData>
    <row r="1" spans="1:17" s="2" customFormat="1" ht="16.5" customHeight="1">
      <c r="A1" s="1" t="s">
        <v>21</v>
      </c>
    </row>
    <row r="2" spans="1:17" s="2" customFormat="1" ht="9.75" customHeight="1" thickBot="1">
      <c r="A2" s="3"/>
    </row>
    <row r="3" spans="1:17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6"/>
      <c r="N3" s="13" t="s">
        <v>9</v>
      </c>
      <c r="O3" s="14">
        <f>SUM(11997/22155)</f>
        <v>0.54150304671631688</v>
      </c>
    </row>
    <row r="4" spans="1:17" s="2" customFormat="1" ht="16.5" customHeight="1" thickBot="1">
      <c r="A4" s="7" t="s">
        <v>27</v>
      </c>
      <c r="B4" s="8" t="s">
        <v>3</v>
      </c>
      <c r="C4" s="9">
        <v>1833</v>
      </c>
      <c r="D4" s="10"/>
      <c r="E4" s="9"/>
      <c r="F4" s="10"/>
      <c r="G4" s="10"/>
      <c r="H4" s="10"/>
      <c r="I4" s="9"/>
      <c r="J4" s="10"/>
      <c r="K4" s="10"/>
      <c r="L4" s="9"/>
      <c r="M4" s="11" t="s">
        <v>4</v>
      </c>
      <c r="O4" s="13" t="s">
        <v>11</v>
      </c>
      <c r="P4" s="13" t="s">
        <v>12</v>
      </c>
      <c r="Q4" s="13" t="s">
        <v>13</v>
      </c>
    </row>
    <row r="5" spans="1:17" s="2" customFormat="1" ht="16.5" customHeight="1" thickBot="1">
      <c r="A5" s="7" t="s">
        <v>28</v>
      </c>
      <c r="B5" s="8" t="s">
        <v>3</v>
      </c>
      <c r="C5" s="9">
        <v>1757</v>
      </c>
      <c r="D5" s="10"/>
      <c r="E5" s="10"/>
      <c r="F5" s="10"/>
      <c r="G5" s="9"/>
      <c r="H5" s="9"/>
      <c r="I5" s="9"/>
      <c r="J5" s="9"/>
      <c r="K5" s="9"/>
      <c r="L5" s="9"/>
      <c r="M5" s="11" t="s">
        <v>8</v>
      </c>
      <c r="N5" s="16" t="s">
        <v>5</v>
      </c>
      <c r="O5" s="17">
        <f>SUM(C8+C9+C11+C13)</f>
        <v>3460</v>
      </c>
      <c r="P5" s="14">
        <f>SUM(O5/O9)</f>
        <v>0.29252620899560366</v>
      </c>
      <c r="Q5" s="2">
        <v>2</v>
      </c>
    </row>
    <row r="6" spans="1:17" s="2" customFormat="1" ht="16.5" customHeight="1" thickBot="1">
      <c r="A6" s="7" t="s">
        <v>29</v>
      </c>
      <c r="B6" s="31" t="s">
        <v>16</v>
      </c>
      <c r="C6" s="9">
        <v>1637</v>
      </c>
      <c r="D6" s="10"/>
      <c r="E6" s="10"/>
      <c r="F6" s="9"/>
      <c r="G6" s="10"/>
      <c r="H6" s="9"/>
      <c r="I6" s="10"/>
      <c r="J6" s="10"/>
      <c r="K6" s="9"/>
      <c r="L6" s="10"/>
      <c r="M6" s="11" t="s">
        <v>7</v>
      </c>
      <c r="N6" s="20" t="s">
        <v>3</v>
      </c>
      <c r="O6" s="17">
        <f>SUM(C4+C5+C7)</f>
        <v>5196</v>
      </c>
      <c r="P6" s="14">
        <f>SUM(O6/O9)</f>
        <v>0.43929658437605679</v>
      </c>
      <c r="Q6" s="2">
        <v>3</v>
      </c>
    </row>
    <row r="7" spans="1:17" s="2" customFormat="1" ht="16.5" customHeight="1" thickBot="1">
      <c r="A7" s="7" t="s">
        <v>30</v>
      </c>
      <c r="B7" s="8" t="s">
        <v>3</v>
      </c>
      <c r="C7" s="9">
        <v>1606</v>
      </c>
      <c r="D7" s="10"/>
      <c r="E7" s="9"/>
      <c r="F7" s="10"/>
      <c r="G7" s="10"/>
      <c r="H7" s="9"/>
      <c r="I7" s="10"/>
      <c r="J7" s="10"/>
      <c r="K7" s="9"/>
      <c r="L7" s="10"/>
      <c r="M7" s="11" t="s">
        <v>6</v>
      </c>
      <c r="N7" s="21" t="s">
        <v>16</v>
      </c>
      <c r="O7" s="17">
        <v>1637</v>
      </c>
      <c r="P7" s="14">
        <f>SUM(O7/O9)</f>
        <v>0.13840040581670612</v>
      </c>
      <c r="Q7" s="2">
        <v>1</v>
      </c>
    </row>
    <row r="8" spans="1:17" s="2" customFormat="1" ht="16.5" customHeight="1" thickBot="1">
      <c r="A8" s="7" t="s">
        <v>22</v>
      </c>
      <c r="B8" s="12" t="s">
        <v>5</v>
      </c>
      <c r="C8" s="10">
        <v>1476</v>
      </c>
      <c r="D8" s="9">
        <v>1544</v>
      </c>
      <c r="E8" s="10"/>
      <c r="F8" s="10"/>
      <c r="G8" s="10"/>
      <c r="H8" s="9"/>
      <c r="I8" s="10"/>
      <c r="J8" s="10"/>
      <c r="K8" s="9"/>
      <c r="L8" s="10"/>
      <c r="M8" s="11" t="s">
        <v>10</v>
      </c>
      <c r="N8" s="13" t="s">
        <v>17</v>
      </c>
      <c r="O8" s="17">
        <f>SUM(C10+C12+C14)</f>
        <v>1535</v>
      </c>
      <c r="P8" s="14">
        <f>SUM(O8/O9)</f>
        <v>0.12977680081163342</v>
      </c>
      <c r="Q8" s="2">
        <v>1</v>
      </c>
    </row>
    <row r="9" spans="1:17" s="2" customFormat="1" ht="16.5" customHeight="1" thickBot="1">
      <c r="A9" s="7" t="s">
        <v>31</v>
      </c>
      <c r="B9" s="12" t="s">
        <v>5</v>
      </c>
      <c r="C9" s="10">
        <v>770</v>
      </c>
      <c r="D9" s="10">
        <v>806</v>
      </c>
      <c r="E9" s="10">
        <v>832</v>
      </c>
      <c r="F9" s="10">
        <v>845</v>
      </c>
      <c r="G9" s="10">
        <v>864</v>
      </c>
      <c r="H9" s="10">
        <v>877</v>
      </c>
      <c r="I9" s="10">
        <v>1096</v>
      </c>
      <c r="J9" s="9">
        <v>1534</v>
      </c>
      <c r="K9" s="10"/>
      <c r="L9" s="9"/>
      <c r="M9" s="11" t="s">
        <v>15</v>
      </c>
      <c r="O9" s="24">
        <v>11828</v>
      </c>
    </row>
    <row r="10" spans="1:17" s="2" customFormat="1" ht="16.5" customHeight="1" thickBot="1">
      <c r="A10" s="18" t="s">
        <v>23</v>
      </c>
      <c r="B10" s="23" t="s">
        <v>14</v>
      </c>
      <c r="C10" s="10">
        <v>756</v>
      </c>
      <c r="D10" s="10">
        <v>807</v>
      </c>
      <c r="E10" s="10">
        <v>852</v>
      </c>
      <c r="F10" s="10">
        <v>891</v>
      </c>
      <c r="G10" s="10">
        <v>911</v>
      </c>
      <c r="H10" s="10">
        <v>1011</v>
      </c>
      <c r="I10" s="10">
        <v>1069</v>
      </c>
      <c r="J10" s="10">
        <v>1148</v>
      </c>
      <c r="K10" s="10">
        <v>1151</v>
      </c>
      <c r="L10" s="10">
        <v>1168</v>
      </c>
      <c r="M10" s="11"/>
    </row>
    <row r="11" spans="1:17" s="2" customFormat="1" ht="16.5" customHeight="1" thickBot="1">
      <c r="A11" s="18" t="s">
        <v>32</v>
      </c>
      <c r="B11" s="19" t="s">
        <v>5</v>
      </c>
      <c r="C11" s="10">
        <v>685</v>
      </c>
      <c r="D11" s="10">
        <v>706</v>
      </c>
      <c r="E11" s="10">
        <v>801</v>
      </c>
      <c r="F11" s="10">
        <v>808</v>
      </c>
      <c r="G11" s="10">
        <v>820</v>
      </c>
      <c r="H11" s="10">
        <v>833</v>
      </c>
      <c r="I11" s="10">
        <v>923</v>
      </c>
      <c r="J11" s="10" t="s">
        <v>33</v>
      </c>
      <c r="L11" s="17"/>
    </row>
    <row r="12" spans="1:17" s="2" customFormat="1" ht="16.5" customHeight="1" thickBot="1">
      <c r="A12" s="7" t="s">
        <v>24</v>
      </c>
      <c r="B12" s="15" t="s">
        <v>14</v>
      </c>
      <c r="C12" s="10">
        <v>606</v>
      </c>
      <c r="D12" s="10">
        <v>699</v>
      </c>
      <c r="E12" s="10">
        <v>773</v>
      </c>
      <c r="F12" s="10">
        <v>828</v>
      </c>
      <c r="G12" s="10">
        <v>874</v>
      </c>
      <c r="H12" s="10">
        <v>923</v>
      </c>
      <c r="I12" s="10">
        <v>999</v>
      </c>
      <c r="J12" s="10">
        <v>1116</v>
      </c>
      <c r="K12" s="10">
        <v>1134</v>
      </c>
      <c r="L12" s="9">
        <v>1172</v>
      </c>
      <c r="M12" s="11" t="s">
        <v>19</v>
      </c>
    </row>
    <row r="13" spans="1:17" s="2" customFormat="1" ht="16.5" customHeight="1" thickBot="1">
      <c r="A13" s="18" t="s">
        <v>25</v>
      </c>
      <c r="B13" s="19" t="s">
        <v>5</v>
      </c>
      <c r="C13" s="10">
        <v>529</v>
      </c>
      <c r="D13" s="10">
        <v>575</v>
      </c>
      <c r="E13" s="10">
        <v>589</v>
      </c>
      <c r="F13" s="10">
        <v>602</v>
      </c>
      <c r="G13" s="10">
        <v>611</v>
      </c>
      <c r="H13" s="10">
        <v>622</v>
      </c>
      <c r="I13" s="10" t="s">
        <v>33</v>
      </c>
    </row>
    <row r="14" spans="1:17" s="2" customFormat="1" ht="16.5" customHeight="1" thickBot="1">
      <c r="A14" s="18" t="s">
        <v>26</v>
      </c>
      <c r="B14" s="23" t="s">
        <v>14</v>
      </c>
      <c r="C14" s="10">
        <v>173</v>
      </c>
      <c r="D14" s="10">
        <v>212</v>
      </c>
      <c r="E14" s="10">
        <v>236</v>
      </c>
      <c r="F14" s="10">
        <v>267</v>
      </c>
      <c r="G14" s="10">
        <v>288</v>
      </c>
      <c r="H14" s="10" t="s">
        <v>33</v>
      </c>
      <c r="I14" s="17"/>
      <c r="L14" s="24"/>
    </row>
    <row r="15" spans="1:17" s="2" customFormat="1" ht="10.5" customHeight="1">
      <c r="A15" s="1"/>
    </row>
    <row r="16" spans="1:17" s="2" customFormat="1" ht="17.45" customHeight="1">
      <c r="A16" s="1" t="s">
        <v>34</v>
      </c>
    </row>
    <row r="17" spans="1:15" s="2" customFormat="1" ht="10.5" customHeight="1" thickBot="1">
      <c r="A17" s="1"/>
    </row>
    <row r="18" spans="1:15" s="2" customFormat="1" ht="16.5" customHeight="1" thickBot="1">
      <c r="A18" s="4" t="s">
        <v>0</v>
      </c>
      <c r="B18" s="5" t="s">
        <v>1</v>
      </c>
      <c r="C18" s="5" t="s">
        <v>2</v>
      </c>
      <c r="D18" s="5">
        <v>2</v>
      </c>
      <c r="E18" s="5">
        <v>3</v>
      </c>
      <c r="F18" s="5">
        <v>4</v>
      </c>
      <c r="G18" s="5">
        <v>5</v>
      </c>
      <c r="H18" s="5">
        <v>6</v>
      </c>
      <c r="I18" s="5">
        <v>7</v>
      </c>
      <c r="J18" s="5">
        <v>8</v>
      </c>
      <c r="K18" s="6"/>
      <c r="L18" s="13" t="s">
        <v>9</v>
      </c>
      <c r="M18" s="14">
        <f>SUM(13555/23650)</f>
        <v>0.57315010570824521</v>
      </c>
    </row>
    <row r="19" spans="1:15" s="2" customFormat="1" ht="16.5" customHeight="1" thickBot="1">
      <c r="A19" s="7" t="s">
        <v>35</v>
      </c>
      <c r="B19" s="8" t="s">
        <v>3</v>
      </c>
      <c r="C19" s="9">
        <v>1993</v>
      </c>
      <c r="D19" s="10"/>
      <c r="E19" s="10"/>
      <c r="F19" s="10"/>
      <c r="G19" s="10"/>
      <c r="H19" s="9"/>
      <c r="I19" s="9"/>
      <c r="J19" s="9"/>
      <c r="K19" s="11" t="s">
        <v>4</v>
      </c>
      <c r="M19" s="13" t="s">
        <v>11</v>
      </c>
      <c r="N19" s="13" t="s">
        <v>12</v>
      </c>
      <c r="O19" s="13" t="s">
        <v>13</v>
      </c>
    </row>
    <row r="20" spans="1:15" s="2" customFormat="1" ht="16.5" customHeight="1" thickBot="1">
      <c r="A20" s="7" t="s">
        <v>36</v>
      </c>
      <c r="B20" s="12" t="s">
        <v>5</v>
      </c>
      <c r="C20" s="9">
        <v>1805</v>
      </c>
      <c r="D20" s="10"/>
      <c r="E20" s="10"/>
      <c r="F20" s="9"/>
      <c r="G20" s="10"/>
      <c r="H20" s="10"/>
      <c r="I20" s="10"/>
      <c r="J20" s="10"/>
      <c r="K20" s="11" t="s">
        <v>8</v>
      </c>
      <c r="L20" s="16" t="s">
        <v>5</v>
      </c>
      <c r="M20" s="17">
        <f>SUM(C20+C25+C27+C28)</f>
        <v>4471</v>
      </c>
      <c r="N20" s="14">
        <f>SUM(M20/M26)</f>
        <v>0.33296097706285371</v>
      </c>
      <c r="O20" s="2">
        <v>2</v>
      </c>
    </row>
    <row r="21" spans="1:15" s="2" customFormat="1" ht="16.5" customHeight="1" thickBot="1">
      <c r="A21" s="7" t="s">
        <v>37</v>
      </c>
      <c r="B21" s="15" t="s">
        <v>14</v>
      </c>
      <c r="C21" s="10">
        <v>1492</v>
      </c>
      <c r="D21" s="10">
        <v>1520</v>
      </c>
      <c r="E21" s="10">
        <v>1546</v>
      </c>
      <c r="F21" s="10">
        <v>1590</v>
      </c>
      <c r="G21" s="10">
        <v>1629</v>
      </c>
      <c r="H21" s="9">
        <v>1733</v>
      </c>
      <c r="I21" s="9"/>
      <c r="J21" s="10"/>
      <c r="K21" s="11" t="s">
        <v>7</v>
      </c>
      <c r="L21" s="20" t="s">
        <v>3</v>
      </c>
      <c r="M21" s="17">
        <f>SUM(C19+C22+C23+C24)</f>
        <v>5815</v>
      </c>
      <c r="N21" s="14">
        <f>SUM(M21/M26)</f>
        <v>0.43305034256776886</v>
      </c>
      <c r="O21" s="2">
        <v>4</v>
      </c>
    </row>
    <row r="22" spans="1:15" s="2" customFormat="1" ht="16.5" customHeight="1" thickBot="1">
      <c r="A22" s="7" t="s">
        <v>38</v>
      </c>
      <c r="B22" s="8" t="s">
        <v>3</v>
      </c>
      <c r="C22" s="10">
        <v>1356</v>
      </c>
      <c r="D22" s="10">
        <v>1402</v>
      </c>
      <c r="E22" s="10">
        <v>1413</v>
      </c>
      <c r="F22" s="10">
        <v>1442</v>
      </c>
      <c r="G22" s="10">
        <v>1454</v>
      </c>
      <c r="H22" s="10">
        <v>1478</v>
      </c>
      <c r="I22" s="10">
        <v>1529</v>
      </c>
      <c r="J22" s="9">
        <v>1552</v>
      </c>
      <c r="K22" s="11" t="s">
        <v>19</v>
      </c>
      <c r="L22" s="21" t="s">
        <v>16</v>
      </c>
      <c r="M22" s="17">
        <v>1045</v>
      </c>
      <c r="N22" s="14">
        <f>SUM(M22/M26)</f>
        <v>7.7822460530235324E-2</v>
      </c>
    </row>
    <row r="23" spans="1:15" s="2" customFormat="1" ht="16.5" customHeight="1" thickBot="1">
      <c r="A23" s="7" t="s">
        <v>39</v>
      </c>
      <c r="B23" s="8" t="s">
        <v>3</v>
      </c>
      <c r="C23" s="10">
        <v>1267</v>
      </c>
      <c r="D23" s="10">
        <v>1369</v>
      </c>
      <c r="E23" s="10">
        <v>1383</v>
      </c>
      <c r="F23" s="10">
        <v>1465</v>
      </c>
      <c r="G23" s="10">
        <v>1471</v>
      </c>
      <c r="H23" s="10">
        <v>1523</v>
      </c>
      <c r="I23" s="10">
        <v>1550</v>
      </c>
      <c r="J23" s="9">
        <v>1560</v>
      </c>
      <c r="K23" s="11" t="s">
        <v>15</v>
      </c>
      <c r="L23" s="26" t="s">
        <v>18</v>
      </c>
      <c r="M23" s="17">
        <v>234</v>
      </c>
      <c r="N23" s="14">
        <f>SUM(M23/M26)</f>
        <v>1.7426273458445041E-2</v>
      </c>
    </row>
    <row r="24" spans="1:15" s="2" customFormat="1" ht="16.5" customHeight="1" thickBot="1">
      <c r="A24" s="7" t="s">
        <v>47</v>
      </c>
      <c r="B24" s="8" t="s">
        <v>3</v>
      </c>
      <c r="C24" s="10">
        <v>1199</v>
      </c>
      <c r="D24" s="10">
        <v>1256</v>
      </c>
      <c r="E24" s="10">
        <v>1267</v>
      </c>
      <c r="F24" s="10">
        <v>1297</v>
      </c>
      <c r="G24" s="10">
        <v>1305</v>
      </c>
      <c r="H24" s="10">
        <v>1345</v>
      </c>
      <c r="I24" s="10">
        <v>1582</v>
      </c>
      <c r="J24" s="9">
        <v>1606</v>
      </c>
      <c r="K24" s="11" t="s">
        <v>10</v>
      </c>
      <c r="L24" s="34" t="s">
        <v>45</v>
      </c>
      <c r="M24" s="17">
        <v>371</v>
      </c>
      <c r="N24" s="14">
        <f>SUM(M24/M26)</f>
        <v>2.7628835269585941E-2</v>
      </c>
    </row>
    <row r="25" spans="1:15" s="2" customFormat="1" ht="16.5" customHeight="1" thickBot="1">
      <c r="A25" s="7" t="s">
        <v>46</v>
      </c>
      <c r="B25" s="12" t="s">
        <v>5</v>
      </c>
      <c r="C25" s="10">
        <v>1159</v>
      </c>
      <c r="D25" s="10">
        <v>1164</v>
      </c>
      <c r="E25" s="10">
        <v>1179</v>
      </c>
      <c r="F25" s="10">
        <v>1189</v>
      </c>
      <c r="G25" s="10">
        <v>1209</v>
      </c>
      <c r="H25" s="10">
        <v>1366</v>
      </c>
      <c r="I25" s="9">
        <v>1747</v>
      </c>
      <c r="J25" s="10"/>
      <c r="K25" s="11" t="s">
        <v>6</v>
      </c>
      <c r="L25" s="13" t="s">
        <v>17</v>
      </c>
      <c r="M25" s="17">
        <v>1492</v>
      </c>
      <c r="N25" s="14">
        <f>SUM(M25/M26)</f>
        <v>0.1111111111111111</v>
      </c>
      <c r="O25" s="2">
        <v>1</v>
      </c>
    </row>
    <row r="26" spans="1:15" s="2" customFormat="1" ht="16.5" customHeight="1" thickBot="1">
      <c r="A26" s="18" t="s">
        <v>40</v>
      </c>
      <c r="B26" s="22" t="s">
        <v>16</v>
      </c>
      <c r="C26" s="10">
        <v>1045</v>
      </c>
      <c r="D26" s="10">
        <v>1083</v>
      </c>
      <c r="E26" s="10">
        <v>1156</v>
      </c>
      <c r="F26" s="10">
        <v>1298</v>
      </c>
      <c r="G26" s="10">
        <v>1304</v>
      </c>
      <c r="H26" s="10">
        <v>1406</v>
      </c>
      <c r="I26" s="10">
        <v>1464</v>
      </c>
      <c r="J26" s="10">
        <v>1475</v>
      </c>
      <c r="K26" s="11"/>
      <c r="M26" s="24">
        <v>13428</v>
      </c>
    </row>
    <row r="27" spans="1:15" s="2" customFormat="1" ht="16.5" customHeight="1" thickBot="1">
      <c r="A27" s="18" t="s">
        <v>41</v>
      </c>
      <c r="B27" s="19" t="s">
        <v>5</v>
      </c>
      <c r="C27" s="10">
        <v>881</v>
      </c>
      <c r="D27" s="10">
        <v>885</v>
      </c>
      <c r="E27" s="10">
        <v>887</v>
      </c>
      <c r="F27" s="10">
        <v>888</v>
      </c>
      <c r="G27" s="10">
        <v>904</v>
      </c>
      <c r="H27" s="10">
        <v>1019</v>
      </c>
      <c r="I27" s="10" t="s">
        <v>33</v>
      </c>
    </row>
    <row r="28" spans="1:15" s="2" customFormat="1" ht="16.5" customHeight="1" thickBot="1">
      <c r="A28" s="18" t="s">
        <v>42</v>
      </c>
      <c r="B28" s="19" t="s">
        <v>5</v>
      </c>
      <c r="C28" s="10">
        <v>626</v>
      </c>
      <c r="D28" s="10">
        <v>638</v>
      </c>
      <c r="E28" s="10">
        <v>649</v>
      </c>
      <c r="F28" s="10">
        <v>676</v>
      </c>
      <c r="G28" s="10">
        <v>695</v>
      </c>
      <c r="H28" s="10" t="s">
        <v>33</v>
      </c>
    </row>
    <row r="29" spans="1:15" s="2" customFormat="1" ht="16.5" customHeight="1" thickBot="1">
      <c r="A29" s="18" t="s">
        <v>43</v>
      </c>
      <c r="B29" s="33" t="s">
        <v>45</v>
      </c>
      <c r="C29" s="10">
        <v>371</v>
      </c>
      <c r="D29" s="10">
        <v>391</v>
      </c>
      <c r="E29" s="10">
        <v>408</v>
      </c>
      <c r="F29" s="10" t="s">
        <v>33</v>
      </c>
      <c r="J29" s="17"/>
      <c r="K29" s="17"/>
    </row>
    <row r="30" spans="1:15" s="2" customFormat="1" ht="16.5" customHeight="1" thickBot="1">
      <c r="A30" s="18" t="s">
        <v>44</v>
      </c>
      <c r="B30" s="27" t="s">
        <v>18</v>
      </c>
      <c r="C30" s="10">
        <v>234</v>
      </c>
      <c r="D30" s="10">
        <v>236</v>
      </c>
      <c r="E30" s="10" t="s">
        <v>33</v>
      </c>
      <c r="G30" s="17"/>
      <c r="H30" s="17"/>
      <c r="I30" s="17"/>
      <c r="J30" s="17"/>
      <c r="K30" s="17"/>
      <c r="L30" s="17"/>
      <c r="M30" s="17"/>
      <c r="N30" s="32"/>
    </row>
    <row r="31" spans="1:15" s="2" customFormat="1" ht="11.25" customHeight="1">
      <c r="A31" s="29"/>
      <c r="B31" s="30"/>
      <c r="C31" s="29"/>
      <c r="D31" s="29"/>
      <c r="E31" s="29"/>
      <c r="N31" s="14"/>
    </row>
    <row r="32" spans="1:15" s="2" customFormat="1" ht="17.45" customHeight="1">
      <c r="A32" s="1" t="s">
        <v>59</v>
      </c>
    </row>
    <row r="33" spans="1:18" s="2" customFormat="1" ht="8.25" customHeight="1" thickBot="1">
      <c r="A33" s="1"/>
    </row>
    <row r="34" spans="1:18" s="2" customFormat="1" ht="17.45" customHeight="1" thickBot="1">
      <c r="A34" s="4" t="s">
        <v>0</v>
      </c>
      <c r="B34" s="5" t="s">
        <v>1</v>
      </c>
      <c r="C34" s="5" t="s">
        <v>2</v>
      </c>
      <c r="D34" s="5">
        <v>2</v>
      </c>
      <c r="E34" s="5">
        <v>3</v>
      </c>
      <c r="F34" s="5">
        <v>4</v>
      </c>
      <c r="G34" s="5">
        <v>5</v>
      </c>
      <c r="H34" s="5">
        <v>6</v>
      </c>
      <c r="I34" s="5">
        <v>7</v>
      </c>
      <c r="J34" s="5">
        <v>8</v>
      </c>
      <c r="K34" s="5">
        <v>9</v>
      </c>
      <c r="L34" s="5">
        <v>10</v>
      </c>
      <c r="M34" s="5"/>
      <c r="N34" s="13" t="s">
        <v>9</v>
      </c>
      <c r="O34" s="14">
        <f>SUM(12671/18955)</f>
        <v>0.66847797414930099</v>
      </c>
    </row>
    <row r="35" spans="1:18" s="2" customFormat="1" ht="17.45" customHeight="1" thickBot="1">
      <c r="A35" s="7" t="s">
        <v>48</v>
      </c>
      <c r="B35" s="31" t="s">
        <v>16</v>
      </c>
      <c r="C35" s="9">
        <v>2282</v>
      </c>
      <c r="D35" s="10"/>
      <c r="E35" s="9"/>
      <c r="F35" s="10"/>
      <c r="G35" s="10"/>
      <c r="H35" s="9"/>
      <c r="I35" s="10"/>
      <c r="J35" s="10"/>
      <c r="K35" s="10"/>
      <c r="L35" s="10"/>
      <c r="M35" s="11" t="s">
        <v>4</v>
      </c>
      <c r="O35" s="13" t="s">
        <v>11</v>
      </c>
      <c r="P35" s="13" t="s">
        <v>12</v>
      </c>
      <c r="Q35" s="13" t="s">
        <v>13</v>
      </c>
      <c r="R35" s="13"/>
    </row>
    <row r="36" spans="1:18" s="2" customFormat="1" ht="17.45" customHeight="1" thickBot="1">
      <c r="A36" s="7" t="s">
        <v>49</v>
      </c>
      <c r="B36" s="12" t="s">
        <v>5</v>
      </c>
      <c r="C36" s="10">
        <v>1840</v>
      </c>
      <c r="D36" s="10">
        <v>1851</v>
      </c>
      <c r="E36" s="10">
        <v>1878</v>
      </c>
      <c r="F36" s="10">
        <v>1942</v>
      </c>
      <c r="G36" s="9">
        <v>2176</v>
      </c>
      <c r="H36" s="10"/>
      <c r="I36" s="9"/>
      <c r="J36" s="10"/>
      <c r="K36" s="9"/>
      <c r="L36" s="9"/>
      <c r="M36" s="11" t="s">
        <v>8</v>
      </c>
      <c r="N36" s="16" t="s">
        <v>5</v>
      </c>
      <c r="O36" s="17">
        <f>SUM(C36+C38+C41+C42+C44)</f>
        <v>5504</v>
      </c>
      <c r="P36" s="14">
        <f>SUM(O36/O41)</f>
        <v>0.43933588761174969</v>
      </c>
      <c r="Q36" s="2">
        <v>2</v>
      </c>
    </row>
    <row r="37" spans="1:18" s="2" customFormat="1" ht="17.45" customHeight="1" thickBot="1">
      <c r="A37" s="7" t="s">
        <v>50</v>
      </c>
      <c r="B37" s="8" t="s">
        <v>3</v>
      </c>
      <c r="C37" s="10">
        <v>1575</v>
      </c>
      <c r="D37" s="10">
        <v>1609</v>
      </c>
      <c r="E37" s="10">
        <v>1663</v>
      </c>
      <c r="F37" s="10">
        <v>1736</v>
      </c>
      <c r="G37" s="10">
        <v>1895</v>
      </c>
      <c r="H37" s="9">
        <v>2141</v>
      </c>
      <c r="I37" s="9"/>
      <c r="J37" s="10"/>
      <c r="K37" s="9"/>
      <c r="L37" s="9"/>
      <c r="M37" s="11" t="s">
        <v>7</v>
      </c>
      <c r="N37" s="20" t="s">
        <v>3</v>
      </c>
      <c r="O37" s="17">
        <f>SUM(C37+C39+C40)</f>
        <v>3851</v>
      </c>
      <c r="P37" s="14">
        <f>SUM(O37/O41)</f>
        <v>0.30739144316730521</v>
      </c>
      <c r="Q37" s="2">
        <v>2</v>
      </c>
    </row>
    <row r="38" spans="1:18" s="2" customFormat="1" ht="17.45" customHeight="1" thickBot="1">
      <c r="A38" s="7" t="s">
        <v>51</v>
      </c>
      <c r="B38" s="12" t="s">
        <v>5</v>
      </c>
      <c r="C38" s="10">
        <v>1266</v>
      </c>
      <c r="D38" s="10">
        <v>1278</v>
      </c>
      <c r="E38" s="10">
        <v>1296</v>
      </c>
      <c r="F38" s="10">
        <v>1428</v>
      </c>
      <c r="G38" s="10">
        <v>1446</v>
      </c>
      <c r="H38" s="10">
        <v>1682</v>
      </c>
      <c r="I38" s="10">
        <v>1691</v>
      </c>
      <c r="J38" s="10">
        <v>1727</v>
      </c>
      <c r="K38" s="10">
        <v>1752</v>
      </c>
      <c r="L38" s="9">
        <v>1785</v>
      </c>
      <c r="M38" s="11" t="s">
        <v>10</v>
      </c>
      <c r="N38" s="21" t="s">
        <v>16</v>
      </c>
      <c r="O38" s="17">
        <v>2282</v>
      </c>
      <c r="P38" s="14">
        <f>SUM(O38/O41)</f>
        <v>0.18215197956577267</v>
      </c>
      <c r="Q38" s="2">
        <v>1</v>
      </c>
    </row>
    <row r="39" spans="1:18" s="2" customFormat="1" ht="17.45" customHeight="1" thickBot="1">
      <c r="A39" s="7" t="s">
        <v>52</v>
      </c>
      <c r="B39" s="8" t="s">
        <v>3</v>
      </c>
      <c r="C39" s="10">
        <v>1206</v>
      </c>
      <c r="D39" s="10">
        <v>1227</v>
      </c>
      <c r="E39" s="10">
        <v>1250</v>
      </c>
      <c r="F39" s="10">
        <v>1325</v>
      </c>
      <c r="G39" s="10">
        <v>1394</v>
      </c>
      <c r="H39" s="10">
        <v>1495</v>
      </c>
      <c r="I39" s="10">
        <v>1508</v>
      </c>
      <c r="J39" s="9">
        <v>2156</v>
      </c>
      <c r="K39" s="10"/>
      <c r="L39" s="9"/>
      <c r="M39" s="11" t="s">
        <v>6</v>
      </c>
      <c r="N39" s="26" t="s">
        <v>18</v>
      </c>
      <c r="O39" s="17">
        <v>214</v>
      </c>
      <c r="P39" s="14">
        <f>SUM(O39/O41)</f>
        <v>1.7081736909323117E-2</v>
      </c>
    </row>
    <row r="40" spans="1:18" s="2" customFormat="1" ht="17.45" customHeight="1" thickBot="1">
      <c r="A40" s="18" t="s">
        <v>53</v>
      </c>
      <c r="B40" s="28" t="s">
        <v>3</v>
      </c>
      <c r="C40" s="10">
        <v>1070</v>
      </c>
      <c r="D40" s="10">
        <v>1083</v>
      </c>
      <c r="E40" s="10">
        <v>1098</v>
      </c>
      <c r="F40" s="10">
        <v>1138</v>
      </c>
      <c r="G40" s="10">
        <v>1204</v>
      </c>
      <c r="H40" s="10">
        <v>1230</v>
      </c>
      <c r="I40" s="10">
        <v>1254</v>
      </c>
      <c r="J40" s="10" t="s">
        <v>33</v>
      </c>
      <c r="N40" s="13" t="s">
        <v>17</v>
      </c>
      <c r="O40" s="17">
        <v>677</v>
      </c>
      <c r="P40" s="14">
        <f>SUM(O40/O41)</f>
        <v>5.40389527458493E-2</v>
      </c>
      <c r="R40" s="14"/>
    </row>
    <row r="41" spans="1:18" s="2" customFormat="1" ht="17.45" customHeight="1" thickBot="1">
      <c r="A41" s="18" t="s">
        <v>54</v>
      </c>
      <c r="B41" s="19" t="s">
        <v>5</v>
      </c>
      <c r="C41" s="10">
        <v>960</v>
      </c>
      <c r="D41" s="10">
        <v>970</v>
      </c>
      <c r="E41" s="10">
        <v>978</v>
      </c>
      <c r="F41" s="10">
        <v>1110</v>
      </c>
      <c r="G41" s="10">
        <v>1189</v>
      </c>
      <c r="H41" s="10">
        <v>1316</v>
      </c>
      <c r="I41" s="10">
        <v>1357</v>
      </c>
      <c r="J41" s="10">
        <v>1658</v>
      </c>
      <c r="K41" s="10">
        <v>1700</v>
      </c>
      <c r="L41" s="10">
        <v>1719</v>
      </c>
      <c r="M41" s="25"/>
      <c r="O41" s="24">
        <v>12528</v>
      </c>
      <c r="R41" s="14"/>
    </row>
    <row r="42" spans="1:18" s="2" customFormat="1" ht="17.45" customHeight="1" thickBot="1">
      <c r="A42" s="18" t="s">
        <v>55</v>
      </c>
      <c r="B42" s="19" t="s">
        <v>5</v>
      </c>
      <c r="C42" s="10">
        <v>764</v>
      </c>
      <c r="D42" s="10">
        <v>775</v>
      </c>
      <c r="E42" s="10">
        <v>780</v>
      </c>
      <c r="F42" s="10">
        <v>882</v>
      </c>
      <c r="G42" s="10">
        <v>893</v>
      </c>
      <c r="H42" s="10" t="s">
        <v>33</v>
      </c>
    </row>
    <row r="43" spans="1:18" s="2" customFormat="1" ht="17.45" customHeight="1" thickBot="1">
      <c r="A43" s="18" t="s">
        <v>56</v>
      </c>
      <c r="B43" s="23" t="s">
        <v>14</v>
      </c>
      <c r="C43" s="10">
        <v>677</v>
      </c>
      <c r="D43" s="10">
        <v>728</v>
      </c>
      <c r="E43" s="10">
        <v>763</v>
      </c>
      <c r="F43" s="10">
        <v>788</v>
      </c>
      <c r="G43" s="10" t="s">
        <v>33</v>
      </c>
      <c r="J43" s="13"/>
      <c r="L43" s="14"/>
    </row>
    <row r="44" spans="1:18" s="2" customFormat="1" ht="17.45" customHeight="1" thickBot="1">
      <c r="A44" s="18" t="s">
        <v>58</v>
      </c>
      <c r="B44" s="19" t="s">
        <v>5</v>
      </c>
      <c r="C44" s="10">
        <v>674</v>
      </c>
      <c r="D44" s="10">
        <v>679</v>
      </c>
      <c r="E44" s="10">
        <v>687</v>
      </c>
      <c r="F44" s="10" t="s">
        <v>33</v>
      </c>
      <c r="G44" s="17"/>
      <c r="J44" s="13"/>
      <c r="L44" s="14"/>
    </row>
    <row r="45" spans="1:18" s="2" customFormat="1" ht="17.45" customHeight="1" thickBot="1">
      <c r="A45" s="18" t="s">
        <v>57</v>
      </c>
      <c r="B45" s="27" t="s">
        <v>18</v>
      </c>
      <c r="C45" s="10">
        <v>214</v>
      </c>
      <c r="D45" s="10" t="s">
        <v>33</v>
      </c>
      <c r="F45" s="17"/>
      <c r="G45" s="17"/>
      <c r="J45" s="13"/>
      <c r="L45" s="14"/>
    </row>
    <row r="47" spans="1:18" s="2" customFormat="1" ht="17.45" customHeight="1">
      <c r="A47" s="1" t="s">
        <v>60</v>
      </c>
    </row>
    <row r="48" spans="1:18" s="2" customFormat="1" ht="10.5" customHeight="1" thickBot="1">
      <c r="A48" s="1"/>
    </row>
    <row r="49" spans="1:15" s="2" customFormat="1" ht="16.5" customHeight="1" thickBot="1">
      <c r="A49" s="4" t="s">
        <v>0</v>
      </c>
      <c r="B49" s="5" t="s">
        <v>1</v>
      </c>
      <c r="C49" s="5" t="s">
        <v>2</v>
      </c>
      <c r="D49" s="5">
        <v>2</v>
      </c>
      <c r="E49" s="5">
        <v>3</v>
      </c>
      <c r="F49" s="5">
        <v>4</v>
      </c>
      <c r="G49" s="5">
        <v>5</v>
      </c>
      <c r="H49" s="6"/>
      <c r="I49" s="13" t="s">
        <v>9</v>
      </c>
      <c r="J49" s="14">
        <f>SUM(9779/15636)</f>
        <v>0.62541570734203122</v>
      </c>
    </row>
    <row r="50" spans="1:15" s="2" customFormat="1" ht="16.5" customHeight="1" thickBot="1">
      <c r="A50" s="7" t="s">
        <v>67</v>
      </c>
      <c r="B50" s="8" t="s">
        <v>3</v>
      </c>
      <c r="C50" s="10">
        <v>1901</v>
      </c>
      <c r="D50" s="10">
        <v>1905</v>
      </c>
      <c r="E50" s="9">
        <v>1941</v>
      </c>
      <c r="F50" s="10"/>
      <c r="G50" s="10"/>
      <c r="H50" s="11" t="s">
        <v>4</v>
      </c>
      <c r="J50" s="13" t="s">
        <v>11</v>
      </c>
      <c r="K50" s="13" t="s">
        <v>12</v>
      </c>
      <c r="L50" s="13" t="s">
        <v>13</v>
      </c>
    </row>
    <row r="51" spans="1:15" s="2" customFormat="1" ht="16.5" customHeight="1" thickBot="1">
      <c r="A51" s="7" t="s">
        <v>61</v>
      </c>
      <c r="B51" s="8" t="s">
        <v>3</v>
      </c>
      <c r="C51" s="10">
        <v>1773</v>
      </c>
      <c r="D51" s="10">
        <v>1791</v>
      </c>
      <c r="E51" s="10">
        <v>1854</v>
      </c>
      <c r="F51" s="10">
        <v>1893</v>
      </c>
      <c r="G51" s="9">
        <v>2130</v>
      </c>
      <c r="H51" s="11" t="s">
        <v>8</v>
      </c>
      <c r="I51" s="16" t="s">
        <v>5</v>
      </c>
      <c r="J51" s="17">
        <f>SUM(C53+C55+C56)</f>
        <v>3026</v>
      </c>
      <c r="K51" s="14">
        <f>SUM(J51/J55)</f>
        <v>0.3142263759086189</v>
      </c>
      <c r="L51" s="2">
        <v>1</v>
      </c>
    </row>
    <row r="52" spans="1:15" s="2" customFormat="1" ht="16.5" customHeight="1" thickBot="1">
      <c r="A52" s="7" t="s">
        <v>68</v>
      </c>
      <c r="B52" s="8" t="s">
        <v>3</v>
      </c>
      <c r="C52" s="10">
        <v>1413</v>
      </c>
      <c r="D52" s="10">
        <v>1416</v>
      </c>
      <c r="E52" s="10">
        <v>1514</v>
      </c>
      <c r="F52" s="10">
        <v>1585</v>
      </c>
      <c r="G52" s="9">
        <v>1684</v>
      </c>
      <c r="H52" s="11" t="s">
        <v>6</v>
      </c>
      <c r="I52" s="20" t="s">
        <v>3</v>
      </c>
      <c r="J52" s="17">
        <f>SUM(C50:C52)</f>
        <v>5087</v>
      </c>
      <c r="K52" s="14">
        <f>SUM(J52/J55)</f>
        <v>0.52824506749740396</v>
      </c>
      <c r="L52" s="2">
        <v>3</v>
      </c>
    </row>
    <row r="53" spans="1:15" s="2" customFormat="1" ht="16.5" customHeight="1" thickBot="1">
      <c r="A53" s="7" t="s">
        <v>69</v>
      </c>
      <c r="B53" s="12" t="s">
        <v>5</v>
      </c>
      <c r="C53" s="10">
        <v>1326</v>
      </c>
      <c r="D53" s="10">
        <v>1331</v>
      </c>
      <c r="E53" s="10">
        <v>1367</v>
      </c>
      <c r="F53" s="10">
        <v>1702</v>
      </c>
      <c r="G53" s="9">
        <v>2122</v>
      </c>
      <c r="H53" s="11" t="s">
        <v>7</v>
      </c>
      <c r="I53" s="21" t="s">
        <v>16</v>
      </c>
      <c r="J53" s="17">
        <v>960</v>
      </c>
      <c r="K53" s="14">
        <f>SUM(J53/J55)</f>
        <v>9.9688473520249218E-2</v>
      </c>
    </row>
    <row r="54" spans="1:15" s="2" customFormat="1" ht="16.5" customHeight="1" thickBot="1">
      <c r="A54" s="18" t="s">
        <v>62</v>
      </c>
      <c r="B54" s="22" t="s">
        <v>16</v>
      </c>
      <c r="C54" s="10">
        <v>960</v>
      </c>
      <c r="D54" s="10">
        <v>981</v>
      </c>
      <c r="E54" s="10">
        <v>1069</v>
      </c>
      <c r="F54" s="10">
        <v>1113</v>
      </c>
      <c r="G54" s="10">
        <v>1226</v>
      </c>
      <c r="H54" s="11"/>
      <c r="I54" s="13" t="s">
        <v>17</v>
      </c>
      <c r="J54" s="17">
        <f>SUM(C57+C58)</f>
        <v>557</v>
      </c>
      <c r="K54" s="14">
        <f>SUM(J54/J55)</f>
        <v>5.7840083073727934E-2</v>
      </c>
    </row>
    <row r="55" spans="1:15" s="2" customFormat="1" ht="16.5" customHeight="1" thickBot="1">
      <c r="A55" s="18" t="s">
        <v>63</v>
      </c>
      <c r="B55" s="19" t="s">
        <v>5</v>
      </c>
      <c r="C55" s="10">
        <v>905</v>
      </c>
      <c r="D55" s="10">
        <v>923</v>
      </c>
      <c r="E55" s="10">
        <v>943</v>
      </c>
      <c r="F55" s="10">
        <v>1095</v>
      </c>
      <c r="G55" s="10" t="s">
        <v>33</v>
      </c>
      <c r="H55" s="14"/>
      <c r="J55" s="24">
        <v>9630</v>
      </c>
    </row>
    <row r="56" spans="1:15" s="2" customFormat="1" ht="16.5" customHeight="1" thickBot="1">
      <c r="A56" s="18" t="s">
        <v>64</v>
      </c>
      <c r="B56" s="19" t="s">
        <v>5</v>
      </c>
      <c r="C56" s="10">
        <v>795</v>
      </c>
      <c r="D56" s="10">
        <v>796</v>
      </c>
      <c r="E56" s="10">
        <v>809</v>
      </c>
      <c r="F56" s="25" t="s">
        <v>33</v>
      </c>
    </row>
    <row r="57" spans="1:15" s="2" customFormat="1" ht="16.5" customHeight="1" thickBot="1">
      <c r="A57" s="18" t="s">
        <v>65</v>
      </c>
      <c r="B57" s="23" t="s">
        <v>14</v>
      </c>
      <c r="C57" s="25">
        <v>442</v>
      </c>
      <c r="D57" s="25">
        <v>475</v>
      </c>
      <c r="E57" s="25" t="s">
        <v>33</v>
      </c>
      <c r="I57" s="17"/>
      <c r="J57" s="14"/>
    </row>
    <row r="58" spans="1:15" s="2" customFormat="1" ht="16.5" customHeight="1" thickBot="1">
      <c r="A58" s="18" t="s">
        <v>66</v>
      </c>
      <c r="B58" s="23" t="s">
        <v>14</v>
      </c>
      <c r="C58" s="25">
        <v>115</v>
      </c>
      <c r="D58" s="25" t="s">
        <v>33</v>
      </c>
      <c r="H58" s="13"/>
      <c r="I58"/>
      <c r="J58"/>
      <c r="K58"/>
    </row>
    <row r="60" spans="1:15" s="2" customFormat="1" ht="17.45" customHeight="1">
      <c r="A60" s="1" t="s">
        <v>70</v>
      </c>
    </row>
    <row r="61" spans="1:15" s="2" customFormat="1" ht="10.5" customHeight="1" thickBot="1">
      <c r="A61" s="1"/>
    </row>
    <row r="62" spans="1:15" s="2" customFormat="1" ht="16.5" customHeight="1" thickBot="1">
      <c r="A62" s="4" t="s">
        <v>0</v>
      </c>
      <c r="B62" s="5" t="s">
        <v>1</v>
      </c>
      <c r="C62" s="5" t="s">
        <v>2</v>
      </c>
      <c r="D62" s="5">
        <v>2</v>
      </c>
      <c r="E62" s="5">
        <v>3</v>
      </c>
      <c r="F62" s="5">
        <v>4</v>
      </c>
      <c r="G62" s="5">
        <v>5</v>
      </c>
      <c r="H62" s="5">
        <v>6</v>
      </c>
      <c r="I62" s="5">
        <v>7</v>
      </c>
      <c r="J62" s="5">
        <v>8</v>
      </c>
      <c r="K62" s="6"/>
      <c r="L62" s="13" t="s">
        <v>9</v>
      </c>
      <c r="M62" s="14">
        <f>SUM(12503/19218)</f>
        <v>0.65058799042564264</v>
      </c>
    </row>
    <row r="63" spans="1:15" s="2" customFormat="1" ht="16.5" customHeight="1" thickBot="1">
      <c r="A63" s="7" t="s">
        <v>76</v>
      </c>
      <c r="B63" s="8" t="s">
        <v>3</v>
      </c>
      <c r="C63" s="9">
        <v>2823</v>
      </c>
      <c r="D63" s="10"/>
      <c r="E63" s="9"/>
      <c r="F63" s="10"/>
      <c r="G63" s="10"/>
      <c r="H63" s="10"/>
      <c r="I63" s="10"/>
      <c r="J63" s="10"/>
      <c r="K63" s="11" t="s">
        <v>4</v>
      </c>
      <c r="M63" s="13" t="s">
        <v>11</v>
      </c>
      <c r="N63" s="13" t="s">
        <v>12</v>
      </c>
      <c r="O63" s="13" t="s">
        <v>13</v>
      </c>
    </row>
    <row r="64" spans="1:15" s="2" customFormat="1" ht="16.5" customHeight="1" thickBot="1">
      <c r="A64" s="7" t="s">
        <v>77</v>
      </c>
      <c r="B64" s="8" t="s">
        <v>3</v>
      </c>
      <c r="C64" s="9">
        <v>2254</v>
      </c>
      <c r="D64" s="10"/>
      <c r="E64" s="10"/>
      <c r="F64" s="10"/>
      <c r="G64" s="9"/>
      <c r="H64" s="9"/>
      <c r="I64" s="9"/>
      <c r="J64" s="9"/>
      <c r="K64" s="11" t="s">
        <v>8</v>
      </c>
      <c r="L64" s="16" t="s">
        <v>5</v>
      </c>
      <c r="M64" s="17">
        <f>SUM(C66+C67+C69+C70)</f>
        <v>4041</v>
      </c>
      <c r="N64" s="14">
        <f>SUM(M64/M69)</f>
        <v>0.32747163695299836</v>
      </c>
      <c r="O64" s="2">
        <v>2</v>
      </c>
    </row>
    <row r="65" spans="1:19" s="2" customFormat="1" ht="16.5" customHeight="1" thickBot="1">
      <c r="A65" s="7" t="s">
        <v>78</v>
      </c>
      <c r="B65" s="8" t="s">
        <v>3</v>
      </c>
      <c r="C65" s="10">
        <v>1762</v>
      </c>
      <c r="D65" s="10">
        <v>2045</v>
      </c>
      <c r="E65" s="9">
        <v>2117</v>
      </c>
      <c r="F65" s="10"/>
      <c r="G65" s="9"/>
      <c r="H65" s="9"/>
      <c r="I65" s="9"/>
      <c r="J65" s="9"/>
      <c r="K65" s="11" t="s">
        <v>7</v>
      </c>
      <c r="L65" s="20" t="s">
        <v>3</v>
      </c>
      <c r="M65" s="17">
        <f>SUM(C63:C65)</f>
        <v>6839</v>
      </c>
      <c r="N65" s="14">
        <f>SUM(M65/M69)</f>
        <v>0.55421393841166933</v>
      </c>
      <c r="O65" s="2">
        <v>3</v>
      </c>
    </row>
    <row r="66" spans="1:19" s="2" customFormat="1" ht="16.5" customHeight="1" thickBot="1">
      <c r="A66" s="7" t="s">
        <v>79</v>
      </c>
      <c r="B66" s="12" t="s">
        <v>5</v>
      </c>
      <c r="C66" s="10">
        <v>1534</v>
      </c>
      <c r="D66" s="10">
        <v>1638</v>
      </c>
      <c r="E66" s="10">
        <v>1667</v>
      </c>
      <c r="F66" s="10">
        <v>1701</v>
      </c>
      <c r="G66" s="10">
        <v>1703</v>
      </c>
      <c r="H66" s="10">
        <v>1758</v>
      </c>
      <c r="I66" s="10">
        <v>1937</v>
      </c>
      <c r="J66" s="9">
        <v>2158</v>
      </c>
      <c r="K66" s="11" t="s">
        <v>6</v>
      </c>
      <c r="L66" s="21" t="s">
        <v>16</v>
      </c>
      <c r="M66" s="17">
        <v>890</v>
      </c>
      <c r="N66" s="14">
        <f>SUM(M66/M69)</f>
        <v>7.2123176661264179E-2</v>
      </c>
    </row>
    <row r="67" spans="1:19" s="2" customFormat="1" ht="16.5" customHeight="1" thickBot="1">
      <c r="A67" s="7" t="s">
        <v>80</v>
      </c>
      <c r="B67" s="12" t="s">
        <v>5</v>
      </c>
      <c r="C67" s="10">
        <v>1358</v>
      </c>
      <c r="D67" s="10">
        <v>1401</v>
      </c>
      <c r="E67" s="10">
        <v>1415</v>
      </c>
      <c r="F67" s="10">
        <v>1427</v>
      </c>
      <c r="G67" s="10">
        <v>1434</v>
      </c>
      <c r="H67" s="10">
        <v>1497</v>
      </c>
      <c r="I67" s="10">
        <v>1586</v>
      </c>
      <c r="J67" s="9">
        <v>1916</v>
      </c>
      <c r="K67" s="11" t="s">
        <v>10</v>
      </c>
      <c r="L67" s="26" t="s">
        <v>18</v>
      </c>
      <c r="M67" s="17">
        <v>380</v>
      </c>
      <c r="N67" s="14">
        <f>SUM(M67/M69)</f>
        <v>3.0794165316045379E-2</v>
      </c>
    </row>
    <row r="68" spans="1:19" s="2" customFormat="1" ht="16.5" customHeight="1" thickBot="1">
      <c r="A68" s="18" t="s">
        <v>71</v>
      </c>
      <c r="B68" s="22" t="s">
        <v>16</v>
      </c>
      <c r="C68" s="10">
        <v>890</v>
      </c>
      <c r="D68" s="10">
        <v>1031</v>
      </c>
      <c r="E68" s="10">
        <v>1085</v>
      </c>
      <c r="F68" s="10">
        <v>1115</v>
      </c>
      <c r="G68" s="10">
        <v>1144</v>
      </c>
      <c r="H68" s="10">
        <v>1300</v>
      </c>
      <c r="I68" s="10">
        <v>1376</v>
      </c>
      <c r="J68" s="10">
        <v>1495</v>
      </c>
      <c r="K68" s="11"/>
      <c r="L68" s="47" t="s">
        <v>75</v>
      </c>
      <c r="M68" s="17">
        <v>192</v>
      </c>
      <c r="N68" s="14">
        <f>SUM(M68/M69)</f>
        <v>1.5559157212317666E-2</v>
      </c>
    </row>
    <row r="69" spans="1:19" s="2" customFormat="1" ht="16.5" customHeight="1" thickBot="1">
      <c r="A69" s="18" t="s">
        <v>81</v>
      </c>
      <c r="B69" s="19" t="s">
        <v>5</v>
      </c>
      <c r="C69" s="10">
        <v>721</v>
      </c>
      <c r="D69" s="10">
        <v>733</v>
      </c>
      <c r="E69" s="10">
        <v>739</v>
      </c>
      <c r="F69" s="10">
        <v>745</v>
      </c>
      <c r="G69" s="10">
        <v>746</v>
      </c>
      <c r="H69" s="10">
        <v>777</v>
      </c>
      <c r="I69" s="10">
        <v>880</v>
      </c>
      <c r="J69" s="10" t="s">
        <v>33</v>
      </c>
      <c r="M69" s="24">
        <v>12340</v>
      </c>
    </row>
    <row r="70" spans="1:19" s="2" customFormat="1" ht="16.5" customHeight="1" thickBot="1">
      <c r="A70" s="18" t="s">
        <v>72</v>
      </c>
      <c r="B70" s="19" t="s">
        <v>5</v>
      </c>
      <c r="C70" s="10">
        <v>428</v>
      </c>
      <c r="D70" s="10">
        <v>499</v>
      </c>
      <c r="E70" s="10">
        <v>504</v>
      </c>
      <c r="F70" s="10">
        <v>553</v>
      </c>
      <c r="G70" s="10">
        <v>553</v>
      </c>
      <c r="H70" s="10">
        <v>558</v>
      </c>
      <c r="I70" s="10" t="s">
        <v>33</v>
      </c>
      <c r="J70"/>
    </row>
    <row r="71" spans="1:19" s="2" customFormat="1" ht="16.5" customHeight="1" thickBot="1">
      <c r="A71" s="18" t="s">
        <v>73</v>
      </c>
      <c r="B71" s="27" t="s">
        <v>18</v>
      </c>
      <c r="C71" s="10">
        <v>380</v>
      </c>
      <c r="D71" s="10">
        <v>429</v>
      </c>
      <c r="E71" s="10">
        <v>442</v>
      </c>
      <c r="F71" s="10">
        <v>495</v>
      </c>
      <c r="G71" s="10">
        <v>499</v>
      </c>
      <c r="H71" s="10" t="s">
        <v>33</v>
      </c>
      <c r="I71"/>
      <c r="J71"/>
    </row>
    <row r="72" spans="1:19" s="2" customFormat="1" ht="16.5" customHeight="1" thickBot="1">
      <c r="A72" s="18" t="s">
        <v>74</v>
      </c>
      <c r="B72" s="46" t="s">
        <v>75</v>
      </c>
      <c r="C72" s="10">
        <v>192</v>
      </c>
      <c r="D72" s="10">
        <v>261</v>
      </c>
      <c r="E72" s="10">
        <v>263</v>
      </c>
      <c r="F72" s="10" t="s">
        <v>33</v>
      </c>
      <c r="G72" s="17"/>
      <c r="H72"/>
      <c r="I72"/>
      <c r="J72"/>
    </row>
    <row r="74" spans="1:19" s="35" customFormat="1" ht="15" customHeight="1">
      <c r="B74" s="39" t="s">
        <v>20</v>
      </c>
      <c r="C74" s="41" t="s">
        <v>5</v>
      </c>
      <c r="D74" s="42" t="s">
        <v>3</v>
      </c>
      <c r="E74" s="43" t="s">
        <v>16</v>
      </c>
      <c r="F74" s="44" t="s">
        <v>18</v>
      </c>
      <c r="G74" s="48" t="s">
        <v>45</v>
      </c>
      <c r="H74" s="49" t="s">
        <v>75</v>
      </c>
      <c r="I74" s="39" t="s">
        <v>17</v>
      </c>
      <c r="Q74" s="36"/>
      <c r="R74" s="37"/>
      <c r="S74" s="38"/>
    </row>
    <row r="75" spans="1:19" s="35" customFormat="1" ht="15" customHeight="1">
      <c r="A75" s="35" t="s">
        <v>11</v>
      </c>
      <c r="B75" s="40">
        <f>SUM(J55+O41+M26+O9+M69)</f>
        <v>59754</v>
      </c>
      <c r="C75" s="37">
        <f>SUM(M64+J51+O36+M20+O5)</f>
        <v>20502</v>
      </c>
      <c r="D75" s="37">
        <f>SUM(M65+J52+M21+O6+O37)</f>
        <v>26788</v>
      </c>
      <c r="E75" s="37">
        <f>SUM(M66+J53+O38+M22+O7)</f>
        <v>6814</v>
      </c>
      <c r="F75" s="37">
        <f>SUM(M67+O39+M23)</f>
        <v>828</v>
      </c>
      <c r="G75" s="37">
        <v>371</v>
      </c>
      <c r="H75" s="37">
        <v>192</v>
      </c>
      <c r="I75" s="37">
        <f>SUM(J54+O40+M25+O8)</f>
        <v>4261</v>
      </c>
      <c r="Q75" s="39"/>
      <c r="R75" s="40"/>
      <c r="S75" s="38"/>
    </row>
    <row r="76" spans="1:19" s="35" customFormat="1" ht="15" customHeight="1">
      <c r="A76" s="35" t="s">
        <v>12</v>
      </c>
      <c r="B76" s="45">
        <v>1</v>
      </c>
      <c r="C76" s="38">
        <f t="shared" ref="C76:I76" si="0">SUM(C75/$B$75)</f>
        <v>0.34310673762425947</v>
      </c>
      <c r="D76" s="38">
        <f t="shared" si="0"/>
        <v>0.448304716002276</v>
      </c>
      <c r="E76" s="38">
        <f t="shared" si="0"/>
        <v>0.11403420691501824</v>
      </c>
      <c r="F76" s="38">
        <f t="shared" si="0"/>
        <v>1.3856812933025405E-2</v>
      </c>
      <c r="G76" s="38">
        <f t="shared" si="0"/>
        <v>6.2087893697493051E-3</v>
      </c>
      <c r="H76" s="38">
        <f t="shared" si="0"/>
        <v>3.2131740134551663E-3</v>
      </c>
      <c r="I76" s="38">
        <f t="shared" si="0"/>
        <v>7.1309033704856584E-2</v>
      </c>
    </row>
    <row r="77" spans="1:19" s="35" customFormat="1" ht="15" customHeight="1">
      <c r="A77" s="35" t="s">
        <v>13</v>
      </c>
      <c r="B77" s="39">
        <v>28</v>
      </c>
      <c r="C77" s="35">
        <v>9</v>
      </c>
      <c r="D77" s="35">
        <v>15</v>
      </c>
      <c r="E77" s="35">
        <v>2</v>
      </c>
      <c r="F77" s="35">
        <v>0</v>
      </c>
      <c r="G77" s="35">
        <v>0</v>
      </c>
      <c r="H77" s="35">
        <v>0</v>
      </c>
      <c r="I77" s="35">
        <v>2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L18"/>
  <sheetViews>
    <sheetView workbookViewId="0">
      <selection activeCell="A20" sqref="A20"/>
    </sheetView>
  </sheetViews>
  <sheetFormatPr defaultRowHeight="12.75"/>
  <cols>
    <col min="1" max="1" width="14.85546875" style="39" customWidth="1"/>
    <col min="2" max="2" width="7.85546875" customWidth="1"/>
    <col min="3" max="3" width="9.28515625" bestFit="1" customWidth="1"/>
    <col min="8" max="8" width="9.28515625" bestFit="1" customWidth="1"/>
    <col min="10" max="10" width="9.140625" style="54"/>
  </cols>
  <sheetData>
    <row r="1" spans="1:12" s="39" customFormat="1">
      <c r="A1" s="39" t="s">
        <v>82</v>
      </c>
      <c r="B1" s="39" t="s">
        <v>13</v>
      </c>
      <c r="C1" s="41" t="s">
        <v>5</v>
      </c>
      <c r="D1" s="42" t="s">
        <v>3</v>
      </c>
      <c r="E1" s="43" t="s">
        <v>16</v>
      </c>
      <c r="F1" s="44" t="s">
        <v>18</v>
      </c>
      <c r="G1" s="48" t="s">
        <v>45</v>
      </c>
      <c r="H1" s="39" t="s">
        <v>17</v>
      </c>
      <c r="I1" s="52" t="s">
        <v>85</v>
      </c>
      <c r="J1" s="49" t="s">
        <v>75</v>
      </c>
      <c r="K1" s="50" t="s">
        <v>83</v>
      </c>
      <c r="L1" s="51" t="s">
        <v>84</v>
      </c>
    </row>
    <row r="3" spans="1:12">
      <c r="A3" s="39">
        <v>1925</v>
      </c>
      <c r="C3" s="53" t="s">
        <v>33</v>
      </c>
      <c r="D3" s="53" t="s">
        <v>33</v>
      </c>
      <c r="E3" s="53" t="s">
        <v>33</v>
      </c>
      <c r="F3" s="53" t="s">
        <v>33</v>
      </c>
      <c r="G3" s="53" t="s">
        <v>33</v>
      </c>
      <c r="H3" s="53" t="s">
        <v>33</v>
      </c>
      <c r="I3" s="53" t="s">
        <v>33</v>
      </c>
      <c r="J3" s="53" t="s">
        <v>33</v>
      </c>
      <c r="K3" s="53" t="s">
        <v>33</v>
      </c>
      <c r="L3" s="53" t="s">
        <v>33</v>
      </c>
    </row>
    <row r="4" spans="1:12">
      <c r="A4" s="39">
        <v>1928</v>
      </c>
      <c r="C4" s="53" t="s">
        <v>33</v>
      </c>
      <c r="D4" s="53" t="s">
        <v>33</v>
      </c>
      <c r="E4" s="53" t="s">
        <v>33</v>
      </c>
      <c r="F4" s="53" t="s">
        <v>33</v>
      </c>
      <c r="G4" s="53" t="s">
        <v>33</v>
      </c>
      <c r="H4" s="53" t="s">
        <v>33</v>
      </c>
      <c r="I4" s="53" t="s">
        <v>33</v>
      </c>
      <c r="J4" s="53" t="s">
        <v>33</v>
      </c>
      <c r="K4" s="53" t="s">
        <v>33</v>
      </c>
      <c r="L4" s="53" t="s">
        <v>33</v>
      </c>
    </row>
    <row r="5" spans="1:12">
      <c r="A5" s="39">
        <v>1934</v>
      </c>
      <c r="C5" s="53" t="s">
        <v>33</v>
      </c>
      <c r="D5" s="53" t="s">
        <v>33</v>
      </c>
      <c r="E5" s="53" t="s">
        <v>33</v>
      </c>
      <c r="F5" s="53" t="s">
        <v>33</v>
      </c>
      <c r="G5" s="53" t="s">
        <v>33</v>
      </c>
      <c r="H5" s="53" t="s">
        <v>33</v>
      </c>
      <c r="I5" s="53" t="s">
        <v>33</v>
      </c>
      <c r="J5" s="53" t="s">
        <v>33</v>
      </c>
      <c r="K5" s="53" t="s">
        <v>33</v>
      </c>
      <c r="L5" s="53" t="s">
        <v>33</v>
      </c>
    </row>
    <row r="6" spans="1:12">
      <c r="A6" s="39">
        <v>1942</v>
      </c>
      <c r="C6" s="53" t="s">
        <v>33</v>
      </c>
      <c r="D6" s="53" t="s">
        <v>33</v>
      </c>
      <c r="E6" s="53" t="s">
        <v>33</v>
      </c>
      <c r="F6" s="53" t="s">
        <v>33</v>
      </c>
      <c r="G6" s="53" t="s">
        <v>33</v>
      </c>
      <c r="H6" s="53" t="s">
        <v>33</v>
      </c>
      <c r="I6" s="53" t="s">
        <v>33</v>
      </c>
      <c r="J6" s="53" t="s">
        <v>33</v>
      </c>
      <c r="K6" s="53" t="s">
        <v>33</v>
      </c>
      <c r="L6" s="53" t="s">
        <v>33</v>
      </c>
    </row>
    <row r="7" spans="1:12">
      <c r="A7" s="39">
        <v>1945</v>
      </c>
      <c r="C7" s="53" t="s">
        <v>33</v>
      </c>
      <c r="D7" s="53" t="s">
        <v>33</v>
      </c>
      <c r="E7" s="53" t="s">
        <v>33</v>
      </c>
      <c r="F7" s="53" t="s">
        <v>33</v>
      </c>
      <c r="G7" s="53" t="s">
        <v>33</v>
      </c>
      <c r="H7" s="53" t="s">
        <v>33</v>
      </c>
      <c r="I7" s="53" t="s">
        <v>33</v>
      </c>
      <c r="J7" s="53" t="s">
        <v>33</v>
      </c>
      <c r="K7" s="53" t="s">
        <v>33</v>
      </c>
      <c r="L7" s="53" t="s">
        <v>33</v>
      </c>
    </row>
    <row r="8" spans="1:12">
      <c r="A8" s="39">
        <v>1950</v>
      </c>
      <c r="C8" s="53" t="s">
        <v>33</v>
      </c>
      <c r="D8" s="53" t="s">
        <v>33</v>
      </c>
      <c r="E8" s="53" t="s">
        <v>33</v>
      </c>
      <c r="F8" s="53" t="s">
        <v>33</v>
      </c>
      <c r="G8" s="53" t="s">
        <v>33</v>
      </c>
      <c r="H8" s="53" t="s">
        <v>33</v>
      </c>
      <c r="I8" s="53" t="s">
        <v>33</v>
      </c>
      <c r="J8" s="53" t="s">
        <v>33</v>
      </c>
      <c r="K8" s="53" t="s">
        <v>33</v>
      </c>
      <c r="L8" s="53" t="s">
        <v>33</v>
      </c>
    </row>
    <row r="9" spans="1:12">
      <c r="A9" s="39">
        <v>1955</v>
      </c>
      <c r="C9" s="53" t="s">
        <v>33</v>
      </c>
      <c r="D9" s="53" t="s">
        <v>33</v>
      </c>
      <c r="E9" s="53" t="s">
        <v>33</v>
      </c>
      <c r="F9" s="53" t="s">
        <v>33</v>
      </c>
      <c r="G9" s="53" t="s">
        <v>33</v>
      </c>
      <c r="H9" s="53" t="s">
        <v>33</v>
      </c>
      <c r="I9" s="53" t="s">
        <v>33</v>
      </c>
      <c r="J9" s="53" t="s">
        <v>33</v>
      </c>
      <c r="K9" s="53" t="s">
        <v>33</v>
      </c>
      <c r="L9" s="53" t="s">
        <v>33</v>
      </c>
    </row>
    <row r="10" spans="1:12">
      <c r="A10" s="39">
        <v>1960</v>
      </c>
      <c r="B10">
        <v>27</v>
      </c>
      <c r="C10" s="53">
        <v>0.53469999999999995</v>
      </c>
      <c r="D10" s="53">
        <v>0.35560000000000003</v>
      </c>
      <c r="E10" s="53">
        <v>7.2099999999999997E-2</v>
      </c>
      <c r="F10" s="53">
        <v>2.12E-2</v>
      </c>
      <c r="G10" s="53" t="s">
        <v>33</v>
      </c>
      <c r="H10" s="53">
        <v>1.7000000000000001E-2</v>
      </c>
      <c r="I10" s="53" t="s">
        <v>33</v>
      </c>
      <c r="J10" s="53" t="s">
        <v>33</v>
      </c>
      <c r="K10" s="53" t="s">
        <v>33</v>
      </c>
      <c r="L10" s="53" t="s">
        <v>33</v>
      </c>
    </row>
    <row r="11" spans="1:12">
      <c r="A11" s="39">
        <v>1967</v>
      </c>
      <c r="B11">
        <v>27</v>
      </c>
      <c r="C11" s="53">
        <v>0.46039999999999998</v>
      </c>
      <c r="D11" s="53">
        <v>0.38429999999999997</v>
      </c>
      <c r="E11" s="53">
        <v>9.3899999999999997E-2</v>
      </c>
      <c r="F11" s="53" t="s">
        <v>33</v>
      </c>
      <c r="G11" s="53" t="s">
        <v>33</v>
      </c>
      <c r="H11" s="53">
        <v>6.13E-2</v>
      </c>
      <c r="I11" s="53" t="s">
        <v>33</v>
      </c>
      <c r="J11" s="53" t="s">
        <v>33</v>
      </c>
      <c r="K11" s="53" t="s">
        <v>33</v>
      </c>
      <c r="L11" s="53" t="s">
        <v>33</v>
      </c>
    </row>
    <row r="12" spans="1:12">
      <c r="A12" s="39">
        <v>1974</v>
      </c>
      <c r="B12">
        <v>27</v>
      </c>
      <c r="C12" s="53">
        <v>0.53459999999999996</v>
      </c>
      <c r="D12" s="53">
        <v>0.36370000000000002</v>
      </c>
      <c r="E12" s="53">
        <v>7.1599999999999997E-2</v>
      </c>
      <c r="F12" s="53">
        <v>5.1000000000000004E-3</v>
      </c>
      <c r="G12" s="53" t="s">
        <v>33</v>
      </c>
      <c r="H12" s="53">
        <v>2.5100000000000001E-2</v>
      </c>
      <c r="I12" s="53" t="s">
        <v>33</v>
      </c>
      <c r="J12" s="53" t="s">
        <v>33</v>
      </c>
      <c r="K12" s="53" t="s">
        <v>33</v>
      </c>
      <c r="L12" s="53" t="s">
        <v>33</v>
      </c>
    </row>
    <row r="13" spans="1:12">
      <c r="A13" s="39">
        <v>1979</v>
      </c>
      <c r="B13">
        <v>27</v>
      </c>
      <c r="C13" s="53">
        <v>0.5625</v>
      </c>
      <c r="D13" s="53">
        <v>0.36330000000000001</v>
      </c>
      <c r="E13" s="53">
        <v>3.3300000000000003E-2</v>
      </c>
      <c r="F13" s="53" t="s">
        <v>33</v>
      </c>
      <c r="G13" s="53" t="s">
        <v>33</v>
      </c>
      <c r="H13" s="53">
        <v>4.0899999999999999E-2</v>
      </c>
      <c r="I13" s="53" t="s">
        <v>33</v>
      </c>
      <c r="J13" s="53" t="s">
        <v>33</v>
      </c>
      <c r="K13" s="53" t="s">
        <v>33</v>
      </c>
      <c r="L13" s="53" t="s">
        <v>33</v>
      </c>
    </row>
    <row r="14" spans="1:12">
      <c r="A14" s="39">
        <v>1985</v>
      </c>
      <c r="B14">
        <v>28</v>
      </c>
      <c r="C14" s="53">
        <v>0.57589999999999997</v>
      </c>
      <c r="D14" s="53">
        <v>0.37390000000000001</v>
      </c>
      <c r="E14" s="53">
        <v>1.7100000000000001E-2</v>
      </c>
      <c r="F14" s="53">
        <v>5.1000000000000004E-3</v>
      </c>
      <c r="G14" s="53">
        <v>3.7000000000000002E-3</v>
      </c>
      <c r="H14" s="53">
        <v>2.4400000000000002E-2</v>
      </c>
      <c r="I14" s="53" t="s">
        <v>33</v>
      </c>
      <c r="J14" s="53" t="s">
        <v>33</v>
      </c>
      <c r="K14" s="53" t="s">
        <v>33</v>
      </c>
      <c r="L14" s="53" t="s">
        <v>33</v>
      </c>
    </row>
    <row r="15" spans="1:12">
      <c r="A15" s="39">
        <v>1991</v>
      </c>
      <c r="B15">
        <v>28</v>
      </c>
      <c r="C15" s="53">
        <v>0.43280000000000002</v>
      </c>
      <c r="D15" s="53">
        <v>0.32129999999999997</v>
      </c>
      <c r="E15" s="53">
        <v>4.0599999999999997E-2</v>
      </c>
      <c r="F15" s="53">
        <v>6.1000000000000004E-3</v>
      </c>
      <c r="G15" s="53">
        <v>1.0800000000000001E-2</v>
      </c>
      <c r="H15" s="53">
        <v>3.2899999999999999E-2</v>
      </c>
      <c r="I15" s="53">
        <v>0.15540000000000001</v>
      </c>
      <c r="J15" s="53" t="s">
        <v>33</v>
      </c>
      <c r="K15" s="53" t="s">
        <v>33</v>
      </c>
      <c r="L15" s="53" t="s">
        <v>33</v>
      </c>
    </row>
    <row r="16" spans="1:12">
      <c r="A16" s="39">
        <v>1999</v>
      </c>
      <c r="B16">
        <v>28</v>
      </c>
      <c r="C16" s="53">
        <v>0.46039999999999998</v>
      </c>
      <c r="D16" s="53">
        <v>0.32400000000000001</v>
      </c>
      <c r="E16" s="53">
        <v>1.9400000000000001E-2</v>
      </c>
      <c r="F16" s="53">
        <v>7.4999999999999997E-3</v>
      </c>
      <c r="G16" s="53">
        <v>7.0000000000000001E-3</v>
      </c>
      <c r="H16" s="53">
        <v>8.3199999999999996E-2</v>
      </c>
      <c r="I16" s="53">
        <v>9.8599999999999993E-2</v>
      </c>
      <c r="J16" s="53" t="s">
        <v>33</v>
      </c>
      <c r="K16" s="53" t="s">
        <v>33</v>
      </c>
      <c r="L16" s="53" t="s">
        <v>33</v>
      </c>
    </row>
    <row r="17" spans="1:12">
      <c r="A17" s="39">
        <v>2004</v>
      </c>
      <c r="B17">
        <v>28</v>
      </c>
      <c r="C17" s="53">
        <v>0.38600000000000001</v>
      </c>
      <c r="D17" s="53">
        <v>0.38069999999999998</v>
      </c>
      <c r="E17" s="53">
        <v>3.7999999999999999E-2</v>
      </c>
      <c r="F17" s="53">
        <v>1.49E-2</v>
      </c>
      <c r="G17" s="53">
        <v>2.01E-2</v>
      </c>
      <c r="H17" s="53">
        <v>7.8E-2</v>
      </c>
      <c r="I17" s="53">
        <v>8.2400000000000001E-2</v>
      </c>
      <c r="J17" s="53" t="s">
        <v>33</v>
      </c>
      <c r="K17" s="53" t="s">
        <v>33</v>
      </c>
      <c r="L17" s="53" t="s">
        <v>33</v>
      </c>
    </row>
    <row r="18" spans="1:12">
      <c r="A18" s="39">
        <v>2009</v>
      </c>
      <c r="B18">
        <v>28</v>
      </c>
      <c r="C18" s="53">
        <v>0.34310000000000002</v>
      </c>
      <c r="D18" s="53">
        <v>0.44829999999999998</v>
      </c>
      <c r="E18" s="53">
        <v>0.114</v>
      </c>
      <c r="F18" s="53">
        <v>1.3899999999999999E-2</v>
      </c>
      <c r="G18" s="54">
        <v>6.1999999999999998E-3</v>
      </c>
      <c r="H18" s="53">
        <v>7.1300000000000002E-2</v>
      </c>
      <c r="I18" s="53" t="s">
        <v>33</v>
      </c>
      <c r="J18" s="53">
        <v>3.2000000000000002E-3</v>
      </c>
      <c r="K18" s="53" t="s">
        <v>33</v>
      </c>
      <c r="L18" s="53" t="s">
        <v>33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1960</vt:lpstr>
      <vt:lpstr>1967</vt:lpstr>
      <vt:lpstr>1974</vt:lpstr>
      <vt:lpstr>1979</vt:lpstr>
      <vt:lpstr>1985</vt:lpstr>
      <vt:lpstr>1991</vt:lpstr>
      <vt:lpstr>1999</vt:lpstr>
      <vt:lpstr>2004</vt:lpstr>
      <vt:lpstr>2009</vt:lpstr>
      <vt:lpstr>Party%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alankie</cp:lastModifiedBy>
  <dcterms:created xsi:type="dcterms:W3CDTF">2009-07-03T17:40:38Z</dcterms:created>
  <dcterms:modified xsi:type="dcterms:W3CDTF">2011-08-12T15:04:23Z</dcterms:modified>
</cp:coreProperties>
</file>