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540" windowWidth="14715" windowHeight="8700"/>
  </bookViews>
  <sheets>
    <sheet name="1960" sheetId="20" r:id="rId1"/>
    <sheet name="1967" sheetId="19" r:id="rId2"/>
    <sheet name="1974" sheetId="18" r:id="rId3"/>
    <sheet name="1979" sheetId="17" r:id="rId4"/>
    <sheet name="1985" sheetId="15" r:id="rId5"/>
    <sheet name="1991" sheetId="14" r:id="rId6"/>
    <sheet name="1999" sheetId="13" r:id="rId7"/>
    <sheet name="2004" sheetId="12" r:id="rId8"/>
    <sheet name="2009" sheetId="9" r:id="rId9"/>
    <sheet name="Party%" sheetId="11" r:id="rId10"/>
  </sheets>
  <calcPr calcId="125725"/>
</workbook>
</file>

<file path=xl/calcChain.xml><?xml version="1.0" encoding="utf-8"?>
<calcChain xmlns="http://schemas.openxmlformats.org/spreadsheetml/2006/main">
  <c r="I44" i="20"/>
  <c r="H44"/>
  <c r="G44"/>
  <c r="F44"/>
  <c r="E44"/>
  <c r="D44"/>
  <c r="C44"/>
  <c r="I45"/>
  <c r="H45"/>
  <c r="G45"/>
  <c r="F74" i="19"/>
  <c r="E74"/>
  <c r="O60"/>
  <c r="O61"/>
  <c r="O62"/>
  <c r="N44"/>
  <c r="N45"/>
  <c r="N46"/>
  <c r="R26"/>
  <c r="R24"/>
  <c r="R25"/>
  <c r="R27"/>
  <c r="R5"/>
  <c r="R6"/>
  <c r="R8"/>
  <c r="R7"/>
  <c r="E45" i="20"/>
  <c r="C45"/>
  <c r="D45"/>
  <c r="F45"/>
  <c r="B74" i="19"/>
  <c r="P63"/>
  <c r="O47"/>
  <c r="O46"/>
  <c r="O45"/>
  <c r="O44"/>
  <c r="S26"/>
  <c r="S25"/>
  <c r="S24"/>
  <c r="S8"/>
  <c r="S7"/>
  <c r="S6"/>
  <c r="S5"/>
  <c r="M57" i="18"/>
  <c r="M58"/>
  <c r="M59"/>
  <c r="M55"/>
  <c r="P40"/>
  <c r="P41"/>
  <c r="P42"/>
  <c r="P43"/>
  <c r="F69"/>
  <c r="Q42"/>
  <c r="Q43"/>
  <c r="P38"/>
  <c r="O23"/>
  <c r="O24"/>
  <c r="O25"/>
  <c r="O26"/>
  <c r="G69"/>
  <c r="Q3"/>
  <c r="O21"/>
  <c r="Q5"/>
  <c r="Q6"/>
  <c r="Q7"/>
  <c r="Q9"/>
  <c r="R8"/>
  <c r="F75" i="19"/>
  <c r="C74"/>
  <c r="C75"/>
  <c r="D74"/>
  <c r="D75"/>
  <c r="E75"/>
  <c r="S27"/>
  <c r="P60"/>
  <c r="P61"/>
  <c r="P62"/>
  <c r="B69" i="18"/>
  <c r="G70"/>
  <c r="Q44"/>
  <c r="Q41"/>
  <c r="Q40"/>
  <c r="P26"/>
  <c r="F70"/>
  <c r="P25"/>
  <c r="P24"/>
  <c r="P23"/>
  <c r="R9"/>
  <c r="R7"/>
  <c r="R6"/>
  <c r="R5"/>
  <c r="G73" i="17"/>
  <c r="F73"/>
  <c r="J58"/>
  <c r="J59"/>
  <c r="J60"/>
  <c r="J61"/>
  <c r="J56"/>
  <c r="O42"/>
  <c r="O43"/>
  <c r="O44"/>
  <c r="O40"/>
  <c r="P22"/>
  <c r="P23"/>
  <c r="P24"/>
  <c r="P25"/>
  <c r="P20"/>
  <c r="Q5"/>
  <c r="Q6"/>
  <c r="Q7"/>
  <c r="Q3"/>
  <c r="B73"/>
  <c r="K61"/>
  <c r="K60"/>
  <c r="G74"/>
  <c r="P44"/>
  <c r="P43"/>
  <c r="P42"/>
  <c r="Q26"/>
  <c r="Q24"/>
  <c r="Q23"/>
  <c r="Q22"/>
  <c r="R8"/>
  <c r="E73"/>
  <c r="E74"/>
  <c r="R6"/>
  <c r="R5"/>
  <c r="I63" i="15"/>
  <c r="H63"/>
  <c r="G63"/>
  <c r="F63"/>
  <c r="E63"/>
  <c r="J54"/>
  <c r="J55"/>
  <c r="J52"/>
  <c r="O38"/>
  <c r="O39"/>
  <c r="O44"/>
  <c r="P44"/>
  <c r="P43"/>
  <c r="P42"/>
  <c r="P41"/>
  <c r="O36"/>
  <c r="P20"/>
  <c r="P21"/>
  <c r="P22"/>
  <c r="P23"/>
  <c r="P18"/>
  <c r="K5"/>
  <c r="K6"/>
  <c r="K7"/>
  <c r="K3"/>
  <c r="B63"/>
  <c r="K56"/>
  <c r="P39"/>
  <c r="P38"/>
  <c r="Q24"/>
  <c r="Q22"/>
  <c r="Q21"/>
  <c r="Q20"/>
  <c r="L9"/>
  <c r="L8"/>
  <c r="L7"/>
  <c r="L6"/>
  <c r="L5"/>
  <c r="C69" i="18"/>
  <c r="C70"/>
  <c r="D69"/>
  <c r="D70"/>
  <c r="E69"/>
  <c r="E70"/>
  <c r="N57"/>
  <c r="N58"/>
  <c r="N59"/>
  <c r="N60"/>
  <c r="D73" i="17"/>
  <c r="D74"/>
  <c r="C73"/>
  <c r="C74"/>
  <c r="F74"/>
  <c r="R7"/>
  <c r="Q25"/>
  <c r="P45"/>
  <c r="K58"/>
  <c r="K59"/>
  <c r="H64" i="15"/>
  <c r="I64"/>
  <c r="F64"/>
  <c r="E64"/>
  <c r="C63"/>
  <c r="C64"/>
  <c r="D63"/>
  <c r="D64"/>
  <c r="Q23"/>
  <c r="P40"/>
  <c r="K54"/>
  <c r="K55"/>
  <c r="K57"/>
  <c r="G64"/>
  <c r="E64" i="14"/>
  <c r="F64"/>
  <c r="H64"/>
  <c r="J64"/>
  <c r="N53"/>
  <c r="N54"/>
  <c r="N57"/>
  <c r="N51"/>
  <c r="K40"/>
  <c r="K41"/>
  <c r="K42"/>
  <c r="K43"/>
  <c r="K38"/>
  <c r="R20"/>
  <c r="R21"/>
  <c r="R26"/>
  <c r="R22"/>
  <c r="R23"/>
  <c r="S24"/>
  <c r="R18"/>
  <c r="M3"/>
  <c r="M5"/>
  <c r="M6"/>
  <c r="M9"/>
  <c r="M7"/>
  <c r="N10"/>
  <c r="B64"/>
  <c r="H65"/>
  <c r="O56"/>
  <c r="O55"/>
  <c r="L43"/>
  <c r="L41"/>
  <c r="L40"/>
  <c r="S26"/>
  <c r="S25"/>
  <c r="S22"/>
  <c r="S21"/>
  <c r="S20"/>
  <c r="N9"/>
  <c r="N8"/>
  <c r="N7"/>
  <c r="N6"/>
  <c r="N5"/>
  <c r="F67" i="13"/>
  <c r="M56"/>
  <c r="M57"/>
  <c r="M60"/>
  <c r="M54"/>
  <c r="P39"/>
  <c r="P40"/>
  <c r="P41"/>
  <c r="P42"/>
  <c r="P37"/>
  <c r="O28"/>
  <c r="O23"/>
  <c r="O24"/>
  <c r="O25"/>
  <c r="O26"/>
  <c r="O21"/>
  <c r="O5"/>
  <c r="O6"/>
  <c r="O7"/>
  <c r="O10"/>
  <c r="O9"/>
  <c r="O3"/>
  <c r="B67"/>
  <c r="H68"/>
  <c r="N58"/>
  <c r="Q42"/>
  <c r="E67"/>
  <c r="E68"/>
  <c r="Q40"/>
  <c r="Q39"/>
  <c r="P28"/>
  <c r="P27"/>
  <c r="P26"/>
  <c r="P25"/>
  <c r="P24"/>
  <c r="P23"/>
  <c r="P10"/>
  <c r="P9"/>
  <c r="P8"/>
  <c r="P7"/>
  <c r="P6"/>
  <c r="P5"/>
  <c r="I65" i="12"/>
  <c r="G65"/>
  <c r="F65"/>
  <c r="E65"/>
  <c r="D65"/>
  <c r="C65"/>
  <c r="B65"/>
  <c r="P56"/>
  <c r="P52"/>
  <c r="P53"/>
  <c r="P55"/>
  <c r="P50"/>
  <c r="M38"/>
  <c r="M39"/>
  <c r="M40"/>
  <c r="M42"/>
  <c r="N22"/>
  <c r="N28"/>
  <c r="O27"/>
  <c r="O26"/>
  <c r="N20"/>
  <c r="N5"/>
  <c r="N6"/>
  <c r="N10"/>
  <c r="N9"/>
  <c r="O8"/>
  <c r="O9"/>
  <c r="I65" i="14"/>
  <c r="F65"/>
  <c r="E65"/>
  <c r="C64"/>
  <c r="C65"/>
  <c r="D64"/>
  <c r="D65"/>
  <c r="J65"/>
  <c r="S23"/>
  <c r="L42"/>
  <c r="O53"/>
  <c r="O54"/>
  <c r="O57"/>
  <c r="G65"/>
  <c r="G68" i="13"/>
  <c r="C67"/>
  <c r="C68"/>
  <c r="D67"/>
  <c r="D68"/>
  <c r="F68"/>
  <c r="I67"/>
  <c r="I68"/>
  <c r="Q41"/>
  <c r="N56"/>
  <c r="N57"/>
  <c r="N59"/>
  <c r="N60"/>
  <c r="O28" i="12"/>
  <c r="O25"/>
  <c r="O24"/>
  <c r="O23"/>
  <c r="O22"/>
  <c r="N3"/>
  <c r="F66"/>
  <c r="Q55"/>
  <c r="N42"/>
  <c r="N41"/>
  <c r="N40"/>
  <c r="N39"/>
  <c r="N38"/>
  <c r="M36"/>
  <c r="O10"/>
  <c r="O7"/>
  <c r="O6"/>
  <c r="O5"/>
  <c r="T45" i="9"/>
  <c r="T43"/>
  <c r="T39"/>
  <c r="F61"/>
  <c r="T41"/>
  <c r="T42"/>
  <c r="E61"/>
  <c r="E62"/>
  <c r="B61"/>
  <c r="G61"/>
  <c r="R20"/>
  <c r="C61"/>
  <c r="R21"/>
  <c r="D61"/>
  <c r="R22"/>
  <c r="R25"/>
  <c r="S24"/>
  <c r="R18"/>
  <c r="O5"/>
  <c r="O9"/>
  <c r="P8"/>
  <c r="O3"/>
  <c r="G62"/>
  <c r="U44"/>
  <c r="U43"/>
  <c r="S25"/>
  <c r="S23"/>
  <c r="S21"/>
  <c r="S20"/>
  <c r="P9"/>
  <c r="P7"/>
  <c r="P6"/>
  <c r="P5"/>
  <c r="G66" i="12"/>
  <c r="H66"/>
  <c r="D66"/>
  <c r="E66"/>
  <c r="C66"/>
  <c r="I66"/>
  <c r="Q52"/>
  <c r="Q53"/>
  <c r="Q54"/>
  <c r="Q56"/>
  <c r="C62" i="9"/>
  <c r="D62"/>
  <c r="H61"/>
  <c r="H62"/>
  <c r="F62"/>
  <c r="S22"/>
  <c r="U41"/>
  <c r="U42"/>
  <c r="U45"/>
</calcChain>
</file>

<file path=xl/sharedStrings.xml><?xml version="1.0" encoding="utf-8"?>
<sst xmlns="http://schemas.openxmlformats.org/spreadsheetml/2006/main" count="1835" uniqueCount="384">
  <si>
    <t>Candidate</t>
  </si>
  <si>
    <t>Party</t>
  </si>
  <si>
    <t>Count 1</t>
  </si>
  <si>
    <t>1st</t>
  </si>
  <si>
    <t>2nd</t>
  </si>
  <si>
    <t>3rd</t>
  </si>
  <si>
    <t>5th</t>
  </si>
  <si>
    <t>Turnout</t>
  </si>
  <si>
    <t>6th</t>
  </si>
  <si>
    <t>Votes</t>
  </si>
  <si>
    <t>Share</t>
  </si>
  <si>
    <t>Seats</t>
  </si>
  <si>
    <t>7th</t>
  </si>
  <si>
    <t>FF</t>
  </si>
  <si>
    <t>FG</t>
  </si>
  <si>
    <t>Oth</t>
  </si>
  <si>
    <t>4th</t>
  </si>
  <si>
    <t>Lab</t>
  </si>
  <si>
    <t>SF</t>
  </si>
  <si>
    <t>Total</t>
  </si>
  <si>
    <t>GP</t>
  </si>
  <si>
    <t>PD</t>
  </si>
  <si>
    <t>2009 (5 June) - Limerick City East (4 seats) Total Electorate: 9,225 Total Poll: 4,836 Valid Poll: 4,777 Quota: 956</t>
  </si>
  <si>
    <t>Ind</t>
  </si>
  <si>
    <t>Christy McInerney</t>
  </si>
  <si>
    <t>Kieran O'Hanlon*</t>
  </si>
  <si>
    <t>Denis McCarthy</t>
  </si>
  <si>
    <t>John Gilligan*</t>
  </si>
  <si>
    <t>John Daly</t>
  </si>
  <si>
    <t>Noel Hannan</t>
  </si>
  <si>
    <t>Paddy Mason</t>
  </si>
  <si>
    <t>Joe Shanahan</t>
  </si>
  <si>
    <t>Christy Vereker</t>
  </si>
  <si>
    <t>Gerry McLoughlin*</t>
  </si>
  <si>
    <t>Tom Collopy</t>
  </si>
  <si>
    <t>-</t>
  </si>
  <si>
    <t>Limerick City North (6 seats) Total Electorate: 14,749 Total Poll: 8,507 Valid Poll: 8,396 Quota: 1,200</t>
  </si>
  <si>
    <t>John Cronin*</t>
  </si>
  <si>
    <t>Joe Crowley</t>
  </si>
  <si>
    <t>Michael Hourigan*</t>
  </si>
  <si>
    <t>Cormac Hurley</t>
  </si>
  <si>
    <t>Kevin Kiely*</t>
  </si>
  <si>
    <t>Kathleen Leddin*</t>
  </si>
  <si>
    <t>Tom Shortt</t>
  </si>
  <si>
    <t>John Ryan</t>
  </si>
  <si>
    <t>Maurice Quinlivan</t>
  </si>
  <si>
    <t>James Nix</t>
  </si>
  <si>
    <t>Tommy Daly</t>
  </si>
  <si>
    <t>Matt Larkin</t>
  </si>
  <si>
    <t>Patrick McCarthy</t>
  </si>
  <si>
    <t>Conor O'Donoghue</t>
  </si>
  <si>
    <t>CSP</t>
  </si>
  <si>
    <t>Tina O'Gorman</t>
  </si>
  <si>
    <t>Denis Riordan</t>
  </si>
  <si>
    <t>Mick Ryan</t>
  </si>
  <si>
    <t>Limerick City South (7 seats) Total Electorate: 16,384 Total Poll: 8,271 Valid Poll: 8,162 Quota: 1,021</t>
  </si>
  <si>
    <t>Anna Banko</t>
  </si>
  <si>
    <t>Jim Hickey</t>
  </si>
  <si>
    <t>Tom O'Callaghan</t>
  </si>
  <si>
    <t>Maria Byrne*</t>
  </si>
  <si>
    <t>Ger Fahy*</t>
  </si>
  <si>
    <t>Jim Long*</t>
  </si>
  <si>
    <t>Diarmuid Scully*</t>
  </si>
  <si>
    <t>Pat Kennedy*</t>
  </si>
  <si>
    <t>James Houlihan*</t>
  </si>
  <si>
    <t>Lily Wallace*</t>
  </si>
  <si>
    <t>Orla McLoughlin</t>
  </si>
  <si>
    <t>Sean Griffin</t>
  </si>
  <si>
    <t>Derek Mulcahy</t>
  </si>
  <si>
    <t>Jack Bourke</t>
  </si>
  <si>
    <t>Robert Gardiner</t>
  </si>
  <si>
    <t>Cathal McCarthy</t>
  </si>
  <si>
    <t>Sean O'Neill</t>
  </si>
  <si>
    <t>RSF</t>
  </si>
  <si>
    <t>Pat O'Sullivan</t>
  </si>
  <si>
    <t>Joe Leddin*</t>
  </si>
  <si>
    <t>Year</t>
  </si>
  <si>
    <t>WP</t>
  </si>
  <si>
    <t>CnaP</t>
  </si>
  <si>
    <t>2004 (11 June) - Limerick No. 1 (5 seats) Total Electorate: 11,221 Total Poll: 6,700 Valid Poll: 6,547 Quota: 1,092</t>
  </si>
  <si>
    <t>John Ryan*</t>
  </si>
  <si>
    <t>Kevin Kiely</t>
  </si>
  <si>
    <t>Michael Ryan*</t>
  </si>
  <si>
    <t>Joseph Collopy</t>
  </si>
  <si>
    <t>Anne O'Keeffe</t>
  </si>
  <si>
    <t>David O'Mahony</t>
  </si>
  <si>
    <t>Tom Frawley</t>
  </si>
  <si>
    <t>Limerick No. 2 (4 seats) Total Electorate: 9,130 Total Poll: 5,259 Valid Poll: 5,159 Quota: 1,032</t>
  </si>
  <si>
    <t>Gerry McLoughlin</t>
  </si>
  <si>
    <t>Catherine O'Farrell</t>
  </si>
  <si>
    <t>Kieran Walsh*</t>
  </si>
  <si>
    <t>Larry Cross*</t>
  </si>
  <si>
    <t>John Morrison</t>
  </si>
  <si>
    <t>Nancy Irwin</t>
  </si>
  <si>
    <t>Duncan Martin</t>
  </si>
  <si>
    <t>Stuart McDonnell</t>
  </si>
  <si>
    <t>Limerick No. 3 (4 seats) Total Electorate: 8,646 Total Poll: 4,600 Valid Poll: 4,518 Quota: 904</t>
  </si>
  <si>
    <t>James Houlihan</t>
  </si>
  <si>
    <t>Jack Bourke*</t>
  </si>
  <si>
    <t>Patricia Stokes</t>
  </si>
  <si>
    <t>John Boland</t>
  </si>
  <si>
    <t>Ashling Golden</t>
  </si>
  <si>
    <t>Soc</t>
  </si>
  <si>
    <t>Limerick No. 4 (4 seats) Total Electorate: 9,688 Total Poll: 4,962 Valid Poll: 4,866 Quota: 974</t>
  </si>
  <si>
    <t>Tony Flannery</t>
  </si>
  <si>
    <t>Dick Sadlier*</t>
  </si>
  <si>
    <t>Jim Long</t>
  </si>
  <si>
    <t>Patrick Brosnahan</t>
  </si>
  <si>
    <t>Win Harrington</t>
  </si>
  <si>
    <t>Isabel Geoghegan</t>
  </si>
  <si>
    <t>Paddy Hynes</t>
  </si>
  <si>
    <t>1999 (11 June) - Limerick No. 1 (5 seats) Total Electorate: 11,623 Total Poll: 5,705 Valid Poll: 5,653 Quota: 943</t>
  </si>
  <si>
    <t>Mary Collins</t>
  </si>
  <si>
    <t>John Cronin</t>
  </si>
  <si>
    <t>Peter Power</t>
  </si>
  <si>
    <t>Eamon O'Brien</t>
  </si>
  <si>
    <t>Tim O'Driscoll</t>
  </si>
  <si>
    <t>Barney Sheehan</t>
  </si>
  <si>
    <t>Kathleen Leddin</t>
  </si>
  <si>
    <t>Michael Hourigan</t>
  </si>
  <si>
    <t>Padraig Malone</t>
  </si>
  <si>
    <t>Sean Flanagan</t>
  </si>
  <si>
    <t>Limerick No. 2 (4 seats) Total Electorate: 8,867 Total Poll: 4,154 Valid Poll: 4,103 Quota: 821</t>
  </si>
  <si>
    <t>Larry Cross</t>
  </si>
  <si>
    <t>Jan O'Sullivan*</t>
  </si>
  <si>
    <t>Jim McMahon</t>
  </si>
  <si>
    <t>Billy Morgan</t>
  </si>
  <si>
    <t>Mary Lane Kelly</t>
  </si>
  <si>
    <t>Gerard Hannan</t>
  </si>
  <si>
    <t>Aine McCarthy</t>
  </si>
  <si>
    <t>Eddie Butler</t>
  </si>
  <si>
    <t>Annette Burke-McGreen</t>
  </si>
  <si>
    <t>Peggie Kirwan</t>
  </si>
  <si>
    <t>Limerick No. 3 (4 seats) Total Electorate: 8,676 Total Poll: 4,166 Valid Poll: 4,105 Quota: 822</t>
  </si>
  <si>
    <t>Tom Ryan</t>
  </si>
  <si>
    <t>Diarmuid Scully</t>
  </si>
  <si>
    <t>Ger Fahy</t>
  </si>
  <si>
    <t>Michael Kelly</t>
  </si>
  <si>
    <t>Noel Hannon</t>
  </si>
  <si>
    <t>Raymond McInerney</t>
  </si>
  <si>
    <t>NLP</t>
  </si>
  <si>
    <t>Seamus Houlihan*</t>
  </si>
  <si>
    <t>Tony Clancy</t>
  </si>
  <si>
    <t>Michael Hartnett</t>
  </si>
  <si>
    <t>Limerick No. 4 (4 seats) Total Electorate: 9,113 Total Poll: 4,186 Valid Poll: 4,124 Quota: 825</t>
  </si>
  <si>
    <t>Joe Leddin</t>
  </si>
  <si>
    <t>Maria Byrne</t>
  </si>
  <si>
    <t>Des Long</t>
  </si>
  <si>
    <t>Ger Cusack</t>
  </si>
  <si>
    <t>John McGrath</t>
  </si>
  <si>
    <t>John O'Connor</t>
  </si>
  <si>
    <t>1991 (27 June) - Limerick Ward 1 (4 seats) Total Electorate: 8,410 Total Poll: 4,837 Valid Poll: 4,793 Quota: 959</t>
  </si>
  <si>
    <t>Garrett Ryan</t>
  </si>
  <si>
    <t>Tim Leddin</t>
  </si>
  <si>
    <t>Mary Prendergast</t>
  </si>
  <si>
    <t>Frank Prendergast*</t>
  </si>
  <si>
    <t>Judy O'Donoghue</t>
  </si>
  <si>
    <t>Frank O'Mahony</t>
  </si>
  <si>
    <t>Tom Clancy</t>
  </si>
  <si>
    <t>David Lee</t>
  </si>
  <si>
    <t>Tim O'Driscoll*</t>
  </si>
  <si>
    <t>Limerick Ward 2 (5 seats) Total Electorate: 12,063 Total Poll: 7,284 Valid Poll: 7,218 Quota: 1,204</t>
  </si>
  <si>
    <t>Kieran O'Hanlon</t>
  </si>
  <si>
    <t>John Gilligan</t>
  </si>
  <si>
    <t>Jan O'Sullivan</t>
  </si>
  <si>
    <t>Paddy Kiely</t>
  </si>
  <si>
    <t>Ronnie Madden</t>
  </si>
  <si>
    <t>Pat O'Doherty</t>
  </si>
  <si>
    <t>Michael Crowe</t>
  </si>
  <si>
    <t>Michael McMahon</t>
  </si>
  <si>
    <t>Joe Bennis</t>
  </si>
  <si>
    <t>Joan Stockil</t>
  </si>
  <si>
    <t>Peggy McInerney</t>
  </si>
  <si>
    <t>John Quinn*</t>
  </si>
  <si>
    <t>Limerick Ward 3 (4 seats) Total Electorate: 8,405 Total Poll: 4,555 Valid Poll: 4,515 Quota: 904</t>
  </si>
  <si>
    <t>Anthony O'Neill</t>
  </si>
  <si>
    <t>Frank Leddin</t>
  </si>
  <si>
    <t>Paddy O'Donovan</t>
  </si>
  <si>
    <t>Jim Kemmy*</t>
  </si>
  <si>
    <t>Joe Harrington*</t>
  </si>
  <si>
    <t>Limerick Ward 4 (4 seats) Total Electorate: 8,003 Total Poll: 4,522 Valid Poll: 4,493 Quota: 899</t>
  </si>
  <si>
    <t>Bobby Byrne*</t>
  </si>
  <si>
    <t>Dick Sadlier</t>
  </si>
  <si>
    <t>Tom Brazier</t>
  </si>
  <si>
    <t>Michael Cremins</t>
  </si>
  <si>
    <t>1985 (20 June) - Limerick Ward 1 (4 seats) Total Electorate: 8,841 Total Poll: 5,158 Valid Poll: 5,109 Quota: 1,022</t>
  </si>
  <si>
    <t>DSP</t>
  </si>
  <si>
    <t>Tim Leddin*</t>
  </si>
  <si>
    <t>Willie O'Dea</t>
  </si>
  <si>
    <t>Joe Buckley</t>
  </si>
  <si>
    <t>Eileen Silke</t>
  </si>
  <si>
    <t>Collette Moloney</t>
  </si>
  <si>
    <t>John O'Sullivan</t>
  </si>
  <si>
    <t>Rosarie Moylan</t>
  </si>
  <si>
    <t>Maria Collins</t>
  </si>
  <si>
    <t>Tony Bromell*</t>
  </si>
  <si>
    <t>Limerick Ward 2 (5 seats) Total Electorate: 11,862 Total Poll: 6,662 Valid Poll: 6,567 Quota: 1,095</t>
  </si>
  <si>
    <t>Gus O'Driscoll*</t>
  </si>
  <si>
    <t>Paddy Madden*</t>
  </si>
  <si>
    <t>Daniel Powell</t>
  </si>
  <si>
    <t>Ralph O'Brien</t>
  </si>
  <si>
    <t>Eleanor Goodison</t>
  </si>
  <si>
    <t>Martin Vaughan</t>
  </si>
  <si>
    <t>John Powell</t>
  </si>
  <si>
    <t>Mick Lipper*</t>
  </si>
  <si>
    <t>Paddy Kiely*</t>
  </si>
  <si>
    <t>Limerick Ward 3 (4 seats) Total Electorate: 8,632 Total Poll: 4,945 Valid Poll: 4,870 Quota: 975</t>
  </si>
  <si>
    <t>Jimmy Flannery</t>
  </si>
  <si>
    <t>Bernie Meade</t>
  </si>
  <si>
    <t>Dan Greaney</t>
  </si>
  <si>
    <t>Peter O'Flaherty</t>
  </si>
  <si>
    <t>Shaun Elder</t>
  </si>
  <si>
    <t>Joe Harrington</t>
  </si>
  <si>
    <t>Frank Leddin*</t>
  </si>
  <si>
    <t>Limerick Ward 4 (4 seats) Total Electorate: 9,230 Total Poll: 4,662 Valid Poll: 4,609 Quota: 922</t>
  </si>
  <si>
    <t>Tommy Allen*</t>
  </si>
  <si>
    <t>Billy Barry</t>
  </si>
  <si>
    <t>Seamus Bermingham</t>
  </si>
  <si>
    <t>Clem Casey*</t>
  </si>
  <si>
    <t>1979 (7 June) - Limerick Ward 1 (4 seats) Total Electorate: 11,193 Total Poll: 6,640 Valid Poll: 6,568 Quota: 1,314</t>
  </si>
  <si>
    <t>John Quinn</t>
  </si>
  <si>
    <t>Pat Cox</t>
  </si>
  <si>
    <t>Mairead Nestor</t>
  </si>
  <si>
    <t>Garret Ryan</t>
  </si>
  <si>
    <t>George Russell</t>
  </si>
  <si>
    <t>Gabrielle Wallace</t>
  </si>
  <si>
    <t>Brendan Hourigan</t>
  </si>
  <si>
    <t>John O'Shaughnessy</t>
  </si>
  <si>
    <t>Tom Kennedy*</t>
  </si>
  <si>
    <t>John Flanagan</t>
  </si>
  <si>
    <t>Limerick Ward 2 (5 seats) Total Electorate: 10,245 Total Poll: 6,633 Valid Poll: 6,553 Quota: 1,093</t>
  </si>
  <si>
    <t>SFWP</t>
  </si>
  <si>
    <t>Paddy Madden</t>
  </si>
  <si>
    <t>Vincent Feeney</t>
  </si>
  <si>
    <t>Stanley Stockil</t>
  </si>
  <si>
    <t>Dick Penny*</t>
  </si>
  <si>
    <t>Peggy McNamara</t>
  </si>
  <si>
    <t>Christy Kiely</t>
  </si>
  <si>
    <t>Gerry Bromell</t>
  </si>
  <si>
    <t>Eric Sheppard</t>
  </si>
  <si>
    <t>Michael Finnan</t>
  </si>
  <si>
    <t>David Sheehan</t>
  </si>
  <si>
    <t>Limerick Ward 3 (4 seats) Total Electorate: 8,360 Total Poll: 4,673 Valid Poll: 4,570 Quota: 915</t>
  </si>
  <si>
    <t>SLP</t>
  </si>
  <si>
    <t>P.J. Fitzgerald</t>
  </si>
  <si>
    <t>Thomas Oates</t>
  </si>
  <si>
    <t>Edward Hennessy</t>
  </si>
  <si>
    <t>Terry Kelly</t>
  </si>
  <si>
    <t>Pat Wallace</t>
  </si>
  <si>
    <t>Paddy Reddan</t>
  </si>
  <si>
    <t>Tommy Allen</t>
  </si>
  <si>
    <t>Limerick Ward 4 (4 seats) Total Electorate: 8,306 Total Poll: 5,043 Valid Poll: 4,997 Quota: 1,000</t>
  </si>
  <si>
    <t>Win Harrington*</t>
  </si>
  <si>
    <t>Catherine McDonald</t>
  </si>
  <si>
    <t>Richard Hurley</t>
  </si>
  <si>
    <t>James Wallace</t>
  </si>
  <si>
    <t>Con Carey</t>
  </si>
  <si>
    <t>Gerard Brosnahan</t>
  </si>
  <si>
    <t>Gerry Leddin</t>
  </si>
  <si>
    <t>Ger McNamara</t>
  </si>
  <si>
    <t>Ray Mitchell</t>
  </si>
  <si>
    <t>Des McCarthy</t>
  </si>
  <si>
    <t>1974 (18 June) - Limerick Ward 1 (4 seats) Total Electorate: 9,683 Total Poll: 6,189 Valid Poll: 6,132 Quota: 1,227</t>
  </si>
  <si>
    <t>Edward Russell*</t>
  </si>
  <si>
    <t>Matt O'Doherty</t>
  </si>
  <si>
    <t>Joseph Reidy</t>
  </si>
  <si>
    <t>Frank Prendergast</t>
  </si>
  <si>
    <t>Tom Kennedy</t>
  </si>
  <si>
    <t>Sean Fielding*</t>
  </si>
  <si>
    <t>Kieran O'Neill</t>
  </si>
  <si>
    <t>Patrick Clancy</t>
  </si>
  <si>
    <t>Jack Ryan</t>
  </si>
  <si>
    <t>Limerick Ward 2 (5 seats) Total Electorate: 10,087 Total Poll: 6,903 Valid Poll: 6,844 Quota: 1,141</t>
  </si>
  <si>
    <t>Dick Penny</t>
  </si>
  <si>
    <t>Jim Kemmy</t>
  </si>
  <si>
    <t>Vincent Feeney*</t>
  </si>
  <si>
    <t>Des O'Malley</t>
  </si>
  <si>
    <t>Joe Hogan</t>
  </si>
  <si>
    <t>John Fitzgerald</t>
  </si>
  <si>
    <t>Joseph McGovern</t>
  </si>
  <si>
    <t>Seamus Hickey</t>
  </si>
  <si>
    <t>Limerick Ward 3 (4 seats) Total Electorate: 8,629 Total Poll: 4,989 Valid Poll: 4,929 Quota: 986</t>
  </si>
  <si>
    <t>Denis O'Malley*</t>
  </si>
  <si>
    <t>Stephen Coughlan*</t>
  </si>
  <si>
    <t>Jack O'Donnell</t>
  </si>
  <si>
    <t>Finbar Carter</t>
  </si>
  <si>
    <t>Tommy Hynes</t>
  </si>
  <si>
    <t>Tony Brazil</t>
  </si>
  <si>
    <t>Denis Broderick</t>
  </si>
  <si>
    <t>William Hayes</t>
  </si>
  <si>
    <t>Limerick Ward 4 (4 seats) Total Electorate: 8,178 Total Poll: 4,896 Valid Poll: 4,841 Quota: 969</t>
  </si>
  <si>
    <t>Bobby Byrne</t>
  </si>
  <si>
    <t>Rory Liddy*</t>
  </si>
  <si>
    <t>Thady Coughlan</t>
  </si>
  <si>
    <t>Robert Cleary</t>
  </si>
  <si>
    <t>Patrick O'Shea</t>
  </si>
  <si>
    <t>Michael Rooney</t>
  </si>
  <si>
    <t>Thomas Brazier</t>
  </si>
  <si>
    <t>1967 (28 June) - Limerick Ward 1 (4 seats) Total Electorate:  Total Poll: 5,501 Valid Poll: 5,468 Quota: 1,094</t>
  </si>
  <si>
    <t>Tony Bromell</t>
  </si>
  <si>
    <t>Gerard Donovan</t>
  </si>
  <si>
    <t>Sean Fielding</t>
  </si>
  <si>
    <t>Thomas Kennedy</t>
  </si>
  <si>
    <t>Brian Geary</t>
  </si>
  <si>
    <t>Patrick Fitzgerald</t>
  </si>
  <si>
    <t>Bridget Fitzpatrick</t>
  </si>
  <si>
    <t>James Garvey</t>
  </si>
  <si>
    <t>Michael Earls</t>
  </si>
  <si>
    <t>James Moran</t>
  </si>
  <si>
    <t>Frank Shortt</t>
  </si>
  <si>
    <t>Daniel Mooney</t>
  </si>
  <si>
    <t>Limerick Ward 2 (5 seats) Total Electorate:  Total Poll: 6,752 Valid Poll: 6,690 Quota: 1,116</t>
  </si>
  <si>
    <t>Gus O'Driscoll</t>
  </si>
  <si>
    <t>Thomas Lawlor*</t>
  </si>
  <si>
    <t>Elizabeth O'Regan</t>
  </si>
  <si>
    <t>Timothy Ryan</t>
  </si>
  <si>
    <t>John Sheehan</t>
  </si>
  <si>
    <t>James Hickey</t>
  </si>
  <si>
    <t>Nicholas McGrath</t>
  </si>
  <si>
    <t>Declan Moylan</t>
  </si>
  <si>
    <t>Patrick Mulcahy</t>
  </si>
  <si>
    <t>Joseph Quinn</t>
  </si>
  <si>
    <t>Gerald Gilligan</t>
  </si>
  <si>
    <t>James Phelan</t>
  </si>
  <si>
    <t>Thomas Tuite</t>
  </si>
  <si>
    <t>Limerick Ward 3 (4 seats) Total Electorate:  Total Poll: 4,185 Valid Poll: 4,143 Quota: 829</t>
  </si>
  <si>
    <t>Denis O'Malley</t>
  </si>
  <si>
    <t>James Doherty</t>
  </si>
  <si>
    <t>Liam Gleeson</t>
  </si>
  <si>
    <t>Sean Hogan</t>
  </si>
  <si>
    <t>Kevin Fitzpatrick</t>
  </si>
  <si>
    <t>Frank Glasgow*</t>
  </si>
  <si>
    <t>John Kirby*</t>
  </si>
  <si>
    <t>Limerick Ward 4 (4 seats) Total Electorate:  Total Poll: 5,265 Valid Poll: 5,212 Quota: 1,043</t>
  </si>
  <si>
    <t>Harry Brazier</t>
  </si>
  <si>
    <t>Kevin Frost</t>
  </si>
  <si>
    <t>Pat Kennedy</t>
  </si>
  <si>
    <t>John Carew*</t>
  </si>
  <si>
    <t>Clem Casey</t>
  </si>
  <si>
    <t>Dominic Hilton</t>
  </si>
  <si>
    <t>Patrick O'Shaughnessy</t>
  </si>
  <si>
    <t>Christopher Wallace</t>
  </si>
  <si>
    <t>Patrick Kelly*</t>
  </si>
  <si>
    <t>Patrick O'Shea*</t>
  </si>
  <si>
    <t>Patrick King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</si>
  <si>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</si>
  <si>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</si>
  <si>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</si>
  <si>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</si>
  <si>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</si>
  <si>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</si>
  <si>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</si>
  <si>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</si>
  <si>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</si>
  <si>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17th</t>
  </si>
  <si>
    <t>1960 (30 June) - Limerick Corporation (17 seats) Total Electorate:  Total Poll: 16,076 Valid Poll: 15,950 Quota: 887</t>
  </si>
  <si>
    <t>Ratep.</t>
  </si>
  <si>
    <t>Donogh O'Malley*</t>
  </si>
  <si>
    <t>Thomas Creamer</t>
  </si>
  <si>
    <t>John Keane</t>
  </si>
  <si>
    <t>Seamus Sabhat</t>
  </si>
  <si>
    <t>Padraig Ó Maoldomhnaigh</t>
  </si>
  <si>
    <t>Martin McCormack</t>
  </si>
  <si>
    <t>John Earls</t>
  </si>
  <si>
    <t>Mick Lipper</t>
  </si>
  <si>
    <t>Thomas Lawlor</t>
  </si>
  <si>
    <t>Niall Hessian</t>
  </si>
  <si>
    <t>Liam Cummins</t>
  </si>
  <si>
    <t>Frances Condell</t>
  </si>
  <si>
    <t>Vincent O'Connor</t>
  </si>
  <si>
    <t>Kathleen O'Sullivan</t>
  </si>
  <si>
    <t>Thomas O'Dowd</t>
  </si>
  <si>
    <t>Patrick O'Sullivan</t>
  </si>
  <si>
    <t>ITGWU</t>
  </si>
  <si>
    <t>Daniel Clancy</t>
  </si>
  <si>
    <t>Patrick Mulcahy*</t>
  </si>
  <si>
    <t>Christopher Keyes*</t>
  </si>
  <si>
    <t>Patrick J. Donnellan*</t>
  </si>
  <si>
    <t>John Danagher*</t>
  </si>
  <si>
    <t>Gerard Dillon*</t>
  </si>
  <si>
    <t>William Brazier*</t>
  </si>
  <si>
    <t>Ind Lab</t>
  </si>
  <si>
    <t>Frank Wallace*</t>
  </si>
  <si>
    <t>James Reidy*</t>
  </si>
</sst>
</file>

<file path=xl/styles.xml><?xml version="1.0" encoding="utf-8"?>
<styleSheet xmlns="http://schemas.openxmlformats.org/spreadsheetml/2006/main">
  <fonts count="53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8"/>
      <name val="Times New Roman"/>
      <family val="1"/>
    </font>
    <font>
      <b/>
      <sz val="11"/>
      <name val="Arial"/>
      <family val="2"/>
    </font>
    <font>
      <b/>
      <sz val="11"/>
      <color indexed="17"/>
      <name val="Times New Roman"/>
      <family val="1"/>
    </font>
    <font>
      <sz val="11"/>
      <name val="Arial"/>
      <family val="2"/>
    </font>
    <font>
      <b/>
      <sz val="11"/>
      <color indexed="17"/>
      <name val="Arial"/>
      <family val="2"/>
    </font>
    <font>
      <b/>
      <sz val="11"/>
      <color indexed="12"/>
      <name val="Arial"/>
      <family val="2"/>
    </font>
    <font>
      <sz val="11"/>
      <color indexed="8"/>
      <name val="Times New Roman"/>
      <family val="1"/>
    </font>
    <font>
      <sz val="11"/>
      <color indexed="17"/>
      <name val="Times New Roman"/>
      <family val="1"/>
    </font>
    <font>
      <sz val="11"/>
      <color indexed="12"/>
      <name val="Times New Roman"/>
      <family val="1"/>
    </font>
    <font>
      <b/>
      <sz val="11"/>
      <color indexed="10"/>
      <name val="Arial"/>
      <family val="2"/>
    </font>
    <font>
      <b/>
      <sz val="11"/>
      <color indexed="8"/>
      <name val="Arial"/>
      <family val="2"/>
    </font>
    <font>
      <sz val="11"/>
      <color indexed="10"/>
      <name val="Times New Roman"/>
      <family val="1"/>
    </font>
    <font>
      <b/>
      <sz val="11"/>
      <color indexed="50"/>
      <name val="Arial"/>
      <family val="2"/>
    </font>
    <font>
      <b/>
      <sz val="11"/>
      <color indexed="10"/>
      <name val="Times New Roman"/>
      <family val="1"/>
    </font>
    <font>
      <b/>
      <sz val="11"/>
      <color indexed="50"/>
      <name val="Times New Roman"/>
      <family val="1"/>
    </font>
    <font>
      <b/>
      <sz val="11"/>
      <color indexed="19"/>
      <name val="Arial"/>
      <family val="2"/>
    </font>
    <font>
      <sz val="11"/>
      <color indexed="19"/>
      <name val="Times New Roman"/>
      <family val="1"/>
    </font>
    <font>
      <b/>
      <sz val="11"/>
      <color indexed="52"/>
      <name val="Arial"/>
      <family val="2"/>
    </font>
    <font>
      <b/>
      <sz val="11"/>
      <color indexed="10"/>
      <name val="Times New Roman"/>
      <family val="1"/>
    </font>
    <font>
      <sz val="11"/>
      <color indexed="50"/>
      <name val="Times New Roman"/>
      <family val="1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0"/>
      <color indexed="19"/>
      <name val="Arial"/>
      <family val="2"/>
    </font>
    <font>
      <b/>
      <sz val="10"/>
      <color indexed="8"/>
      <name val="Arial"/>
      <family val="2"/>
    </font>
    <font>
      <b/>
      <sz val="10"/>
      <color indexed="51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sz val="11"/>
      <color indexed="52"/>
      <name val="Times New Roman"/>
      <family val="1"/>
    </font>
    <font>
      <b/>
      <sz val="10"/>
      <color indexed="52"/>
      <name val="Arial"/>
      <family val="2"/>
    </font>
    <font>
      <b/>
      <sz val="11"/>
      <color indexed="60"/>
      <name val="Arial"/>
      <family val="2"/>
    </font>
    <font>
      <b/>
      <sz val="11"/>
      <color indexed="60"/>
      <name val="Times New Roman"/>
      <family val="1"/>
    </font>
    <font>
      <sz val="11"/>
      <color indexed="60"/>
      <name val="Times New Roman"/>
      <family val="1"/>
    </font>
    <font>
      <b/>
      <sz val="11"/>
      <color indexed="52"/>
      <name val="Times New Roman"/>
      <family val="1"/>
    </font>
    <font>
      <b/>
      <sz val="11"/>
      <color indexed="36"/>
      <name val="Arial"/>
      <family val="2"/>
    </font>
    <font>
      <sz val="11"/>
      <color indexed="36"/>
      <name val="Times New Roman"/>
      <family val="1"/>
    </font>
    <font>
      <b/>
      <sz val="11"/>
      <color indexed="36"/>
      <name val="Times New Roman"/>
      <family val="1"/>
    </font>
    <font>
      <b/>
      <sz val="10"/>
      <color indexed="36"/>
      <name val="Arial"/>
      <family val="2"/>
    </font>
    <font>
      <b/>
      <sz val="10"/>
      <color indexed="55"/>
      <name val="Arial"/>
      <family val="2"/>
    </font>
    <font>
      <b/>
      <sz val="11"/>
      <color indexed="40"/>
      <name val="Times New Roman"/>
      <family val="1"/>
    </font>
    <font>
      <sz val="11"/>
      <color indexed="40"/>
      <name val="Times New Roman"/>
      <family val="1"/>
    </font>
    <font>
      <sz val="11"/>
      <color indexed="55"/>
      <name val="Times New Roman"/>
      <family val="1"/>
    </font>
    <font>
      <b/>
      <sz val="11"/>
      <color indexed="55"/>
      <name val="Times New Roman"/>
      <family val="1"/>
    </font>
    <font>
      <sz val="8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9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2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0" fontId="11" fillId="0" borderId="0" xfId="0" applyFont="1"/>
    <xf numFmtId="3" fontId="10" fillId="0" borderId="0" xfId="0" applyNumberFormat="1" applyFont="1"/>
    <xf numFmtId="10" fontId="10" fillId="0" borderId="0" xfId="2" applyNumberFormat="1" applyFont="1"/>
    <xf numFmtId="0" fontId="12" fillId="0" borderId="0" xfId="0" applyFont="1"/>
    <xf numFmtId="0" fontId="4" fillId="0" borderId="3" xfId="0" applyFont="1" applyBorder="1" applyAlignment="1">
      <alignment vertical="top" wrapText="1"/>
    </xf>
    <xf numFmtId="3" fontId="3" fillId="0" borderId="0" xfId="0" applyNumberFormat="1" applyFont="1"/>
    <xf numFmtId="3" fontId="8" fillId="0" borderId="0" xfId="0" applyNumberFormat="1" applyFont="1"/>
    <xf numFmtId="0" fontId="13" fillId="0" borderId="4" xfId="0" applyFont="1" applyBorder="1" applyAlignment="1">
      <alignment vertical="top" wrapText="1"/>
    </xf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0" fontId="16" fillId="0" borderId="0" xfId="0" applyFont="1"/>
    <xf numFmtId="0" fontId="17" fillId="0" borderId="0" xfId="0" applyFont="1"/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5" fillId="0" borderId="0" xfId="0" applyFont="1" applyBorder="1" applyAlignment="1">
      <alignment vertical="top" wrapText="1"/>
    </xf>
    <xf numFmtId="0" fontId="19" fillId="0" borderId="0" xfId="0" applyFont="1"/>
    <xf numFmtId="0" fontId="20" fillId="0" borderId="4" xfId="0" applyFont="1" applyBorder="1" applyAlignment="1">
      <alignment vertical="top" wrapText="1"/>
    </xf>
    <xf numFmtId="0" fontId="22" fillId="0" borderId="0" xfId="0" applyFont="1"/>
    <xf numFmtId="0" fontId="23" fillId="0" borderId="4" xfId="0" applyFont="1" applyBorder="1" applyAlignment="1">
      <alignment vertical="top" wrapText="1"/>
    </xf>
    <xf numFmtId="0" fontId="21" fillId="0" borderId="4" xfId="0" applyFont="1" applyBorder="1" applyAlignment="1">
      <alignment vertical="top" wrapText="1"/>
    </xf>
    <xf numFmtId="0" fontId="24" fillId="0" borderId="0" xfId="0" applyFont="1"/>
    <xf numFmtId="0" fontId="25" fillId="0" borderId="4" xfId="0" applyFont="1" applyBorder="1" applyAlignment="1">
      <alignment vertical="top" wrapText="1"/>
    </xf>
    <xf numFmtId="0" fontId="26" fillId="0" borderId="4" xfId="0" applyFont="1" applyBorder="1" applyAlignment="1">
      <alignment vertical="top" wrapText="1"/>
    </xf>
    <xf numFmtId="3" fontId="22" fillId="0" borderId="0" xfId="0" applyNumberFormat="1" applyFont="1"/>
    <xf numFmtId="9" fontId="27" fillId="0" borderId="0" xfId="2" applyNumberFormat="1" applyFont="1"/>
    <xf numFmtId="0" fontId="1" fillId="0" borderId="0" xfId="0" applyFont="1"/>
    <xf numFmtId="3" fontId="27" fillId="0" borderId="0" xfId="0" applyNumberFormat="1" applyFont="1"/>
    <xf numFmtId="3" fontId="1" fillId="0" borderId="0" xfId="0" applyNumberFormat="1" applyFont="1"/>
    <xf numFmtId="0" fontId="27" fillId="0" borderId="0" xfId="0" applyFont="1"/>
    <xf numFmtId="10" fontId="1" fillId="0" borderId="0" xfId="2" applyNumberFormat="1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0" fontId="33" fillId="0" borderId="0" xfId="0" applyFont="1"/>
    <xf numFmtId="0" fontId="1" fillId="0" borderId="0" xfId="1"/>
    <xf numFmtId="0" fontId="27" fillId="0" borderId="0" xfId="1" applyFont="1"/>
    <xf numFmtId="0" fontId="28" fillId="0" borderId="0" xfId="1" applyFont="1"/>
    <xf numFmtId="0" fontId="29" fillId="0" borderId="0" xfId="1" applyFont="1"/>
    <xf numFmtId="0" fontId="30" fillId="0" borderId="0" xfId="1" applyFont="1"/>
    <xf numFmtId="0" fontId="31" fillId="0" borderId="0" xfId="1" applyFont="1"/>
    <xf numFmtId="0" fontId="32" fillId="0" borderId="0" xfId="1" applyFont="1"/>
    <xf numFmtId="0" fontId="34" fillId="0" borderId="0" xfId="1" applyFont="1"/>
    <xf numFmtId="10" fontId="35" fillId="0" borderId="0" xfId="1" applyNumberFormat="1" applyFont="1"/>
    <xf numFmtId="0" fontId="36" fillId="0" borderId="0" xfId="1" applyFont="1"/>
    <xf numFmtId="10" fontId="1" fillId="0" borderId="0" xfId="1" applyNumberFormat="1" applyFont="1"/>
    <xf numFmtId="10" fontId="1" fillId="0" borderId="0" xfId="1" applyNumberFormat="1"/>
    <xf numFmtId="0" fontId="37" fillId="0" borderId="4" xfId="0" applyFont="1" applyBorder="1" applyAlignment="1">
      <alignment vertical="top" wrapText="1"/>
    </xf>
    <xf numFmtId="0" fontId="38" fillId="0" borderId="0" xfId="0" applyFont="1"/>
    <xf numFmtId="10" fontId="39" fillId="0" borderId="0" xfId="1" applyNumberFormat="1" applyFont="1"/>
    <xf numFmtId="10" fontId="41" fillId="0" borderId="1" xfId="1" applyNumberFormat="1" applyFont="1" applyBorder="1" applyAlignment="1">
      <alignment vertical="top"/>
    </xf>
    <xf numFmtId="0" fontId="42" fillId="0" borderId="4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10" fontId="40" fillId="0" borderId="4" xfId="1" applyNumberFormat="1" applyFont="1" applyBorder="1" applyAlignment="1">
      <alignment vertical="top"/>
    </xf>
    <xf numFmtId="0" fontId="43" fillId="0" borderId="0" xfId="0" applyFont="1"/>
    <xf numFmtId="0" fontId="44" fillId="0" borderId="4" xfId="0" applyFont="1" applyBorder="1" applyAlignment="1">
      <alignment vertical="top" wrapText="1"/>
    </xf>
    <xf numFmtId="0" fontId="45" fillId="0" borderId="4" xfId="0" applyFont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10" fontId="41" fillId="0" borderId="4" xfId="1" applyNumberFormat="1" applyFont="1" applyBorder="1" applyAlignment="1">
      <alignment vertical="top"/>
    </xf>
    <xf numFmtId="0" fontId="15" fillId="0" borderId="1" xfId="0" applyFont="1" applyBorder="1" applyAlignment="1">
      <alignment vertical="top" wrapText="1"/>
    </xf>
    <xf numFmtId="0" fontId="46" fillId="0" borderId="0" xfId="0" applyFont="1"/>
    <xf numFmtId="0" fontId="13" fillId="0" borderId="1" xfId="0" applyFont="1" applyBorder="1" applyAlignment="1">
      <alignment vertical="top" wrapText="1"/>
    </xf>
    <xf numFmtId="10" fontId="1" fillId="0" borderId="0" xfId="0" applyNumberFormat="1" applyFont="1"/>
    <xf numFmtId="0" fontId="9" fillId="0" borderId="1" xfId="0" applyFont="1" applyBorder="1" applyAlignment="1">
      <alignment vertical="top" wrapText="1"/>
    </xf>
    <xf numFmtId="0" fontId="47" fillId="0" borderId="0" xfId="0" applyFont="1"/>
    <xf numFmtId="0" fontId="50" fillId="0" borderId="4" xfId="0" applyFont="1" applyBorder="1" applyAlignment="1">
      <alignment vertical="top" wrapText="1"/>
    </xf>
    <xf numFmtId="0" fontId="26" fillId="0" borderId="1" xfId="0" applyFont="1" applyBorder="1" applyAlignment="1">
      <alignment vertical="top" wrapText="1"/>
    </xf>
    <xf numFmtId="0" fontId="48" fillId="0" borderId="4" xfId="1" applyFont="1" applyBorder="1" applyAlignment="1">
      <alignment vertical="top"/>
    </xf>
    <xf numFmtId="0" fontId="49" fillId="0" borderId="4" xfId="1" applyFont="1" applyBorder="1" applyAlignment="1">
      <alignment vertical="top"/>
    </xf>
    <xf numFmtId="0" fontId="51" fillId="0" borderId="4" xfId="0" applyFont="1" applyBorder="1" applyAlignment="1">
      <alignment vertical="top" wrapText="1"/>
    </xf>
    <xf numFmtId="3" fontId="0" fillId="0" borderId="0" xfId="0" applyNumberFormat="1"/>
  </cellXfs>
  <cellStyles count="3">
    <cellStyle name="Normal" xfId="0" builtinId="0"/>
    <cellStyle name="Normal 2" xfId="1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46"/>
  <sheetViews>
    <sheetView tabSelected="1" workbookViewId="0">
      <pane xSplit="2" topLeftCell="C1" activePane="topRight" state="frozen"/>
      <selection pane="topRight" activeCell="B5" sqref="B5"/>
    </sheetView>
  </sheetViews>
  <sheetFormatPr defaultRowHeight="12.75"/>
  <cols>
    <col min="1" max="1" width="25.28515625" customWidth="1"/>
    <col min="2" max="2" width="8.42578125" customWidth="1"/>
    <col min="3" max="15" width="8.7109375" customWidth="1"/>
    <col min="16" max="34" width="8.42578125" customWidth="1"/>
  </cols>
  <sheetData>
    <row r="1" spans="1:33" s="2" customFormat="1" ht="16.5" customHeight="1">
      <c r="A1" s="1" t="s">
        <v>355</v>
      </c>
    </row>
    <row r="2" spans="1:33" s="2" customFormat="1" ht="9.75" customHeight="1" thickBot="1">
      <c r="A2" s="3"/>
    </row>
    <row r="3" spans="1:3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>
        <v>16</v>
      </c>
      <c r="S3" s="5">
        <v>17</v>
      </c>
      <c r="T3" s="5">
        <v>18</v>
      </c>
      <c r="U3" s="5">
        <v>19</v>
      </c>
      <c r="V3" s="5">
        <v>20</v>
      </c>
      <c r="W3" s="5">
        <v>21</v>
      </c>
      <c r="X3" s="5">
        <v>22</v>
      </c>
      <c r="Y3" s="5">
        <v>23</v>
      </c>
      <c r="Z3" s="5">
        <v>24</v>
      </c>
      <c r="AA3" s="5">
        <v>25</v>
      </c>
      <c r="AB3" s="5">
        <v>26</v>
      </c>
      <c r="AC3" s="6"/>
      <c r="AD3" s="14"/>
      <c r="AE3" s="15"/>
    </row>
    <row r="4" spans="1:33" s="2" customFormat="1" ht="16.5" customHeight="1" thickBot="1">
      <c r="A4" s="7" t="s">
        <v>357</v>
      </c>
      <c r="B4" s="16" t="s">
        <v>13</v>
      </c>
      <c r="C4" s="9">
        <v>2384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9"/>
      <c r="AA4" s="11"/>
      <c r="AB4" s="9"/>
      <c r="AC4" s="12" t="s">
        <v>3</v>
      </c>
      <c r="AD4" s="17"/>
      <c r="AE4" s="14"/>
      <c r="AF4" s="14"/>
      <c r="AG4" s="14"/>
    </row>
    <row r="5" spans="1:33" s="2" customFormat="1" ht="16.5" customHeight="1" thickBot="1">
      <c r="A5" s="7" t="s">
        <v>263</v>
      </c>
      <c r="B5" s="13" t="s">
        <v>23</v>
      </c>
      <c r="C5" s="9">
        <v>1692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2" t="s">
        <v>4</v>
      </c>
      <c r="AD5" s="18"/>
      <c r="AE5" s="19"/>
      <c r="AF5" s="20"/>
      <c r="AG5" s="17"/>
    </row>
    <row r="6" spans="1:33" s="2" customFormat="1" ht="16.5" customHeight="1" thickBot="1">
      <c r="A6" s="7" t="s">
        <v>337</v>
      </c>
      <c r="B6" s="8" t="s">
        <v>14</v>
      </c>
      <c r="C6" s="9">
        <v>1030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9"/>
      <c r="AA6" s="11"/>
      <c r="AB6" s="9"/>
      <c r="AC6" s="12" t="s">
        <v>5</v>
      </c>
      <c r="AD6" s="21"/>
      <c r="AE6" s="19"/>
      <c r="AF6" s="20"/>
      <c r="AG6" s="17"/>
    </row>
    <row r="7" spans="1:33" s="2" customFormat="1" ht="16.5" customHeight="1" thickBot="1">
      <c r="A7" s="7" t="s">
        <v>283</v>
      </c>
      <c r="B7" s="86" t="s">
        <v>78</v>
      </c>
      <c r="C7" s="9">
        <v>927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2" t="s">
        <v>16</v>
      </c>
      <c r="AD7" s="28"/>
      <c r="AE7" s="19"/>
      <c r="AF7" s="20"/>
    </row>
    <row r="8" spans="1:33" s="2" customFormat="1" ht="16.5" customHeight="1" thickBot="1">
      <c r="A8" s="7" t="s">
        <v>383</v>
      </c>
      <c r="B8" s="8" t="s">
        <v>14</v>
      </c>
      <c r="C8" s="11">
        <v>664</v>
      </c>
      <c r="D8" s="11">
        <v>703</v>
      </c>
      <c r="E8" s="11">
        <v>831</v>
      </c>
      <c r="F8" s="11"/>
      <c r="G8" s="11">
        <v>886</v>
      </c>
      <c r="H8" s="9">
        <v>887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9"/>
      <c r="AA8" s="11"/>
      <c r="AB8" s="9"/>
      <c r="AC8" s="12" t="s">
        <v>6</v>
      </c>
      <c r="AD8" s="29"/>
      <c r="AE8" s="23"/>
      <c r="AF8" s="15"/>
    </row>
    <row r="9" spans="1:33" s="2" customFormat="1" ht="16.5" customHeight="1" thickBot="1">
      <c r="A9" s="7" t="s">
        <v>372</v>
      </c>
      <c r="B9" s="13" t="s">
        <v>381</v>
      </c>
      <c r="C9" s="11">
        <v>583</v>
      </c>
      <c r="D9" s="11">
        <v>605</v>
      </c>
      <c r="E9" s="11">
        <v>638</v>
      </c>
      <c r="F9" s="11"/>
      <c r="G9" s="11"/>
      <c r="H9" s="11"/>
      <c r="I9" s="11"/>
      <c r="J9" s="11"/>
      <c r="K9" s="11"/>
      <c r="L9" s="11">
        <v>663</v>
      </c>
      <c r="M9" s="11">
        <v>670</v>
      </c>
      <c r="N9" s="11"/>
      <c r="O9" s="11"/>
      <c r="P9" s="11">
        <v>705</v>
      </c>
      <c r="Q9" s="11">
        <v>712</v>
      </c>
      <c r="R9" s="11"/>
      <c r="S9" s="11">
        <v>721</v>
      </c>
      <c r="T9" s="11">
        <v>731</v>
      </c>
      <c r="U9" s="11">
        <v>740</v>
      </c>
      <c r="V9" s="11">
        <v>749</v>
      </c>
      <c r="W9" s="11">
        <v>770</v>
      </c>
      <c r="X9" s="11">
        <v>790</v>
      </c>
      <c r="Y9" s="11">
        <v>815</v>
      </c>
      <c r="Z9" s="11">
        <v>834</v>
      </c>
      <c r="AA9" s="11">
        <v>849</v>
      </c>
      <c r="AB9" s="9">
        <v>866</v>
      </c>
      <c r="AC9" s="12" t="s">
        <v>345</v>
      </c>
      <c r="AD9" s="17"/>
      <c r="AE9" s="14"/>
      <c r="AF9" s="14"/>
      <c r="AG9" s="14"/>
    </row>
    <row r="10" spans="1:33" s="2" customFormat="1" ht="16.5" customHeight="1" thickBot="1">
      <c r="A10" s="7" t="s">
        <v>292</v>
      </c>
      <c r="B10" s="16" t="s">
        <v>13</v>
      </c>
      <c r="C10" s="11">
        <v>531</v>
      </c>
      <c r="D10" s="11">
        <v>748</v>
      </c>
      <c r="E10" s="11">
        <v>788</v>
      </c>
      <c r="F10" s="11"/>
      <c r="G10" s="11"/>
      <c r="H10" s="11"/>
      <c r="I10" s="11"/>
      <c r="J10" s="11"/>
      <c r="K10" s="11">
        <v>809</v>
      </c>
      <c r="L10" s="11">
        <v>820</v>
      </c>
      <c r="M10" s="11">
        <v>828</v>
      </c>
      <c r="N10" s="11"/>
      <c r="O10" s="11"/>
      <c r="P10" s="11">
        <v>876</v>
      </c>
      <c r="Q10" s="11">
        <v>879</v>
      </c>
      <c r="R10" s="9">
        <v>890</v>
      </c>
      <c r="S10" s="11"/>
      <c r="T10" s="11"/>
      <c r="U10" s="11"/>
      <c r="V10" s="11"/>
      <c r="W10" s="11"/>
      <c r="X10" s="11"/>
      <c r="Y10" s="11"/>
      <c r="Z10" s="9"/>
      <c r="AA10" s="11"/>
      <c r="AB10" s="9"/>
      <c r="AC10" s="12" t="s">
        <v>8</v>
      </c>
      <c r="AD10" s="18"/>
      <c r="AE10" s="19"/>
      <c r="AF10" s="20"/>
      <c r="AG10" s="17"/>
    </row>
    <row r="11" spans="1:33" s="2" customFormat="1" ht="16.5" customHeight="1" thickBot="1">
      <c r="A11" s="7" t="s">
        <v>359</v>
      </c>
      <c r="B11" s="16" t="s">
        <v>13</v>
      </c>
      <c r="C11" s="11">
        <v>526</v>
      </c>
      <c r="D11" s="11">
        <v>631</v>
      </c>
      <c r="E11" s="11">
        <v>652</v>
      </c>
      <c r="F11" s="11"/>
      <c r="G11" s="11"/>
      <c r="H11" s="11"/>
      <c r="I11" s="11"/>
      <c r="J11" s="11"/>
      <c r="K11" s="11"/>
      <c r="L11" s="11">
        <v>662</v>
      </c>
      <c r="M11" s="11">
        <v>662</v>
      </c>
      <c r="N11" s="11"/>
      <c r="O11" s="11"/>
      <c r="P11" s="11">
        <v>690</v>
      </c>
      <c r="Q11" s="11">
        <v>694</v>
      </c>
      <c r="R11" s="11"/>
      <c r="S11" s="11">
        <v>700</v>
      </c>
      <c r="T11" s="11">
        <v>702</v>
      </c>
      <c r="U11" s="11">
        <v>706</v>
      </c>
      <c r="V11" s="11">
        <v>742</v>
      </c>
      <c r="W11" s="11">
        <v>755</v>
      </c>
      <c r="X11" s="11">
        <v>768</v>
      </c>
      <c r="Y11" s="11">
        <v>800</v>
      </c>
      <c r="Z11" s="11">
        <v>803</v>
      </c>
      <c r="AA11" s="11">
        <v>806</v>
      </c>
      <c r="AB11" s="9">
        <v>819</v>
      </c>
      <c r="AC11" s="12" t="s">
        <v>347</v>
      </c>
      <c r="AD11" s="21"/>
      <c r="AE11" s="19"/>
      <c r="AF11" s="20"/>
      <c r="AG11" s="17"/>
    </row>
    <row r="12" spans="1:33" s="2" customFormat="1" ht="16.5" customHeight="1" thickBot="1">
      <c r="A12" s="7" t="s">
        <v>342</v>
      </c>
      <c r="B12" s="13" t="s">
        <v>373</v>
      </c>
      <c r="C12" s="11">
        <v>438</v>
      </c>
      <c r="D12" s="11">
        <v>472</v>
      </c>
      <c r="E12" s="11">
        <v>495</v>
      </c>
      <c r="F12" s="11"/>
      <c r="G12" s="11"/>
      <c r="H12" s="11"/>
      <c r="I12" s="11"/>
      <c r="J12" s="11"/>
      <c r="K12" s="11"/>
      <c r="L12" s="11">
        <v>509</v>
      </c>
      <c r="M12" s="11">
        <v>511</v>
      </c>
      <c r="N12" s="11"/>
      <c r="O12" s="11"/>
      <c r="P12" s="11">
        <v>540</v>
      </c>
      <c r="Q12" s="11">
        <v>554</v>
      </c>
      <c r="R12" s="11"/>
      <c r="S12" s="11">
        <v>564</v>
      </c>
      <c r="T12" s="11">
        <v>565</v>
      </c>
      <c r="U12" s="11">
        <v>570</v>
      </c>
      <c r="V12" s="11">
        <v>579</v>
      </c>
      <c r="W12" s="11">
        <v>599</v>
      </c>
      <c r="X12" s="11">
        <v>646</v>
      </c>
      <c r="Y12" s="11">
        <v>657</v>
      </c>
      <c r="Z12" s="11">
        <v>662</v>
      </c>
      <c r="AA12" s="11">
        <v>667</v>
      </c>
      <c r="AB12" s="9">
        <v>690</v>
      </c>
      <c r="AC12" s="12" t="s">
        <v>352</v>
      </c>
      <c r="AD12" s="28"/>
      <c r="AE12" s="19"/>
      <c r="AF12" s="20"/>
    </row>
    <row r="13" spans="1:33" s="2" customFormat="1" ht="16.5" customHeight="1" thickBot="1">
      <c r="A13" s="7" t="s">
        <v>176</v>
      </c>
      <c r="B13" s="34" t="s">
        <v>17</v>
      </c>
      <c r="C13" s="11">
        <v>427</v>
      </c>
      <c r="D13" s="11">
        <v>445</v>
      </c>
      <c r="E13" s="11">
        <v>464</v>
      </c>
      <c r="F13" s="11"/>
      <c r="G13" s="11"/>
      <c r="H13" s="11"/>
      <c r="I13" s="11"/>
      <c r="J13" s="11"/>
      <c r="K13" s="11"/>
      <c r="L13" s="11">
        <v>504</v>
      </c>
      <c r="M13" s="11">
        <v>511</v>
      </c>
      <c r="N13" s="11"/>
      <c r="O13" s="11"/>
      <c r="P13" s="11">
        <v>544</v>
      </c>
      <c r="Q13" s="11">
        <v>553</v>
      </c>
      <c r="R13" s="11"/>
      <c r="S13" s="11">
        <v>562</v>
      </c>
      <c r="T13" s="11">
        <v>574</v>
      </c>
      <c r="U13" s="11">
        <v>586</v>
      </c>
      <c r="V13" s="11">
        <v>591</v>
      </c>
      <c r="W13" s="11">
        <v>656</v>
      </c>
      <c r="X13" s="11">
        <v>672</v>
      </c>
      <c r="Y13" s="11">
        <v>678</v>
      </c>
      <c r="Z13" s="11">
        <v>696</v>
      </c>
      <c r="AA13" s="11">
        <v>703</v>
      </c>
      <c r="AB13" s="9">
        <v>717</v>
      </c>
      <c r="AC13" s="12" t="s">
        <v>351</v>
      </c>
      <c r="AD13" s="29"/>
      <c r="AE13" s="23"/>
      <c r="AF13" s="15"/>
    </row>
    <row r="14" spans="1:33" s="2" customFormat="1" ht="16.5" customHeight="1" thickBot="1">
      <c r="A14" s="7" t="s">
        <v>358</v>
      </c>
      <c r="B14" s="16" t="s">
        <v>13</v>
      </c>
      <c r="C14" s="11">
        <v>390</v>
      </c>
      <c r="D14" s="11">
        <v>475</v>
      </c>
      <c r="E14" s="11">
        <v>489</v>
      </c>
      <c r="F14" s="11"/>
      <c r="G14" s="11"/>
      <c r="H14" s="11"/>
      <c r="I14" s="11"/>
      <c r="J14" s="11"/>
      <c r="K14" s="11"/>
      <c r="L14" s="11">
        <v>506</v>
      </c>
      <c r="M14" s="11">
        <v>510</v>
      </c>
      <c r="N14" s="11"/>
      <c r="O14" s="11"/>
      <c r="P14" s="11">
        <v>530</v>
      </c>
      <c r="Q14" s="11">
        <v>538</v>
      </c>
      <c r="R14" s="11"/>
      <c r="S14" s="11">
        <v>548</v>
      </c>
      <c r="T14" s="11">
        <v>553</v>
      </c>
      <c r="U14" s="11">
        <v>563</v>
      </c>
      <c r="V14" s="11">
        <v>591</v>
      </c>
      <c r="W14" s="11">
        <v>602</v>
      </c>
      <c r="X14" s="11">
        <v>618</v>
      </c>
      <c r="Y14" s="11">
        <v>655</v>
      </c>
      <c r="Z14" s="11">
        <v>661</v>
      </c>
      <c r="AA14" s="11">
        <v>670</v>
      </c>
      <c r="AB14" s="9">
        <v>687</v>
      </c>
      <c r="AC14" s="12" t="s">
        <v>353</v>
      </c>
      <c r="AD14" s="35"/>
      <c r="AE14" s="24"/>
      <c r="AF14" s="20"/>
    </row>
    <row r="15" spans="1:33" s="2" customFormat="1" ht="16.5" customHeight="1" thickBot="1">
      <c r="A15" s="22" t="s">
        <v>377</v>
      </c>
      <c r="B15" s="25" t="s">
        <v>23</v>
      </c>
      <c r="C15" s="11">
        <v>358</v>
      </c>
      <c r="D15" s="11">
        <v>374</v>
      </c>
      <c r="E15" s="11">
        <v>421</v>
      </c>
      <c r="F15" s="11"/>
      <c r="G15" s="11"/>
      <c r="H15" s="11"/>
      <c r="I15" s="11"/>
      <c r="J15" s="11"/>
      <c r="K15" s="11"/>
      <c r="L15" s="11">
        <v>437</v>
      </c>
      <c r="M15" s="11">
        <v>448</v>
      </c>
      <c r="N15" s="11"/>
      <c r="O15" s="11"/>
      <c r="P15" s="11">
        <v>468</v>
      </c>
      <c r="Q15" s="11">
        <v>477</v>
      </c>
      <c r="R15" s="11"/>
      <c r="S15" s="11">
        <v>485</v>
      </c>
      <c r="T15" s="11">
        <v>500</v>
      </c>
      <c r="U15" s="11">
        <v>513</v>
      </c>
      <c r="V15" s="11">
        <v>517</v>
      </c>
      <c r="W15" s="11">
        <v>534</v>
      </c>
      <c r="X15" s="11">
        <v>549</v>
      </c>
      <c r="Y15" s="11">
        <v>563</v>
      </c>
      <c r="Z15" s="11">
        <v>587</v>
      </c>
      <c r="AA15" s="11">
        <v>643</v>
      </c>
      <c r="AB15" s="11">
        <v>649</v>
      </c>
      <c r="AC15" s="12"/>
    </row>
    <row r="16" spans="1:33" s="2" customFormat="1" ht="16.5" customHeight="1" thickBot="1">
      <c r="A16" s="7" t="s">
        <v>368</v>
      </c>
      <c r="B16" s="88" t="s">
        <v>356</v>
      </c>
      <c r="C16" s="11">
        <v>357</v>
      </c>
      <c r="D16" s="11">
        <v>372</v>
      </c>
      <c r="E16" s="11">
        <v>425</v>
      </c>
      <c r="F16" s="11"/>
      <c r="G16" s="11"/>
      <c r="H16" s="11"/>
      <c r="I16" s="11"/>
      <c r="J16" s="11"/>
      <c r="K16" s="11">
        <v>438</v>
      </c>
      <c r="L16" s="11">
        <v>469</v>
      </c>
      <c r="M16" s="11">
        <v>513</v>
      </c>
      <c r="N16" s="11"/>
      <c r="O16" s="11"/>
      <c r="P16" s="11">
        <v>537</v>
      </c>
      <c r="Q16" s="11">
        <v>538</v>
      </c>
      <c r="R16" s="11"/>
      <c r="S16" s="11">
        <v>557</v>
      </c>
      <c r="T16" s="11">
        <v>648</v>
      </c>
      <c r="U16" s="11">
        <v>656</v>
      </c>
      <c r="V16" s="11">
        <v>659</v>
      </c>
      <c r="W16" s="11">
        <v>685</v>
      </c>
      <c r="X16" s="11">
        <v>703</v>
      </c>
      <c r="Y16" s="11">
        <v>717</v>
      </c>
      <c r="Z16" s="9">
        <v>1052</v>
      </c>
      <c r="AA16" s="11"/>
      <c r="AB16" s="11"/>
      <c r="AC16" s="12" t="s">
        <v>12</v>
      </c>
      <c r="AD16" s="17"/>
    </row>
    <row r="17" spans="1:29" s="2" customFormat="1" ht="16.5" customHeight="1" thickBot="1">
      <c r="A17" s="7" t="s">
        <v>379</v>
      </c>
      <c r="B17" s="82" t="s">
        <v>13</v>
      </c>
      <c r="C17" s="11">
        <v>353</v>
      </c>
      <c r="D17" s="11">
        <v>476</v>
      </c>
      <c r="E17" s="11">
        <v>498</v>
      </c>
      <c r="F17" s="11"/>
      <c r="G17" s="11"/>
      <c r="H17" s="11"/>
      <c r="I17" s="11"/>
      <c r="J17" s="11"/>
      <c r="K17" s="11"/>
      <c r="L17" s="11">
        <v>514</v>
      </c>
      <c r="M17" s="11">
        <v>520</v>
      </c>
      <c r="N17" s="11"/>
      <c r="O17" s="11"/>
      <c r="P17" s="11">
        <v>539</v>
      </c>
      <c r="Q17" s="11">
        <v>556</v>
      </c>
      <c r="R17" s="11"/>
      <c r="S17" s="11">
        <v>557</v>
      </c>
      <c r="T17" s="11">
        <v>562</v>
      </c>
      <c r="U17" s="11">
        <v>571</v>
      </c>
      <c r="V17" s="11">
        <v>614</v>
      </c>
      <c r="W17" s="11">
        <v>624</v>
      </c>
      <c r="X17" s="11">
        <v>633</v>
      </c>
      <c r="Y17" s="11">
        <v>724</v>
      </c>
      <c r="Z17" s="11">
        <v>730</v>
      </c>
      <c r="AA17" s="11">
        <v>737</v>
      </c>
      <c r="AB17" s="9">
        <v>760</v>
      </c>
      <c r="AC17" s="12" t="s">
        <v>349</v>
      </c>
    </row>
    <row r="18" spans="1:29" s="2" customFormat="1" ht="16.5" customHeight="1" thickBot="1">
      <c r="A18" s="7" t="s">
        <v>380</v>
      </c>
      <c r="B18" s="16" t="s">
        <v>13</v>
      </c>
      <c r="C18" s="11">
        <v>351</v>
      </c>
      <c r="D18" s="11">
        <v>540</v>
      </c>
      <c r="E18" s="11">
        <v>557</v>
      </c>
      <c r="F18" s="11"/>
      <c r="G18" s="11"/>
      <c r="H18" s="11"/>
      <c r="I18" s="11"/>
      <c r="J18" s="11"/>
      <c r="K18" s="11"/>
      <c r="L18" s="11">
        <v>577</v>
      </c>
      <c r="M18" s="11">
        <v>582</v>
      </c>
      <c r="N18" s="11"/>
      <c r="O18" s="11"/>
      <c r="P18" s="11">
        <v>653</v>
      </c>
      <c r="Q18" s="11">
        <v>661</v>
      </c>
      <c r="R18" s="11"/>
      <c r="S18" s="11">
        <v>666</v>
      </c>
      <c r="T18" s="11">
        <v>671</v>
      </c>
      <c r="U18" s="11">
        <v>684</v>
      </c>
      <c r="V18" s="11">
        <v>742</v>
      </c>
      <c r="W18" s="11">
        <v>761</v>
      </c>
      <c r="X18" s="11">
        <v>778</v>
      </c>
      <c r="Y18" s="11">
        <v>816</v>
      </c>
      <c r="Z18" s="11">
        <v>825</v>
      </c>
      <c r="AA18" s="11">
        <v>834</v>
      </c>
      <c r="AB18" s="9">
        <v>859</v>
      </c>
      <c r="AC18" s="12" t="s">
        <v>346</v>
      </c>
    </row>
    <row r="19" spans="1:29" s="2" customFormat="1" ht="16.5" customHeight="1" thickBot="1">
      <c r="A19" s="7" t="s">
        <v>378</v>
      </c>
      <c r="B19" s="86" t="s">
        <v>78</v>
      </c>
      <c r="C19" s="11">
        <v>332</v>
      </c>
      <c r="D19" s="11">
        <v>373</v>
      </c>
      <c r="E19" s="11">
        <v>418</v>
      </c>
      <c r="F19" s="11"/>
      <c r="G19" s="11"/>
      <c r="H19" s="11"/>
      <c r="I19" s="11"/>
      <c r="J19" s="11"/>
      <c r="K19" s="11"/>
      <c r="L19" s="11">
        <v>460</v>
      </c>
      <c r="M19" s="11">
        <v>463</v>
      </c>
      <c r="N19" s="11"/>
      <c r="O19" s="11"/>
      <c r="P19" s="11">
        <v>511</v>
      </c>
      <c r="Q19" s="11">
        <v>551</v>
      </c>
      <c r="R19" s="11"/>
      <c r="S19" s="11">
        <v>573</v>
      </c>
      <c r="T19" s="11">
        <v>580</v>
      </c>
      <c r="U19" s="11">
        <v>591</v>
      </c>
      <c r="V19" s="11">
        <v>601</v>
      </c>
      <c r="W19" s="11">
        <v>650</v>
      </c>
      <c r="X19" s="11">
        <v>683</v>
      </c>
      <c r="Y19" s="11">
        <v>697</v>
      </c>
      <c r="Z19" s="11">
        <v>699</v>
      </c>
      <c r="AA19" s="11">
        <v>711</v>
      </c>
      <c r="AB19" s="9">
        <v>752</v>
      </c>
      <c r="AC19" s="12" t="s">
        <v>350</v>
      </c>
    </row>
    <row r="20" spans="1:29" s="2" customFormat="1" ht="16.5" customHeight="1" thickBot="1">
      <c r="A20" s="7" t="s">
        <v>364</v>
      </c>
      <c r="B20" s="86" t="s">
        <v>78</v>
      </c>
      <c r="C20" s="11">
        <v>331</v>
      </c>
      <c r="D20" s="11">
        <v>361</v>
      </c>
      <c r="E20" s="11">
        <v>381</v>
      </c>
      <c r="F20" s="11"/>
      <c r="G20" s="11"/>
      <c r="H20" s="11"/>
      <c r="I20" s="11"/>
      <c r="J20" s="11"/>
      <c r="K20" s="11"/>
      <c r="L20" s="11">
        <v>419</v>
      </c>
      <c r="M20" s="11">
        <v>423</v>
      </c>
      <c r="N20" s="11">
        <v>448</v>
      </c>
      <c r="O20" s="11"/>
      <c r="P20" s="11">
        <v>474</v>
      </c>
      <c r="Q20" s="11">
        <v>525</v>
      </c>
      <c r="R20" s="11"/>
      <c r="S20" s="11">
        <v>542</v>
      </c>
      <c r="T20" s="11">
        <v>549</v>
      </c>
      <c r="U20" s="11">
        <v>556</v>
      </c>
      <c r="V20" s="11">
        <v>571</v>
      </c>
      <c r="W20" s="11">
        <v>609</v>
      </c>
      <c r="X20" s="11">
        <v>629</v>
      </c>
      <c r="Y20" s="11">
        <v>648</v>
      </c>
      <c r="Z20" s="11">
        <v>655</v>
      </c>
      <c r="AA20" s="11">
        <v>663</v>
      </c>
      <c r="AB20" s="9">
        <v>686</v>
      </c>
      <c r="AC20" s="12" t="s">
        <v>354</v>
      </c>
    </row>
    <row r="21" spans="1:29" s="2" customFormat="1" ht="16.5" customHeight="1" thickBot="1">
      <c r="A21" s="22" t="s">
        <v>233</v>
      </c>
      <c r="B21" s="26" t="s">
        <v>13</v>
      </c>
      <c r="C21" s="11">
        <v>307</v>
      </c>
      <c r="D21" s="11">
        <v>374</v>
      </c>
      <c r="E21" s="11">
        <v>394</v>
      </c>
      <c r="F21" s="11"/>
      <c r="G21" s="11"/>
      <c r="H21" s="11"/>
      <c r="I21" s="11"/>
      <c r="J21" s="11"/>
      <c r="K21" s="11"/>
      <c r="L21" s="11">
        <v>404</v>
      </c>
      <c r="M21" s="11">
        <v>404</v>
      </c>
      <c r="N21" s="11"/>
      <c r="O21" s="11"/>
      <c r="P21" s="11">
        <v>422</v>
      </c>
      <c r="Q21" s="11">
        <v>433</v>
      </c>
      <c r="R21" s="11"/>
      <c r="S21" s="11">
        <v>443</v>
      </c>
      <c r="T21" s="11">
        <v>447</v>
      </c>
      <c r="U21" s="11">
        <v>451</v>
      </c>
      <c r="V21" s="11">
        <v>473</v>
      </c>
      <c r="W21" s="11">
        <v>480</v>
      </c>
      <c r="X21" s="11">
        <v>487</v>
      </c>
      <c r="Y21" s="11" t="s">
        <v>35</v>
      </c>
    </row>
    <row r="22" spans="1:29" s="2" customFormat="1" ht="16.5" customHeight="1" thickBot="1">
      <c r="A22" s="22" t="s">
        <v>382</v>
      </c>
      <c r="B22" s="84" t="s">
        <v>356</v>
      </c>
      <c r="C22" s="11">
        <v>289</v>
      </c>
      <c r="D22" s="11">
        <v>303</v>
      </c>
      <c r="E22" s="11">
        <v>335</v>
      </c>
      <c r="F22" s="11"/>
      <c r="G22" s="11"/>
      <c r="H22" s="11"/>
      <c r="I22" s="11"/>
      <c r="J22" s="11"/>
      <c r="K22" s="11">
        <v>343</v>
      </c>
      <c r="L22" s="11">
        <v>368</v>
      </c>
      <c r="M22" s="10">
        <v>381</v>
      </c>
      <c r="N22" s="11"/>
      <c r="O22" s="11"/>
      <c r="P22" s="11">
        <v>399</v>
      </c>
      <c r="Q22" s="11">
        <v>399</v>
      </c>
      <c r="R22" s="11"/>
      <c r="S22" s="11">
        <v>407</v>
      </c>
      <c r="T22" s="11">
        <v>513</v>
      </c>
      <c r="U22" s="11">
        <v>521</v>
      </c>
      <c r="V22" s="11">
        <v>522</v>
      </c>
      <c r="W22" s="11">
        <v>529</v>
      </c>
      <c r="X22" s="11">
        <v>544</v>
      </c>
      <c r="Y22" s="11">
        <v>550</v>
      </c>
      <c r="Z22" s="11" t="s">
        <v>35</v>
      </c>
    </row>
    <row r="23" spans="1:29" s="2" customFormat="1" ht="16.5" customHeight="1" thickBot="1">
      <c r="A23" s="22" t="s">
        <v>165</v>
      </c>
      <c r="B23" s="26" t="s">
        <v>13</v>
      </c>
      <c r="C23" s="11">
        <v>279</v>
      </c>
      <c r="D23" s="11">
        <v>364</v>
      </c>
      <c r="E23" s="11">
        <v>372</v>
      </c>
      <c r="F23" s="11"/>
      <c r="G23" s="11"/>
      <c r="H23" s="11"/>
      <c r="I23" s="11"/>
      <c r="J23" s="11"/>
      <c r="K23" s="11"/>
      <c r="L23" s="11">
        <v>385</v>
      </c>
      <c r="M23" s="10">
        <v>387</v>
      </c>
      <c r="N23" s="11"/>
      <c r="O23" s="11"/>
      <c r="P23" s="11">
        <v>408</v>
      </c>
      <c r="Q23" s="11">
        <v>413</v>
      </c>
      <c r="R23" s="11"/>
      <c r="S23" s="11">
        <v>415</v>
      </c>
      <c r="T23" s="11">
        <v>415</v>
      </c>
      <c r="U23" s="11"/>
      <c r="V23" s="11" t="s">
        <v>35</v>
      </c>
    </row>
    <row r="24" spans="1:29" s="2" customFormat="1" ht="16.5" customHeight="1" thickBot="1">
      <c r="A24" s="7" t="s">
        <v>331</v>
      </c>
      <c r="B24" s="82" t="s">
        <v>13</v>
      </c>
      <c r="C24" s="11">
        <v>272</v>
      </c>
      <c r="D24" s="11">
        <v>436</v>
      </c>
      <c r="E24" s="11">
        <v>461</v>
      </c>
      <c r="F24" s="11"/>
      <c r="G24" s="11"/>
      <c r="H24" s="11"/>
      <c r="I24" s="11"/>
      <c r="J24" s="11"/>
      <c r="K24" s="11"/>
      <c r="L24" s="11">
        <v>481</v>
      </c>
      <c r="M24" s="10">
        <v>495</v>
      </c>
      <c r="N24" s="11"/>
      <c r="O24" s="11"/>
      <c r="P24" s="11">
        <v>511</v>
      </c>
      <c r="Q24" s="11">
        <v>515</v>
      </c>
      <c r="R24" s="11"/>
      <c r="S24" s="11">
        <v>521</v>
      </c>
      <c r="T24" s="11">
        <v>526</v>
      </c>
      <c r="U24" s="11">
        <v>530</v>
      </c>
      <c r="V24" s="11">
        <v>605</v>
      </c>
      <c r="W24" s="11">
        <v>619</v>
      </c>
      <c r="X24" s="11">
        <v>636</v>
      </c>
      <c r="Y24" s="11">
        <v>692</v>
      </c>
      <c r="Z24" s="11">
        <v>713</v>
      </c>
      <c r="AA24" s="11">
        <v>750</v>
      </c>
      <c r="AB24" s="9">
        <v>768</v>
      </c>
      <c r="AC24" s="12" t="s">
        <v>348</v>
      </c>
    </row>
    <row r="25" spans="1:29" s="2" customFormat="1" ht="16.5" customHeight="1" thickBot="1">
      <c r="A25" s="22" t="s">
        <v>375</v>
      </c>
      <c r="B25" s="40" t="s">
        <v>18</v>
      </c>
      <c r="C25" s="11">
        <v>266</v>
      </c>
      <c r="D25" s="11">
        <v>283</v>
      </c>
      <c r="E25" s="11">
        <v>299</v>
      </c>
      <c r="F25" s="11"/>
      <c r="G25" s="11"/>
      <c r="H25" s="11"/>
      <c r="I25" s="11"/>
      <c r="J25" s="11"/>
      <c r="K25" s="11"/>
      <c r="L25" s="11">
        <v>368</v>
      </c>
      <c r="M25" s="10">
        <v>368</v>
      </c>
      <c r="N25" s="11"/>
      <c r="O25" s="11"/>
      <c r="P25" s="11">
        <v>376</v>
      </c>
      <c r="Q25" s="11">
        <v>376</v>
      </c>
      <c r="R25" s="11"/>
      <c r="S25" s="11">
        <v>377</v>
      </c>
      <c r="T25" s="11">
        <v>387</v>
      </c>
      <c r="U25" s="11">
        <v>555</v>
      </c>
      <c r="V25" s="11">
        <v>562</v>
      </c>
      <c r="W25" s="11">
        <v>568</v>
      </c>
      <c r="X25" s="11">
        <v>579</v>
      </c>
      <c r="Y25" s="11">
        <v>582</v>
      </c>
      <c r="Z25" s="11">
        <v>588</v>
      </c>
      <c r="AA25" s="11">
        <v>593</v>
      </c>
      <c r="AB25" s="11" t="s">
        <v>35</v>
      </c>
    </row>
    <row r="26" spans="1:29" s="2" customFormat="1" ht="16.5" customHeight="1" thickBot="1">
      <c r="A26" s="22" t="s">
        <v>363</v>
      </c>
      <c r="B26" s="87" t="s">
        <v>78</v>
      </c>
      <c r="C26" s="11">
        <v>258</v>
      </c>
      <c r="D26" s="11">
        <v>274</v>
      </c>
      <c r="E26" s="11">
        <v>287</v>
      </c>
      <c r="F26" s="11"/>
      <c r="G26" s="11"/>
      <c r="H26" s="11"/>
      <c r="I26" s="11"/>
      <c r="J26" s="11"/>
      <c r="K26" s="11"/>
      <c r="L26" s="11">
        <v>292</v>
      </c>
      <c r="M26" s="10">
        <v>293</v>
      </c>
      <c r="N26" s="11"/>
      <c r="O26" s="11"/>
      <c r="P26" s="11"/>
      <c r="Q26" s="11" t="s">
        <v>35</v>
      </c>
    </row>
    <row r="27" spans="1:29" s="2" customFormat="1" ht="16.5" customHeight="1" thickBot="1">
      <c r="A27" s="22" t="s">
        <v>376</v>
      </c>
      <c r="B27" s="30" t="s">
        <v>17</v>
      </c>
      <c r="C27" s="11">
        <v>253</v>
      </c>
      <c r="D27" s="11">
        <v>271</v>
      </c>
      <c r="E27" s="11">
        <v>301</v>
      </c>
      <c r="F27" s="11"/>
      <c r="G27" s="11"/>
      <c r="H27" s="11"/>
      <c r="I27" s="11"/>
      <c r="J27" s="11"/>
      <c r="K27" s="11"/>
      <c r="L27" s="11">
        <v>347</v>
      </c>
      <c r="M27" s="10">
        <v>347</v>
      </c>
      <c r="N27" s="11"/>
      <c r="O27" s="11"/>
      <c r="P27" s="11">
        <v>387</v>
      </c>
      <c r="Q27" s="11">
        <v>391</v>
      </c>
      <c r="R27" s="11"/>
      <c r="S27" s="11">
        <v>405</v>
      </c>
      <c r="T27" s="11">
        <v>415</v>
      </c>
      <c r="U27" s="11">
        <v>429</v>
      </c>
      <c r="V27" s="11">
        <v>441</v>
      </c>
      <c r="W27" s="11" t="s">
        <v>35</v>
      </c>
    </row>
    <row r="28" spans="1:29" s="2" customFormat="1" ht="16.5" customHeight="1" thickBot="1">
      <c r="A28" s="22" t="s">
        <v>366</v>
      </c>
      <c r="B28" s="27" t="s">
        <v>14</v>
      </c>
      <c r="C28" s="11">
        <v>238</v>
      </c>
      <c r="D28" s="11">
        <v>249</v>
      </c>
      <c r="E28" s="11">
        <v>269</v>
      </c>
      <c r="F28" s="11"/>
      <c r="G28" s="11"/>
      <c r="H28" s="11"/>
      <c r="I28" s="11"/>
      <c r="J28" s="11"/>
      <c r="K28" s="11"/>
      <c r="L28" s="11">
        <v>285</v>
      </c>
      <c r="M28" s="10">
        <v>293</v>
      </c>
      <c r="N28" s="11"/>
      <c r="O28" s="11"/>
      <c r="P28" s="11">
        <v>342</v>
      </c>
      <c r="Q28" s="11">
        <v>347</v>
      </c>
      <c r="R28" s="11" t="s">
        <v>35</v>
      </c>
    </row>
    <row r="29" spans="1:29" s="2" customFormat="1" ht="16.5" customHeight="1" thickBot="1">
      <c r="A29" s="22" t="s">
        <v>369</v>
      </c>
      <c r="B29" s="84" t="s">
        <v>356</v>
      </c>
      <c r="C29" s="11">
        <v>233</v>
      </c>
      <c r="D29" s="11">
        <v>246</v>
      </c>
      <c r="E29" s="11">
        <v>246</v>
      </c>
      <c r="F29" s="11"/>
      <c r="G29" s="11"/>
      <c r="H29" s="11"/>
      <c r="I29" s="11"/>
      <c r="J29" s="11"/>
      <c r="K29" s="11">
        <v>295</v>
      </c>
      <c r="L29" s="11">
        <v>326</v>
      </c>
      <c r="M29" s="10">
        <v>332</v>
      </c>
      <c r="N29" s="11"/>
      <c r="O29" s="11"/>
      <c r="P29" s="11">
        <v>356</v>
      </c>
      <c r="Q29" s="11">
        <v>358</v>
      </c>
      <c r="R29" s="11"/>
      <c r="S29" s="11">
        <v>372</v>
      </c>
      <c r="T29" s="11" t="s">
        <v>35</v>
      </c>
    </row>
    <row r="30" spans="1:29" s="2" customFormat="1" ht="16.5" customHeight="1" thickBot="1">
      <c r="A30" s="22" t="s">
        <v>360</v>
      </c>
      <c r="B30" s="85" t="s">
        <v>18</v>
      </c>
      <c r="C30" s="11">
        <v>226</v>
      </c>
      <c r="D30" s="11">
        <v>240</v>
      </c>
      <c r="E30" s="11">
        <v>260</v>
      </c>
      <c r="F30" s="11"/>
      <c r="G30" s="11"/>
      <c r="H30" s="11"/>
      <c r="I30" s="11"/>
      <c r="J30" s="11"/>
      <c r="K30" s="11"/>
      <c r="L30" s="11">
        <v>345</v>
      </c>
      <c r="M30" s="10">
        <v>349</v>
      </c>
      <c r="N30" s="11"/>
      <c r="O30" s="11"/>
      <c r="P30" s="11">
        <v>365</v>
      </c>
      <c r="Q30" s="11">
        <v>366</v>
      </c>
      <c r="R30" s="11"/>
      <c r="S30" s="11">
        <v>373</v>
      </c>
      <c r="T30" s="11">
        <v>385</v>
      </c>
      <c r="U30" s="11" t="s">
        <v>35</v>
      </c>
    </row>
    <row r="31" spans="1:29" s="2" customFormat="1" ht="16.5" customHeight="1" thickBot="1">
      <c r="A31" s="22" t="s">
        <v>340</v>
      </c>
      <c r="B31" s="78" t="s">
        <v>14</v>
      </c>
      <c r="C31" s="11">
        <v>223</v>
      </c>
      <c r="D31" s="11">
        <v>244</v>
      </c>
      <c r="E31" s="11">
        <v>261</v>
      </c>
      <c r="F31" s="11"/>
      <c r="G31" s="11"/>
      <c r="H31" s="11"/>
      <c r="I31" s="11"/>
      <c r="J31" s="11"/>
      <c r="K31" s="11"/>
      <c r="L31" s="11">
        <v>279</v>
      </c>
      <c r="M31" s="10">
        <v>282</v>
      </c>
      <c r="N31" s="11">
        <v>300</v>
      </c>
      <c r="O31" s="11"/>
      <c r="P31" s="11">
        <v>342</v>
      </c>
      <c r="Q31" s="11">
        <v>349</v>
      </c>
      <c r="R31" s="11"/>
      <c r="S31" s="11">
        <v>424</v>
      </c>
      <c r="T31" s="11">
        <v>436</v>
      </c>
      <c r="U31" s="11">
        <v>445</v>
      </c>
      <c r="V31" s="11">
        <v>449</v>
      </c>
      <c r="W31" s="11">
        <v>462</v>
      </c>
      <c r="X31" s="11" t="s">
        <v>35</v>
      </c>
    </row>
    <row r="32" spans="1:29" s="2" customFormat="1" ht="16.5" customHeight="1" thickBot="1">
      <c r="A32" s="22" t="s">
        <v>367</v>
      </c>
      <c r="B32" s="78" t="s">
        <v>14</v>
      </c>
      <c r="C32" s="11">
        <v>218</v>
      </c>
      <c r="D32" s="11">
        <v>222</v>
      </c>
      <c r="E32" s="11">
        <v>243</v>
      </c>
      <c r="F32" s="11"/>
      <c r="G32" s="11"/>
      <c r="H32" s="11"/>
      <c r="I32" s="11"/>
      <c r="J32" s="11"/>
      <c r="K32" s="11">
        <v>266</v>
      </c>
      <c r="L32" s="11">
        <v>276</v>
      </c>
      <c r="M32" s="10">
        <v>281</v>
      </c>
      <c r="N32" s="11"/>
      <c r="O32" s="11"/>
      <c r="P32" s="11" t="s">
        <v>35</v>
      </c>
    </row>
    <row r="33" spans="1:24" s="2" customFormat="1" ht="16.5" customHeight="1" thickBot="1">
      <c r="A33" s="22" t="s">
        <v>296</v>
      </c>
      <c r="B33" s="80" t="s">
        <v>23</v>
      </c>
      <c r="C33" s="11">
        <v>211</v>
      </c>
      <c r="D33" s="11">
        <v>227</v>
      </c>
      <c r="E33" s="11">
        <v>243</v>
      </c>
      <c r="F33" s="11"/>
      <c r="G33" s="11"/>
      <c r="H33" s="11"/>
      <c r="I33" s="11"/>
      <c r="J33" s="11"/>
      <c r="K33" s="11"/>
      <c r="L33" s="11">
        <v>255</v>
      </c>
      <c r="M33" s="10">
        <v>259</v>
      </c>
      <c r="N33" s="11" t="s">
        <v>35</v>
      </c>
    </row>
    <row r="34" spans="1:24" s="2" customFormat="1" ht="16.5" customHeight="1" thickBot="1">
      <c r="A34" s="22" t="s">
        <v>365</v>
      </c>
      <c r="B34" s="26" t="s">
        <v>13</v>
      </c>
      <c r="C34" s="11">
        <v>200</v>
      </c>
      <c r="D34" s="11">
        <v>244</v>
      </c>
      <c r="E34" s="11">
        <v>256</v>
      </c>
      <c r="F34" s="11"/>
      <c r="G34" s="11"/>
      <c r="H34" s="11"/>
      <c r="I34" s="11"/>
      <c r="J34" s="11"/>
      <c r="K34" s="11"/>
      <c r="L34" s="11"/>
      <c r="M34" s="10"/>
      <c r="N34" s="11">
        <v>282</v>
      </c>
      <c r="O34" s="11" t="s">
        <v>35</v>
      </c>
    </row>
    <row r="35" spans="1:24" s="2" customFormat="1" ht="16.5" customHeight="1" thickBot="1">
      <c r="A35" s="22" t="s">
        <v>370</v>
      </c>
      <c r="B35" s="84" t="s">
        <v>356</v>
      </c>
      <c r="C35" s="11">
        <v>173</v>
      </c>
      <c r="D35" s="11">
        <v>193</v>
      </c>
      <c r="E35" s="11">
        <v>215</v>
      </c>
      <c r="F35" s="11"/>
      <c r="G35" s="11"/>
      <c r="H35" s="11"/>
      <c r="I35" s="11"/>
      <c r="J35" s="11"/>
      <c r="K35" s="11"/>
      <c r="L35" s="11"/>
      <c r="M35" s="10" t="s">
        <v>35</v>
      </c>
    </row>
    <row r="36" spans="1:24" s="2" customFormat="1" ht="16.5" customHeight="1" thickBot="1">
      <c r="A36" s="22" t="s">
        <v>371</v>
      </c>
      <c r="B36" s="84" t="s">
        <v>356</v>
      </c>
      <c r="C36" s="11">
        <v>166</v>
      </c>
      <c r="D36" s="11">
        <v>173</v>
      </c>
      <c r="E36" s="11">
        <v>199</v>
      </c>
      <c r="F36" s="11"/>
      <c r="G36" s="11"/>
      <c r="H36" s="11"/>
      <c r="I36" s="11"/>
      <c r="J36" s="11"/>
      <c r="K36" s="11"/>
      <c r="L36" s="11" t="s">
        <v>35</v>
      </c>
    </row>
    <row r="37" spans="1:24" s="2" customFormat="1" ht="16.5" customHeight="1" thickBot="1">
      <c r="A37" s="22" t="s">
        <v>362</v>
      </c>
      <c r="B37" s="85" t="s">
        <v>18</v>
      </c>
      <c r="C37" s="11">
        <v>148</v>
      </c>
      <c r="D37" s="11">
        <v>159</v>
      </c>
      <c r="E37" s="11">
        <v>160</v>
      </c>
      <c r="F37" s="11"/>
      <c r="G37" s="11"/>
      <c r="H37" s="11"/>
      <c r="I37" s="11"/>
      <c r="J37" s="11"/>
      <c r="K37" s="11" t="s">
        <v>35</v>
      </c>
    </row>
    <row r="38" spans="1:24" s="2" customFormat="1" ht="16.5" customHeight="1" thickBot="1">
      <c r="A38" s="22" t="s">
        <v>323</v>
      </c>
      <c r="B38" s="30" t="s">
        <v>17</v>
      </c>
      <c r="C38" s="11">
        <v>131</v>
      </c>
      <c r="D38" s="11">
        <v>144</v>
      </c>
      <c r="E38" s="11">
        <v>159</v>
      </c>
      <c r="F38" s="11"/>
      <c r="G38" s="11"/>
      <c r="H38" s="11"/>
      <c r="I38" s="11">
        <v>164</v>
      </c>
      <c r="J38" s="11" t="s">
        <v>35</v>
      </c>
    </row>
    <row r="39" spans="1:24" s="2" customFormat="1" ht="16.5" customHeight="1" thickBot="1">
      <c r="A39" s="22" t="s">
        <v>361</v>
      </c>
      <c r="B39" s="40" t="s">
        <v>18</v>
      </c>
      <c r="C39" s="11">
        <v>96</v>
      </c>
      <c r="D39" s="11">
        <v>99</v>
      </c>
      <c r="E39" s="11">
        <v>104</v>
      </c>
      <c r="F39" s="11">
        <v>104</v>
      </c>
      <c r="G39" s="11">
        <v>104</v>
      </c>
      <c r="H39" s="11">
        <v>104</v>
      </c>
      <c r="I39" s="11" t="s">
        <v>35</v>
      </c>
      <c r="J39" s="23"/>
      <c r="K39" s="15"/>
    </row>
    <row r="40" spans="1:24" s="2" customFormat="1" ht="16.5" customHeight="1" thickBot="1">
      <c r="A40" s="22" t="s">
        <v>302</v>
      </c>
      <c r="B40" s="30" t="s">
        <v>17</v>
      </c>
      <c r="C40" s="11">
        <v>61</v>
      </c>
      <c r="D40" s="11">
        <v>65</v>
      </c>
      <c r="E40" s="11">
        <v>67</v>
      </c>
      <c r="F40" s="11">
        <v>67</v>
      </c>
      <c r="G40" s="11">
        <v>67</v>
      </c>
      <c r="H40" s="11" t="s">
        <v>35</v>
      </c>
      <c r="J40" s="23"/>
      <c r="K40" s="15"/>
    </row>
    <row r="41" spans="1:24" s="2" customFormat="1" ht="16.5" customHeight="1" thickBot="1">
      <c r="A41" s="22" t="s">
        <v>374</v>
      </c>
      <c r="B41" s="25" t="s">
        <v>23</v>
      </c>
      <c r="C41" s="11">
        <v>28</v>
      </c>
      <c r="D41" s="11">
        <v>29</v>
      </c>
      <c r="E41" s="11">
        <v>31</v>
      </c>
      <c r="F41" s="11">
        <v>32</v>
      </c>
      <c r="G41" s="11">
        <v>32</v>
      </c>
      <c r="H41" s="11" t="s">
        <v>35</v>
      </c>
    </row>
    <row r="42" spans="1:24">
      <c r="C42" s="89"/>
      <c r="D42" s="89"/>
      <c r="E42" s="89"/>
    </row>
    <row r="43" spans="1:24" s="43" customFormat="1" ht="13.5" customHeight="1">
      <c r="B43" s="46" t="s">
        <v>19</v>
      </c>
      <c r="C43" s="48" t="s">
        <v>13</v>
      </c>
      <c r="D43" s="49" t="s">
        <v>14</v>
      </c>
      <c r="E43" s="63" t="s">
        <v>78</v>
      </c>
      <c r="F43" s="50" t="s">
        <v>17</v>
      </c>
      <c r="G43" s="59" t="s">
        <v>18</v>
      </c>
      <c r="H43" s="83" t="s">
        <v>356</v>
      </c>
      <c r="I43" s="46" t="s">
        <v>15</v>
      </c>
      <c r="V43" s="53"/>
      <c r="W43" s="45"/>
      <c r="X43" s="47"/>
    </row>
    <row r="44" spans="1:24" s="43" customFormat="1" ht="13.5" customHeight="1">
      <c r="A44" s="43" t="s">
        <v>9</v>
      </c>
      <c r="B44" s="44">
        <v>15950</v>
      </c>
      <c r="C44" s="45">
        <f>(C34+C4+C10+C11+C14+C17+C18+C21+C23+C24)</f>
        <v>5593</v>
      </c>
      <c r="D44" s="45">
        <f>(C32+C31+C28+C6+C8)</f>
        <v>2373</v>
      </c>
      <c r="E44" s="45">
        <f>(C26+C7+C19+C20)</f>
        <v>1848</v>
      </c>
      <c r="F44" s="45">
        <f>(C40+C38+C27+C13)</f>
        <v>872</v>
      </c>
      <c r="G44" s="45">
        <f>(C25+C30+C37+C39)</f>
        <v>736</v>
      </c>
      <c r="H44" s="45">
        <f>(C36+C35+C29+C22+C16)</f>
        <v>1218</v>
      </c>
      <c r="I44" s="45">
        <f>(C41+C33+C5+C9+C12+C15)</f>
        <v>3310</v>
      </c>
      <c r="K44" s="45"/>
      <c r="L44" s="81"/>
      <c r="V44" s="46"/>
      <c r="W44" s="44"/>
      <c r="X44" s="47"/>
    </row>
    <row r="45" spans="1:24" s="43" customFormat="1" ht="13.5" customHeight="1">
      <c r="A45" s="43" t="s">
        <v>10</v>
      </c>
      <c r="B45" s="42">
        <v>1</v>
      </c>
      <c r="C45" s="47">
        <f t="shared" ref="C45:I45" si="0">SUM(C44/$B$44)</f>
        <v>0.35065830721003133</v>
      </c>
      <c r="D45" s="47">
        <f t="shared" si="0"/>
        <v>0.14877742946708464</v>
      </c>
      <c r="E45" s="47">
        <f t="shared" si="0"/>
        <v>0.11586206896551725</v>
      </c>
      <c r="F45" s="47">
        <f t="shared" si="0"/>
        <v>5.4670846394984325E-2</v>
      </c>
      <c r="G45" s="47">
        <f t="shared" si="0"/>
        <v>4.6144200626959245E-2</v>
      </c>
      <c r="H45" s="47">
        <f t="shared" si="0"/>
        <v>7.636363636363637E-2</v>
      </c>
      <c r="I45" s="47">
        <f t="shared" si="0"/>
        <v>0.20752351097178684</v>
      </c>
    </row>
    <row r="46" spans="1:24" s="43" customFormat="1" ht="13.5" customHeight="1">
      <c r="A46" s="43" t="s">
        <v>11</v>
      </c>
      <c r="B46" s="46">
        <v>17</v>
      </c>
      <c r="C46" s="43">
        <v>7</v>
      </c>
      <c r="D46" s="43">
        <v>2</v>
      </c>
      <c r="E46" s="43">
        <v>3</v>
      </c>
      <c r="F46" s="43">
        <v>1</v>
      </c>
      <c r="G46" s="43">
        <v>0</v>
      </c>
      <c r="H46" s="43">
        <v>1</v>
      </c>
      <c r="I46" s="43">
        <v>3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76"/>
  <sheetViews>
    <sheetView topLeftCell="A37" workbookViewId="0">
      <selection activeCell="H72" sqref="H72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20" s="2" customFormat="1" ht="16.5" customHeight="1">
      <c r="A1" s="1" t="s">
        <v>298</v>
      </c>
    </row>
    <row r="2" spans="1:20" s="2" customFormat="1" ht="9.75" customHeight="1" thickBot="1">
      <c r="A2" s="3"/>
    </row>
    <row r="3" spans="1:20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6"/>
      <c r="Q3" s="14" t="s">
        <v>7</v>
      </c>
      <c r="R3" s="15"/>
    </row>
    <row r="4" spans="1:20" s="2" customFormat="1" ht="16.5" customHeight="1" thickBot="1">
      <c r="A4" s="7" t="s">
        <v>263</v>
      </c>
      <c r="B4" s="8" t="s">
        <v>14</v>
      </c>
      <c r="C4" s="9">
        <v>1142</v>
      </c>
      <c r="D4" s="11"/>
      <c r="E4" s="11"/>
      <c r="F4" s="11"/>
      <c r="G4" s="11"/>
      <c r="H4" s="9"/>
      <c r="I4" s="11"/>
      <c r="J4" s="11"/>
      <c r="K4" s="11"/>
      <c r="L4" s="11"/>
      <c r="M4" s="9"/>
      <c r="N4" s="9"/>
      <c r="O4" s="9"/>
      <c r="P4" s="12" t="s">
        <v>3</v>
      </c>
      <c r="Q4" s="17"/>
      <c r="R4" s="14" t="s">
        <v>9</v>
      </c>
      <c r="S4" s="14" t="s">
        <v>10</v>
      </c>
      <c r="T4" s="14" t="s">
        <v>11</v>
      </c>
    </row>
    <row r="5" spans="1:20" s="2" customFormat="1" ht="16.5" customHeight="1" thickBot="1">
      <c r="A5" s="7" t="s">
        <v>299</v>
      </c>
      <c r="B5" s="16" t="s">
        <v>13</v>
      </c>
      <c r="C5" s="11">
        <v>988</v>
      </c>
      <c r="D5" s="11">
        <v>992</v>
      </c>
      <c r="E5" s="11">
        <v>1005</v>
      </c>
      <c r="F5" s="11">
        <v>1014</v>
      </c>
      <c r="G5" s="11">
        <v>1026</v>
      </c>
      <c r="H5" s="11">
        <v>1046</v>
      </c>
      <c r="I5" s="11">
        <v>1091</v>
      </c>
      <c r="J5" s="9">
        <v>1124</v>
      </c>
      <c r="K5" s="11"/>
      <c r="L5" s="9"/>
      <c r="M5" s="11"/>
      <c r="N5" s="11"/>
      <c r="O5" s="11"/>
      <c r="P5" s="12" t="s">
        <v>4</v>
      </c>
      <c r="Q5" s="18" t="s">
        <v>13</v>
      </c>
      <c r="R5" s="19">
        <f>(C5+C7+C8+C9+C11)</f>
        <v>2455</v>
      </c>
      <c r="S5" s="20">
        <f>SUM(R5/R9)</f>
        <v>0.44897585954645208</v>
      </c>
      <c r="T5" s="17">
        <v>2</v>
      </c>
    </row>
    <row r="6" spans="1:20" s="2" customFormat="1" ht="16.5" customHeight="1" thickBot="1">
      <c r="A6" s="7" t="s">
        <v>307</v>
      </c>
      <c r="B6" s="34" t="s">
        <v>17</v>
      </c>
      <c r="C6" s="11">
        <v>637</v>
      </c>
      <c r="D6" s="11">
        <v>639</v>
      </c>
      <c r="E6" s="11">
        <v>657</v>
      </c>
      <c r="F6" s="11">
        <v>682</v>
      </c>
      <c r="G6" s="11">
        <v>733</v>
      </c>
      <c r="H6" s="11">
        <v>760</v>
      </c>
      <c r="I6" s="11">
        <v>786</v>
      </c>
      <c r="J6" s="11">
        <v>863</v>
      </c>
      <c r="K6" s="11">
        <v>866</v>
      </c>
      <c r="L6" s="11">
        <v>885</v>
      </c>
      <c r="M6" s="11">
        <v>914</v>
      </c>
      <c r="N6" s="11">
        <v>931</v>
      </c>
      <c r="O6" s="9">
        <v>1015</v>
      </c>
      <c r="P6" s="12" t="s">
        <v>5</v>
      </c>
      <c r="Q6" s="21" t="s">
        <v>14</v>
      </c>
      <c r="R6" s="19">
        <f>(C4+C10+C12+C17)</f>
        <v>1700</v>
      </c>
      <c r="S6" s="20">
        <f>SUM(R6/R9)</f>
        <v>0.31089978054133138</v>
      </c>
      <c r="T6" s="17">
        <v>1</v>
      </c>
    </row>
    <row r="7" spans="1:20" s="2" customFormat="1" ht="16.5" customHeight="1" thickBot="1">
      <c r="A7" s="22" t="s">
        <v>302</v>
      </c>
      <c r="B7" s="26" t="s">
        <v>13</v>
      </c>
      <c r="C7" s="11">
        <v>505</v>
      </c>
      <c r="D7" s="11">
        <v>506</v>
      </c>
      <c r="E7" s="11">
        <v>506</v>
      </c>
      <c r="F7" s="11">
        <v>510</v>
      </c>
      <c r="G7" s="11">
        <v>510</v>
      </c>
      <c r="H7" s="11">
        <v>515</v>
      </c>
      <c r="I7" s="11">
        <v>528</v>
      </c>
      <c r="J7" s="11">
        <v>539</v>
      </c>
      <c r="K7" s="11">
        <v>541</v>
      </c>
      <c r="L7" s="11">
        <v>560</v>
      </c>
      <c r="M7" s="11">
        <v>577</v>
      </c>
      <c r="N7" s="11">
        <v>685</v>
      </c>
      <c r="O7" s="11">
        <v>704</v>
      </c>
      <c r="P7" s="12"/>
      <c r="Q7" s="28" t="s">
        <v>17</v>
      </c>
      <c r="R7" s="19">
        <f>(C6+C15+C16+C18)</f>
        <v>1014</v>
      </c>
      <c r="S7" s="20">
        <f>SUM(R7/R9)</f>
        <v>0.18544257498171177</v>
      </c>
      <c r="T7" s="2">
        <v>1</v>
      </c>
    </row>
    <row r="8" spans="1:20" s="2" customFormat="1" ht="16.5" customHeight="1" thickBot="1">
      <c r="A8" s="7" t="s">
        <v>301</v>
      </c>
      <c r="B8" s="16" t="s">
        <v>13</v>
      </c>
      <c r="C8" s="11">
        <v>362</v>
      </c>
      <c r="D8" s="11">
        <v>363</v>
      </c>
      <c r="E8" s="11">
        <v>375</v>
      </c>
      <c r="F8" s="11">
        <v>384</v>
      </c>
      <c r="G8" s="11">
        <v>385</v>
      </c>
      <c r="H8" s="11">
        <v>394</v>
      </c>
      <c r="I8" s="11">
        <v>400</v>
      </c>
      <c r="J8" s="11">
        <v>413</v>
      </c>
      <c r="K8" s="11">
        <v>414</v>
      </c>
      <c r="L8" s="11">
        <v>533</v>
      </c>
      <c r="M8" s="11">
        <v>560</v>
      </c>
      <c r="N8" s="11">
        <v>788</v>
      </c>
      <c r="O8" s="9">
        <v>844</v>
      </c>
      <c r="P8" s="12" t="s">
        <v>16</v>
      </c>
      <c r="Q8" s="29" t="s">
        <v>15</v>
      </c>
      <c r="R8" s="23">
        <f>(C13+C14)</f>
        <v>299</v>
      </c>
      <c r="S8" s="15">
        <f>SUM(R8/R9)</f>
        <v>5.4681784930504754E-2</v>
      </c>
    </row>
    <row r="9" spans="1:20" s="2" customFormat="1" ht="16.5" customHeight="1" thickBot="1">
      <c r="A9" s="22" t="s">
        <v>303</v>
      </c>
      <c r="B9" s="26" t="s">
        <v>13</v>
      </c>
      <c r="C9" s="11">
        <v>352</v>
      </c>
      <c r="D9" s="11">
        <v>355</v>
      </c>
      <c r="E9" s="11">
        <v>356</v>
      </c>
      <c r="F9" s="11">
        <v>359</v>
      </c>
      <c r="G9" s="11">
        <v>363</v>
      </c>
      <c r="H9" s="11">
        <v>370</v>
      </c>
      <c r="I9" s="11">
        <v>381</v>
      </c>
      <c r="J9" s="11">
        <v>387</v>
      </c>
      <c r="K9" s="11">
        <v>390</v>
      </c>
      <c r="L9" s="11">
        <v>462</v>
      </c>
      <c r="M9" s="11">
        <v>484</v>
      </c>
      <c r="N9" s="11" t="s">
        <v>35</v>
      </c>
      <c r="Q9" s="14"/>
      <c r="R9" s="24">
        <v>5468</v>
      </c>
      <c r="S9" s="15"/>
    </row>
    <row r="10" spans="1:20" s="2" customFormat="1" ht="16.5" customHeight="1" thickBot="1">
      <c r="A10" s="22" t="s">
        <v>270</v>
      </c>
      <c r="B10" s="27" t="s">
        <v>14</v>
      </c>
      <c r="C10" s="11">
        <v>249</v>
      </c>
      <c r="D10" s="11">
        <v>261</v>
      </c>
      <c r="E10" s="11">
        <v>266</v>
      </c>
      <c r="F10" s="11">
        <v>286</v>
      </c>
      <c r="G10" s="11">
        <v>297</v>
      </c>
      <c r="H10" s="11">
        <v>305</v>
      </c>
      <c r="I10" s="11">
        <v>320</v>
      </c>
      <c r="J10" s="11">
        <v>332</v>
      </c>
      <c r="K10" s="11">
        <v>337</v>
      </c>
      <c r="L10" s="11">
        <v>347</v>
      </c>
      <c r="M10" s="11">
        <v>499</v>
      </c>
      <c r="N10" s="11">
        <v>534</v>
      </c>
      <c r="O10" s="11" t="s">
        <v>35</v>
      </c>
      <c r="T10" s="17"/>
    </row>
    <row r="11" spans="1:20" s="2" customFormat="1" ht="16.5" customHeight="1" thickBot="1">
      <c r="A11" s="22" t="s">
        <v>300</v>
      </c>
      <c r="B11" s="26" t="s">
        <v>13</v>
      </c>
      <c r="C11" s="11">
        <v>248</v>
      </c>
      <c r="D11" s="11">
        <v>249</v>
      </c>
      <c r="E11" s="11">
        <v>252</v>
      </c>
      <c r="F11" s="11">
        <v>253</v>
      </c>
      <c r="G11" s="11">
        <v>258</v>
      </c>
      <c r="H11" s="11">
        <v>272</v>
      </c>
      <c r="I11" s="11">
        <v>278</v>
      </c>
      <c r="J11" s="11">
        <v>283</v>
      </c>
      <c r="K11" s="11">
        <v>290</v>
      </c>
      <c r="L11" s="11" t="s">
        <v>35</v>
      </c>
    </row>
    <row r="12" spans="1:20" s="2" customFormat="1" ht="16.5" customHeight="1" thickBot="1">
      <c r="A12" s="22" t="s">
        <v>305</v>
      </c>
      <c r="B12" s="27" t="s">
        <v>14</v>
      </c>
      <c r="C12" s="11">
        <v>193</v>
      </c>
      <c r="D12" s="11">
        <v>204</v>
      </c>
      <c r="E12" s="11">
        <v>211</v>
      </c>
      <c r="F12" s="11">
        <v>250</v>
      </c>
      <c r="G12" s="11">
        <v>254</v>
      </c>
      <c r="H12" s="11">
        <v>264</v>
      </c>
      <c r="I12" s="11">
        <v>276</v>
      </c>
      <c r="J12" s="11">
        <v>289</v>
      </c>
      <c r="K12" s="11">
        <v>291</v>
      </c>
      <c r="L12" s="11">
        <v>315</v>
      </c>
      <c r="M12" s="11" t="s">
        <v>35</v>
      </c>
    </row>
    <row r="13" spans="1:20" s="2" customFormat="1" ht="16.5" customHeight="1" thickBot="1">
      <c r="A13" s="22" t="s">
        <v>306</v>
      </c>
      <c r="B13" s="25" t="s">
        <v>23</v>
      </c>
      <c r="C13" s="11">
        <v>153</v>
      </c>
      <c r="D13" s="11">
        <v>154</v>
      </c>
      <c r="E13" s="11">
        <v>159</v>
      </c>
      <c r="F13" s="11">
        <v>161</v>
      </c>
      <c r="G13" s="11">
        <v>170</v>
      </c>
      <c r="H13" s="11">
        <v>192</v>
      </c>
      <c r="I13" s="11" t="s">
        <v>35</v>
      </c>
    </row>
    <row r="14" spans="1:20" s="2" customFormat="1" ht="16.5" customHeight="1" thickBot="1">
      <c r="A14" s="22" t="s">
        <v>147</v>
      </c>
      <c r="B14" s="25" t="s">
        <v>23</v>
      </c>
      <c r="C14" s="11">
        <v>146</v>
      </c>
      <c r="D14" s="11">
        <v>147</v>
      </c>
      <c r="E14" s="11">
        <v>154</v>
      </c>
      <c r="F14" s="11">
        <v>158</v>
      </c>
      <c r="G14" s="11">
        <v>162</v>
      </c>
      <c r="H14" s="11" t="s">
        <v>35</v>
      </c>
    </row>
    <row r="15" spans="1:20" s="2" customFormat="1" ht="16.5" customHeight="1" thickBot="1">
      <c r="A15" s="22" t="s">
        <v>308</v>
      </c>
      <c r="B15" s="30" t="s">
        <v>17</v>
      </c>
      <c r="C15" s="11">
        <v>137</v>
      </c>
      <c r="D15" s="11">
        <v>138</v>
      </c>
      <c r="E15" s="11">
        <v>160</v>
      </c>
      <c r="F15" s="11">
        <v>161</v>
      </c>
      <c r="G15" s="11">
        <v>195</v>
      </c>
      <c r="H15" s="11">
        <v>209</v>
      </c>
      <c r="I15" s="11">
        <v>228</v>
      </c>
      <c r="J15" s="11" t="s">
        <v>35</v>
      </c>
    </row>
    <row r="16" spans="1:20" s="2" customFormat="1" ht="16.5" customHeight="1" thickBot="1">
      <c r="A16" s="22" t="s">
        <v>309</v>
      </c>
      <c r="B16" s="30" t="s">
        <v>17</v>
      </c>
      <c r="C16" s="11">
        <v>126</v>
      </c>
      <c r="D16" s="11">
        <v>127</v>
      </c>
      <c r="E16" s="11">
        <v>138</v>
      </c>
      <c r="F16" s="11">
        <v>141</v>
      </c>
      <c r="G16" s="11" t="s">
        <v>35</v>
      </c>
      <c r="H16" s="23"/>
      <c r="I16" s="23"/>
      <c r="J16" s="23"/>
    </row>
    <row r="17" spans="1:20" s="2" customFormat="1" ht="16.5" customHeight="1" thickBot="1">
      <c r="A17" s="22" t="s">
        <v>304</v>
      </c>
      <c r="B17" s="78" t="s">
        <v>14</v>
      </c>
      <c r="C17" s="11">
        <v>116</v>
      </c>
      <c r="D17" s="11">
        <v>123</v>
      </c>
      <c r="E17" s="11">
        <v>127</v>
      </c>
      <c r="F17" s="11" t="s">
        <v>35</v>
      </c>
      <c r="H17" s="23"/>
      <c r="I17" s="23"/>
      <c r="J17" s="23"/>
    </row>
    <row r="18" spans="1:20" s="2" customFormat="1" ht="16.5" customHeight="1" thickBot="1">
      <c r="A18" s="22" t="s">
        <v>310</v>
      </c>
      <c r="B18" s="76" t="s">
        <v>17</v>
      </c>
      <c r="C18" s="11">
        <v>114</v>
      </c>
      <c r="D18" s="11">
        <v>116</v>
      </c>
      <c r="E18" s="11" t="s">
        <v>35</v>
      </c>
      <c r="F18" s="23"/>
      <c r="G18" s="23"/>
      <c r="H18" s="23"/>
      <c r="I18" s="23"/>
      <c r="J18" s="23"/>
    </row>
    <row r="19" spans="1:20" s="2" customFormat="1" ht="10.5" customHeight="1">
      <c r="A19" s="1"/>
      <c r="C19" s="23"/>
      <c r="D19" s="23"/>
      <c r="E19" s="23"/>
      <c r="F19" s="23"/>
      <c r="G19" s="23"/>
      <c r="H19" s="23"/>
      <c r="I19" s="23"/>
      <c r="J19" s="23"/>
    </row>
    <row r="20" spans="1:20" s="2" customFormat="1" ht="16.5" customHeight="1">
      <c r="A20" s="1" t="s">
        <v>311</v>
      </c>
    </row>
    <row r="21" spans="1:20" s="2" customFormat="1" ht="9.75" customHeight="1" thickBot="1">
      <c r="A21" s="3"/>
    </row>
    <row r="22" spans="1:20" s="2" customFormat="1" ht="16.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7</v>
      </c>
      <c r="J22" s="5">
        <v>8</v>
      </c>
      <c r="K22" s="5">
        <v>9</v>
      </c>
      <c r="L22" s="5">
        <v>10</v>
      </c>
      <c r="M22" s="5">
        <v>11</v>
      </c>
      <c r="N22" s="5">
        <v>12</v>
      </c>
      <c r="O22" s="5">
        <v>13</v>
      </c>
      <c r="P22" s="6"/>
      <c r="Q22" s="14" t="s">
        <v>7</v>
      </c>
      <c r="R22" s="15"/>
    </row>
    <row r="23" spans="1:20" s="2" customFormat="1" ht="16.5" customHeight="1" thickBot="1">
      <c r="A23" s="7" t="s">
        <v>204</v>
      </c>
      <c r="B23" s="34" t="s">
        <v>17</v>
      </c>
      <c r="C23" s="9">
        <v>1494</v>
      </c>
      <c r="D23" s="9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2" t="s">
        <v>3</v>
      </c>
      <c r="Q23" s="17"/>
      <c r="R23" s="14" t="s">
        <v>9</v>
      </c>
      <c r="S23" s="14" t="s">
        <v>10</v>
      </c>
      <c r="T23" s="14" t="s">
        <v>11</v>
      </c>
    </row>
    <row r="24" spans="1:20" s="2" customFormat="1" ht="16.5" customHeight="1" thickBot="1">
      <c r="A24" s="7" t="s">
        <v>275</v>
      </c>
      <c r="B24" s="16" t="s">
        <v>13</v>
      </c>
      <c r="C24" s="11">
        <v>925</v>
      </c>
      <c r="D24" s="11">
        <v>951</v>
      </c>
      <c r="E24" s="11">
        <v>960</v>
      </c>
      <c r="F24" s="11">
        <v>995</v>
      </c>
      <c r="G24" s="11">
        <v>1005</v>
      </c>
      <c r="H24" s="11">
        <v>1011</v>
      </c>
      <c r="I24" s="11">
        <v>1019</v>
      </c>
      <c r="J24" s="11">
        <v>1089</v>
      </c>
      <c r="K24" s="9">
        <v>1120</v>
      </c>
      <c r="L24" s="9"/>
      <c r="M24" s="11"/>
      <c r="N24" s="11"/>
      <c r="O24" s="9"/>
      <c r="P24" s="12" t="s">
        <v>4</v>
      </c>
      <c r="Q24" s="18" t="s">
        <v>13</v>
      </c>
      <c r="R24" s="19">
        <f>(C24+C27+C28+C29+C32+C36)</f>
        <v>2569</v>
      </c>
      <c r="S24" s="20">
        <f>SUM(R24/R28)</f>
        <v>0.38400597907324363</v>
      </c>
      <c r="T24" s="17">
        <v>2</v>
      </c>
    </row>
    <row r="25" spans="1:20" s="2" customFormat="1" ht="16.5" customHeight="1" thickBot="1">
      <c r="A25" s="7" t="s">
        <v>321</v>
      </c>
      <c r="B25" s="13" t="s">
        <v>23</v>
      </c>
      <c r="C25" s="11">
        <v>574</v>
      </c>
      <c r="D25" s="11">
        <v>602</v>
      </c>
      <c r="E25" s="11">
        <v>622</v>
      </c>
      <c r="F25" s="11">
        <v>622</v>
      </c>
      <c r="G25" s="11">
        <v>636</v>
      </c>
      <c r="H25" s="11">
        <v>650</v>
      </c>
      <c r="I25" s="11">
        <v>667</v>
      </c>
      <c r="J25" s="11">
        <v>680</v>
      </c>
      <c r="K25" s="11">
        <v>703</v>
      </c>
      <c r="L25" s="11">
        <v>704</v>
      </c>
      <c r="M25" s="11">
        <v>769</v>
      </c>
      <c r="N25" s="11">
        <v>875</v>
      </c>
      <c r="O25" s="9">
        <v>994</v>
      </c>
      <c r="P25" s="12" t="s">
        <v>16</v>
      </c>
      <c r="Q25" s="21" t="s">
        <v>14</v>
      </c>
      <c r="R25" s="19">
        <f>(C26+C33+C34+C38)</f>
        <v>1071</v>
      </c>
      <c r="S25" s="20">
        <f>SUM(R25/R28)</f>
        <v>0.1600896860986547</v>
      </c>
      <c r="T25" s="17">
        <v>1</v>
      </c>
    </row>
    <row r="26" spans="1:20" s="2" customFormat="1" ht="16.5" customHeight="1" thickBot="1">
      <c r="A26" s="7" t="s">
        <v>312</v>
      </c>
      <c r="B26" s="8" t="s">
        <v>14</v>
      </c>
      <c r="C26" s="11">
        <v>571</v>
      </c>
      <c r="D26" s="11">
        <v>580</v>
      </c>
      <c r="E26" s="11">
        <v>596</v>
      </c>
      <c r="F26" s="11">
        <v>596</v>
      </c>
      <c r="G26" s="11">
        <v>635</v>
      </c>
      <c r="H26" s="11">
        <v>640</v>
      </c>
      <c r="I26" s="11">
        <v>653</v>
      </c>
      <c r="J26" s="11">
        <v>658</v>
      </c>
      <c r="K26" s="11">
        <v>833</v>
      </c>
      <c r="L26" s="11">
        <v>834</v>
      </c>
      <c r="M26" s="11">
        <v>881</v>
      </c>
      <c r="N26" s="11">
        <v>897</v>
      </c>
      <c r="O26" s="9">
        <v>1060</v>
      </c>
      <c r="P26" s="12" t="s">
        <v>5</v>
      </c>
      <c r="Q26" s="28" t="s">
        <v>17</v>
      </c>
      <c r="R26" s="19">
        <f>(C23+C30+C37+C35)</f>
        <v>2137</v>
      </c>
      <c r="S26" s="20">
        <f>SUM(R26/R28)</f>
        <v>0.31943198804185352</v>
      </c>
      <c r="T26" s="2">
        <v>1</v>
      </c>
    </row>
    <row r="27" spans="1:20" s="2" customFormat="1" ht="16.5" customHeight="1" thickBot="1">
      <c r="A27" s="7" t="s">
        <v>205</v>
      </c>
      <c r="B27" s="16" t="s">
        <v>13</v>
      </c>
      <c r="C27" s="11">
        <v>445</v>
      </c>
      <c r="D27" s="11">
        <v>459</v>
      </c>
      <c r="E27" s="11">
        <v>463</v>
      </c>
      <c r="F27" s="11">
        <v>486</v>
      </c>
      <c r="G27" s="11">
        <v>494</v>
      </c>
      <c r="H27" s="11">
        <v>501</v>
      </c>
      <c r="I27" s="11">
        <v>504</v>
      </c>
      <c r="J27" s="11">
        <v>566</v>
      </c>
      <c r="K27" s="11">
        <v>579</v>
      </c>
      <c r="L27" s="11">
        <v>580</v>
      </c>
      <c r="M27" s="11">
        <v>629</v>
      </c>
      <c r="N27" s="11">
        <v>787</v>
      </c>
      <c r="O27" s="9">
        <v>825</v>
      </c>
      <c r="P27" s="12" t="s">
        <v>6</v>
      </c>
      <c r="Q27" s="29" t="s">
        <v>15</v>
      </c>
      <c r="R27" s="23">
        <f>(C25+C31)</f>
        <v>913</v>
      </c>
      <c r="S27" s="15">
        <f>SUM(R27/R28)</f>
        <v>0.13647234678624814</v>
      </c>
      <c r="T27" s="2">
        <v>1</v>
      </c>
    </row>
    <row r="28" spans="1:20" s="2" customFormat="1" ht="16.5" customHeight="1" thickBot="1">
      <c r="A28" s="22" t="s">
        <v>314</v>
      </c>
      <c r="B28" s="71" t="s">
        <v>13</v>
      </c>
      <c r="C28" s="11">
        <v>409</v>
      </c>
      <c r="D28" s="11">
        <v>417</v>
      </c>
      <c r="E28" s="11">
        <v>429</v>
      </c>
      <c r="F28" s="11">
        <v>446</v>
      </c>
      <c r="G28" s="11">
        <v>450</v>
      </c>
      <c r="H28" s="11">
        <v>453</v>
      </c>
      <c r="I28" s="11">
        <v>457</v>
      </c>
      <c r="J28" s="11">
        <v>495</v>
      </c>
      <c r="K28" s="11">
        <v>500</v>
      </c>
      <c r="L28" s="11">
        <v>500</v>
      </c>
      <c r="M28" s="11">
        <v>521</v>
      </c>
      <c r="N28" s="11" t="s">
        <v>35</v>
      </c>
      <c r="Q28" s="35"/>
      <c r="R28" s="24">
        <v>6690</v>
      </c>
      <c r="S28" s="20"/>
    </row>
    <row r="29" spans="1:20" s="2" customFormat="1" ht="16.5" customHeight="1" thickBot="1">
      <c r="A29" s="22" t="s">
        <v>316</v>
      </c>
      <c r="B29" s="26" t="s">
        <v>13</v>
      </c>
      <c r="C29" s="11">
        <v>394</v>
      </c>
      <c r="D29" s="11">
        <v>405</v>
      </c>
      <c r="E29" s="11">
        <v>405</v>
      </c>
      <c r="F29" s="11">
        <v>423</v>
      </c>
      <c r="G29" s="11">
        <v>430</v>
      </c>
      <c r="H29" s="11">
        <v>462</v>
      </c>
      <c r="I29" s="11">
        <v>468</v>
      </c>
      <c r="J29" s="11">
        <v>532</v>
      </c>
      <c r="K29" s="11">
        <v>561</v>
      </c>
      <c r="L29" s="11">
        <v>562</v>
      </c>
      <c r="M29" s="11">
        <v>629</v>
      </c>
      <c r="N29" s="11">
        <v>726</v>
      </c>
      <c r="O29" s="11">
        <v>744</v>
      </c>
      <c r="P29" s="12"/>
    </row>
    <row r="30" spans="1:20" s="2" customFormat="1" ht="16.5" customHeight="1" thickBot="1">
      <c r="A30" s="22" t="s">
        <v>322</v>
      </c>
      <c r="B30" s="30" t="s">
        <v>17</v>
      </c>
      <c r="C30" s="11">
        <v>369</v>
      </c>
      <c r="D30" s="11">
        <v>426</v>
      </c>
      <c r="E30" s="11">
        <v>430</v>
      </c>
      <c r="F30" s="11">
        <v>430</v>
      </c>
      <c r="G30" s="11">
        <v>441</v>
      </c>
      <c r="H30" s="11">
        <v>468</v>
      </c>
      <c r="I30" s="11">
        <v>622</v>
      </c>
      <c r="J30" s="11">
        <v>628</v>
      </c>
      <c r="K30" s="11">
        <v>640</v>
      </c>
      <c r="L30" s="11">
        <v>640</v>
      </c>
      <c r="M30" s="11">
        <v>681</v>
      </c>
      <c r="N30" s="11">
        <v>706</v>
      </c>
      <c r="O30" s="11" t="s">
        <v>35</v>
      </c>
      <c r="P30" s="15"/>
      <c r="Q30" s="17"/>
    </row>
    <row r="31" spans="1:20" s="2" customFormat="1" ht="16.5" customHeight="1" thickBot="1">
      <c r="A31" s="22" t="s">
        <v>320</v>
      </c>
      <c r="B31" s="80" t="s">
        <v>23</v>
      </c>
      <c r="C31" s="11">
        <v>339</v>
      </c>
      <c r="D31" s="11">
        <v>356</v>
      </c>
      <c r="E31" s="11">
        <v>358</v>
      </c>
      <c r="F31" s="11">
        <v>365</v>
      </c>
      <c r="G31" s="11">
        <v>372</v>
      </c>
      <c r="H31" s="11">
        <v>388</v>
      </c>
      <c r="I31" s="11">
        <v>397</v>
      </c>
      <c r="J31" s="11">
        <v>405</v>
      </c>
      <c r="K31" s="11">
        <v>429</v>
      </c>
      <c r="L31" s="11">
        <v>429</v>
      </c>
      <c r="M31" s="11" t="s">
        <v>35</v>
      </c>
    </row>
    <row r="32" spans="1:20" s="2" customFormat="1" ht="16.5" customHeight="1" thickBot="1">
      <c r="A32" s="22" t="s">
        <v>315</v>
      </c>
      <c r="B32" s="26" t="s">
        <v>13</v>
      </c>
      <c r="C32" s="11">
        <v>262</v>
      </c>
      <c r="D32" s="11">
        <v>285</v>
      </c>
      <c r="E32" s="11">
        <v>285</v>
      </c>
      <c r="F32" s="11">
        <v>312</v>
      </c>
      <c r="G32" s="11">
        <v>313</v>
      </c>
      <c r="H32" s="11">
        <v>315</v>
      </c>
      <c r="I32" s="11">
        <v>316</v>
      </c>
      <c r="J32" s="11" t="s">
        <v>35</v>
      </c>
    </row>
    <row r="33" spans="1:18" s="2" customFormat="1" ht="16.5" customHeight="1" thickBot="1">
      <c r="A33" s="22" t="s">
        <v>319</v>
      </c>
      <c r="B33" s="27" t="s">
        <v>14</v>
      </c>
      <c r="C33" s="11">
        <v>226</v>
      </c>
      <c r="D33" s="11">
        <v>244</v>
      </c>
      <c r="E33" s="11">
        <v>265</v>
      </c>
      <c r="F33" s="11">
        <v>274</v>
      </c>
      <c r="G33" s="11">
        <v>323</v>
      </c>
      <c r="H33" s="11">
        <v>333</v>
      </c>
      <c r="I33" s="11">
        <v>344</v>
      </c>
      <c r="J33" s="11">
        <v>366</v>
      </c>
      <c r="K33" s="11" t="s">
        <v>35</v>
      </c>
    </row>
    <row r="34" spans="1:18" s="2" customFormat="1" ht="16.5" customHeight="1" thickBot="1">
      <c r="A34" s="22" t="s">
        <v>317</v>
      </c>
      <c r="B34" s="27" t="s">
        <v>14</v>
      </c>
      <c r="C34" s="11">
        <v>170</v>
      </c>
      <c r="D34" s="11">
        <v>175</v>
      </c>
      <c r="E34" s="11">
        <v>184</v>
      </c>
      <c r="F34" s="11">
        <v>185</v>
      </c>
      <c r="G34" s="11" t="s">
        <v>35</v>
      </c>
    </row>
    <row r="35" spans="1:18" s="2" customFormat="1" ht="16.5" customHeight="1" thickBot="1">
      <c r="A35" s="22" t="s">
        <v>324</v>
      </c>
      <c r="B35" s="76" t="s">
        <v>17</v>
      </c>
      <c r="C35" s="11">
        <v>141</v>
      </c>
      <c r="D35" s="11">
        <v>226</v>
      </c>
      <c r="E35" s="11">
        <v>227</v>
      </c>
      <c r="F35" s="11">
        <v>227</v>
      </c>
      <c r="G35" s="11">
        <v>230</v>
      </c>
      <c r="H35" s="11">
        <v>294</v>
      </c>
      <c r="I35" s="11" t="s">
        <v>35</v>
      </c>
      <c r="J35" s="23"/>
      <c r="K35" s="23"/>
    </row>
    <row r="36" spans="1:18" s="2" customFormat="1" ht="16.5" customHeight="1" thickBot="1">
      <c r="A36" s="22" t="s">
        <v>313</v>
      </c>
      <c r="B36" s="26" t="s">
        <v>13</v>
      </c>
      <c r="C36" s="11">
        <v>134</v>
      </c>
      <c r="D36" s="11">
        <v>146</v>
      </c>
      <c r="E36" s="11">
        <v>146</v>
      </c>
      <c r="F36" s="11" t="s">
        <v>35</v>
      </c>
      <c r="O36" s="14"/>
      <c r="P36" s="23"/>
      <c r="Q36" s="15"/>
      <c r="R36" s="17"/>
    </row>
    <row r="37" spans="1:18" s="2" customFormat="1" ht="16.5" customHeight="1" thickBot="1">
      <c r="A37" s="22" t="s">
        <v>323</v>
      </c>
      <c r="B37" s="76" t="s">
        <v>17</v>
      </c>
      <c r="C37" s="11">
        <v>133</v>
      </c>
      <c r="D37" s="11">
        <v>193</v>
      </c>
      <c r="E37" s="11">
        <v>193</v>
      </c>
      <c r="F37" s="11">
        <v>194</v>
      </c>
      <c r="G37" s="11">
        <v>196</v>
      </c>
      <c r="H37" s="11" t="s">
        <v>35</v>
      </c>
      <c r="I37" s="23"/>
      <c r="J37" s="23"/>
      <c r="K37" s="23"/>
    </row>
    <row r="38" spans="1:18" s="2" customFormat="1" ht="16.5" customHeight="1" thickBot="1">
      <c r="A38" s="22" t="s">
        <v>318</v>
      </c>
      <c r="B38" s="78" t="s">
        <v>14</v>
      </c>
      <c r="C38" s="11">
        <v>104</v>
      </c>
      <c r="D38" s="11">
        <v>109</v>
      </c>
      <c r="E38" s="11" t="s">
        <v>35</v>
      </c>
      <c r="I38" s="23"/>
      <c r="J38" s="23"/>
      <c r="K38" s="23"/>
    </row>
    <row r="39" spans="1:18" s="2" customFormat="1" ht="10.5" customHeight="1">
      <c r="A39" s="1"/>
      <c r="C39" s="23"/>
      <c r="D39" s="23"/>
      <c r="E39" s="23"/>
      <c r="F39" s="23"/>
      <c r="G39" s="23"/>
      <c r="H39" s="23"/>
      <c r="I39" s="23"/>
      <c r="J39" s="23"/>
      <c r="K39" s="23"/>
    </row>
    <row r="40" spans="1:18" s="2" customFormat="1" ht="17.45" customHeight="1">
      <c r="A40" s="1" t="s">
        <v>325</v>
      </c>
    </row>
    <row r="41" spans="1:18" s="2" customFormat="1" ht="10.5" customHeight="1" thickBot="1">
      <c r="A41" s="1"/>
    </row>
    <row r="42" spans="1:18" s="2" customFormat="1" ht="16.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5">
        <v>7</v>
      </c>
      <c r="J42" s="5">
        <v>8</v>
      </c>
      <c r="K42" s="5">
        <v>9</v>
      </c>
      <c r="L42" s="6"/>
      <c r="M42" s="14" t="s">
        <v>7</v>
      </c>
      <c r="N42" s="15"/>
    </row>
    <row r="43" spans="1:18" s="2" customFormat="1" ht="16.5" customHeight="1" thickBot="1">
      <c r="A43" s="7" t="s">
        <v>283</v>
      </c>
      <c r="B43" s="34" t="s">
        <v>17</v>
      </c>
      <c r="C43" s="9">
        <v>1084</v>
      </c>
      <c r="D43" s="11"/>
      <c r="E43" s="11"/>
      <c r="F43" s="11"/>
      <c r="G43" s="11"/>
      <c r="H43" s="11"/>
      <c r="I43" s="11"/>
      <c r="J43" s="9"/>
      <c r="K43" s="11"/>
      <c r="L43" s="12" t="s">
        <v>3</v>
      </c>
      <c r="M43" s="17"/>
      <c r="N43" s="14" t="s">
        <v>9</v>
      </c>
      <c r="O43" s="14" t="s">
        <v>10</v>
      </c>
      <c r="P43" s="14" t="s">
        <v>11</v>
      </c>
    </row>
    <row r="44" spans="1:18" s="2" customFormat="1" ht="16.5" customHeight="1" thickBot="1">
      <c r="A44" s="7" t="s">
        <v>213</v>
      </c>
      <c r="B44" s="34" t="s">
        <v>17</v>
      </c>
      <c r="C44" s="11">
        <v>446</v>
      </c>
      <c r="D44" s="11">
        <v>538</v>
      </c>
      <c r="E44" s="11">
        <v>545</v>
      </c>
      <c r="F44" s="11">
        <v>556</v>
      </c>
      <c r="G44" s="11">
        <v>592</v>
      </c>
      <c r="H44" s="11">
        <v>618</v>
      </c>
      <c r="I44" s="11">
        <v>789</v>
      </c>
      <c r="J44" s="11">
        <v>809</v>
      </c>
      <c r="K44" s="9">
        <v>837</v>
      </c>
      <c r="L44" s="12" t="s">
        <v>4</v>
      </c>
      <c r="M44" s="18" t="s">
        <v>13</v>
      </c>
      <c r="N44" s="19">
        <f>(C46+C47+C48+C49+C52+C54)</f>
        <v>1603</v>
      </c>
      <c r="O44" s="20">
        <f>SUM(N44/N48)</f>
        <v>0.38691769249336228</v>
      </c>
      <c r="P44" s="17">
        <v>2</v>
      </c>
    </row>
    <row r="45" spans="1:18" s="2" customFormat="1" ht="16.5" customHeight="1" thickBot="1">
      <c r="A45" s="22" t="s">
        <v>332</v>
      </c>
      <c r="B45" s="27" t="s">
        <v>14</v>
      </c>
      <c r="C45" s="11">
        <v>437</v>
      </c>
      <c r="D45" s="11">
        <v>449</v>
      </c>
      <c r="E45" s="11">
        <v>454</v>
      </c>
      <c r="F45" s="11">
        <v>462</v>
      </c>
      <c r="G45" s="11">
        <v>476</v>
      </c>
      <c r="H45" s="11">
        <v>621</v>
      </c>
      <c r="I45" s="11">
        <v>646</v>
      </c>
      <c r="J45" s="11">
        <v>656</v>
      </c>
      <c r="K45" s="11">
        <v>691</v>
      </c>
      <c r="L45" s="12"/>
      <c r="M45" s="21" t="s">
        <v>14</v>
      </c>
      <c r="N45" s="19">
        <f>(C45+C50)</f>
        <v>665</v>
      </c>
      <c r="O45" s="20">
        <f>SUM(N45/N48)</f>
        <v>0.16051170649287955</v>
      </c>
      <c r="P45" s="17"/>
    </row>
    <row r="46" spans="1:18" s="2" customFormat="1" ht="16.5" customHeight="1" thickBot="1">
      <c r="A46" s="7" t="s">
        <v>69</v>
      </c>
      <c r="B46" s="16" t="s">
        <v>13</v>
      </c>
      <c r="C46" s="11">
        <v>394</v>
      </c>
      <c r="D46" s="11">
        <v>404</v>
      </c>
      <c r="E46" s="11">
        <v>431</v>
      </c>
      <c r="F46" s="11">
        <v>471</v>
      </c>
      <c r="G46" s="11">
        <v>489</v>
      </c>
      <c r="H46" s="11">
        <v>501</v>
      </c>
      <c r="I46" s="11">
        <v>517</v>
      </c>
      <c r="J46" s="11">
        <v>637</v>
      </c>
      <c r="K46" s="9">
        <v>795</v>
      </c>
      <c r="L46" s="12" t="s">
        <v>5</v>
      </c>
      <c r="M46" s="28" t="s">
        <v>17</v>
      </c>
      <c r="N46" s="19">
        <f>(C43+C44+C53)</f>
        <v>1675</v>
      </c>
      <c r="O46" s="20">
        <f>SUM(N46/N48)</f>
        <v>0.40429640357229063</v>
      </c>
      <c r="P46" s="2">
        <v>2</v>
      </c>
    </row>
    <row r="47" spans="1:18" s="2" customFormat="1" ht="16.5" customHeight="1" thickBot="1">
      <c r="A47" s="7" t="s">
        <v>331</v>
      </c>
      <c r="B47" s="16" t="s">
        <v>13</v>
      </c>
      <c r="C47" s="11">
        <v>384</v>
      </c>
      <c r="D47" s="11">
        <v>396</v>
      </c>
      <c r="E47" s="11">
        <v>426</v>
      </c>
      <c r="F47" s="11">
        <v>458</v>
      </c>
      <c r="G47" s="11">
        <v>476</v>
      </c>
      <c r="H47" s="11">
        <v>488</v>
      </c>
      <c r="I47" s="11">
        <v>496</v>
      </c>
      <c r="J47" s="11">
        <v>598</v>
      </c>
      <c r="K47" s="9">
        <v>730</v>
      </c>
      <c r="L47" s="12" t="s">
        <v>16</v>
      </c>
      <c r="M47" s="29" t="s">
        <v>15</v>
      </c>
      <c r="N47" s="19">
        <v>200</v>
      </c>
      <c r="O47" s="20">
        <f>SUM(N47/N48)</f>
        <v>4.8274197441467534E-2</v>
      </c>
    </row>
    <row r="48" spans="1:18" s="2" customFormat="1" ht="16.5" customHeight="1" thickBot="1">
      <c r="A48" s="22" t="s">
        <v>326</v>
      </c>
      <c r="B48" s="26" t="s">
        <v>13</v>
      </c>
      <c r="C48" s="11">
        <v>301</v>
      </c>
      <c r="D48" s="11">
        <v>309</v>
      </c>
      <c r="E48" s="11">
        <v>326</v>
      </c>
      <c r="F48" s="11">
        <v>360</v>
      </c>
      <c r="G48" s="11">
        <v>374</v>
      </c>
      <c r="H48" s="11">
        <v>382</v>
      </c>
      <c r="I48" s="11">
        <v>391</v>
      </c>
      <c r="J48" s="11">
        <v>437</v>
      </c>
      <c r="K48" s="11" t="s">
        <v>35</v>
      </c>
      <c r="M48" s="14"/>
      <c r="N48" s="24">
        <v>4143</v>
      </c>
      <c r="O48" s="15"/>
      <c r="P48" s="17"/>
    </row>
    <row r="49" spans="1:17" s="2" customFormat="1" ht="16.5" customHeight="1" thickBot="1">
      <c r="A49" s="22" t="s">
        <v>285</v>
      </c>
      <c r="B49" s="26" t="s">
        <v>13</v>
      </c>
      <c r="C49" s="11">
        <v>254</v>
      </c>
      <c r="D49" s="11">
        <v>264</v>
      </c>
      <c r="E49" s="11">
        <v>275</v>
      </c>
      <c r="F49" s="11">
        <v>298</v>
      </c>
      <c r="G49" s="11">
        <v>308</v>
      </c>
      <c r="H49" s="11">
        <v>319</v>
      </c>
      <c r="I49" s="11">
        <v>335</v>
      </c>
      <c r="J49" s="11" t="s">
        <v>35</v>
      </c>
      <c r="L49" s="68"/>
    </row>
    <row r="50" spans="1:17" s="2" customFormat="1" ht="16.5" customHeight="1" thickBot="1">
      <c r="A50" s="22" t="s">
        <v>327</v>
      </c>
      <c r="B50" s="27" t="s">
        <v>14</v>
      </c>
      <c r="C50" s="11">
        <v>228</v>
      </c>
      <c r="D50" s="11">
        <v>239</v>
      </c>
      <c r="E50" s="11">
        <v>242</v>
      </c>
      <c r="F50" s="11">
        <v>246</v>
      </c>
      <c r="G50" s="11">
        <v>259</v>
      </c>
      <c r="H50" s="11" t="s">
        <v>35</v>
      </c>
    </row>
    <row r="51" spans="1:17" s="2" customFormat="1" ht="16.5" customHeight="1" thickBot="1">
      <c r="A51" s="22" t="s">
        <v>328</v>
      </c>
      <c r="B51" s="25" t="s">
        <v>23</v>
      </c>
      <c r="C51" s="11">
        <v>200</v>
      </c>
      <c r="D51" s="11">
        <v>213</v>
      </c>
      <c r="E51" s="11">
        <v>216</v>
      </c>
      <c r="F51" s="11">
        <v>219</v>
      </c>
      <c r="G51" s="11" t="s">
        <v>35</v>
      </c>
    </row>
    <row r="52" spans="1:17" s="2" customFormat="1" ht="16.5" customHeight="1" thickBot="1">
      <c r="A52" s="22" t="s">
        <v>246</v>
      </c>
      <c r="B52" s="26" t="s">
        <v>13</v>
      </c>
      <c r="C52" s="11">
        <v>155</v>
      </c>
      <c r="D52" s="11">
        <v>162</v>
      </c>
      <c r="E52" s="11">
        <v>172</v>
      </c>
      <c r="F52" s="11" t="s">
        <v>35</v>
      </c>
      <c r="I52" s="23"/>
    </row>
    <row r="53" spans="1:17" s="2" customFormat="1" ht="16.5" customHeight="1" thickBot="1">
      <c r="A53" s="22" t="s">
        <v>329</v>
      </c>
      <c r="B53" s="30" t="s">
        <v>17</v>
      </c>
      <c r="C53" s="11">
        <v>145</v>
      </c>
      <c r="D53" s="11">
        <v>218</v>
      </c>
      <c r="E53" s="11">
        <v>224</v>
      </c>
      <c r="F53" s="11">
        <v>233</v>
      </c>
      <c r="G53" s="11">
        <v>265</v>
      </c>
      <c r="H53" s="11">
        <v>285</v>
      </c>
      <c r="I53" s="11" t="s">
        <v>35</v>
      </c>
    </row>
    <row r="54" spans="1:17" s="2" customFormat="1" ht="16.5" customHeight="1" thickBot="1">
      <c r="A54" s="22" t="s">
        <v>330</v>
      </c>
      <c r="B54" s="26" t="s">
        <v>13</v>
      </c>
      <c r="C54" s="11">
        <v>115</v>
      </c>
      <c r="D54" s="11">
        <v>122</v>
      </c>
      <c r="E54" s="11" t="s">
        <v>35</v>
      </c>
      <c r="G54" s="23"/>
      <c r="H54" s="23"/>
      <c r="I54" s="23"/>
      <c r="J54" s="23"/>
      <c r="K54" s="23"/>
    </row>
    <row r="55" spans="1:17" s="2" customFormat="1" ht="11.25" customHeight="1">
      <c r="A55" s="31"/>
      <c r="B55" s="32"/>
      <c r="C55" s="31"/>
      <c r="D55" s="31"/>
      <c r="E55" s="31"/>
      <c r="F55" s="23"/>
      <c r="G55" s="23"/>
      <c r="N55" s="20"/>
    </row>
    <row r="56" spans="1:17" s="2" customFormat="1" ht="17.45" customHeight="1">
      <c r="A56" s="1" t="s">
        <v>333</v>
      </c>
    </row>
    <row r="57" spans="1:17" s="2" customFormat="1" ht="10.5" customHeight="1" thickBot="1">
      <c r="A57" s="1"/>
    </row>
    <row r="58" spans="1:17" s="2" customFormat="1" ht="16.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5">
        <v>7</v>
      </c>
      <c r="J58" s="5">
        <v>8</v>
      </c>
      <c r="K58" s="5">
        <v>9</v>
      </c>
      <c r="L58" s="5">
        <v>10</v>
      </c>
      <c r="M58" s="6"/>
      <c r="N58" s="14" t="s">
        <v>7</v>
      </c>
      <c r="O58" s="15"/>
    </row>
    <row r="59" spans="1:17" s="2" customFormat="1" ht="16.5" customHeight="1" thickBot="1">
      <c r="A59" s="7" t="s">
        <v>336</v>
      </c>
      <c r="B59" s="8" t="s">
        <v>14</v>
      </c>
      <c r="C59" s="11">
        <v>1013</v>
      </c>
      <c r="D59" s="9">
        <v>1049</v>
      </c>
      <c r="E59" s="11"/>
      <c r="F59" s="9"/>
      <c r="G59" s="11"/>
      <c r="H59" s="11"/>
      <c r="I59" s="9"/>
      <c r="J59" s="11"/>
      <c r="K59" s="9"/>
      <c r="L59" s="11"/>
      <c r="M59" s="12" t="s">
        <v>3</v>
      </c>
      <c r="N59" s="17"/>
      <c r="O59" s="14" t="s">
        <v>9</v>
      </c>
      <c r="P59" s="14" t="s">
        <v>10</v>
      </c>
      <c r="Q59" s="14" t="s">
        <v>11</v>
      </c>
    </row>
    <row r="60" spans="1:17" s="2" customFormat="1" ht="16.5" customHeight="1" thickBot="1">
      <c r="A60" s="7" t="s">
        <v>292</v>
      </c>
      <c r="B60" s="16" t="s">
        <v>13</v>
      </c>
      <c r="C60" s="11">
        <v>745</v>
      </c>
      <c r="D60" s="11">
        <v>751</v>
      </c>
      <c r="E60" s="11">
        <v>751</v>
      </c>
      <c r="F60" s="11">
        <v>785</v>
      </c>
      <c r="G60" s="11">
        <v>795</v>
      </c>
      <c r="H60" s="11">
        <v>804</v>
      </c>
      <c r="I60" s="11">
        <v>811</v>
      </c>
      <c r="J60" s="11">
        <v>867</v>
      </c>
      <c r="K60" s="11">
        <v>885</v>
      </c>
      <c r="L60" s="9">
        <v>1017</v>
      </c>
      <c r="M60" s="12" t="s">
        <v>5</v>
      </c>
      <c r="N60" s="18" t="s">
        <v>13</v>
      </c>
      <c r="O60" s="19">
        <f>(C60+C62+C63+C66+C70)</f>
        <v>2133</v>
      </c>
      <c r="P60" s="20">
        <f>SUM(O60/O64)</f>
        <v>0.40924788948580199</v>
      </c>
      <c r="Q60" s="17">
        <v>2</v>
      </c>
    </row>
    <row r="61" spans="1:17" s="2" customFormat="1" ht="16.5" customHeight="1" thickBot="1">
      <c r="A61" s="7" t="s">
        <v>337</v>
      </c>
      <c r="B61" s="8" t="s">
        <v>14</v>
      </c>
      <c r="C61" s="11">
        <v>739</v>
      </c>
      <c r="D61" s="11">
        <v>775</v>
      </c>
      <c r="E61" s="11">
        <v>777</v>
      </c>
      <c r="F61" s="11">
        <v>779</v>
      </c>
      <c r="G61" s="11">
        <v>791</v>
      </c>
      <c r="H61" s="11">
        <v>872</v>
      </c>
      <c r="I61" s="11">
        <v>883</v>
      </c>
      <c r="J61" s="11">
        <v>891</v>
      </c>
      <c r="K61" s="11">
        <v>936</v>
      </c>
      <c r="L61" s="9">
        <v>978</v>
      </c>
      <c r="M61" s="12" t="s">
        <v>16</v>
      </c>
      <c r="N61" s="21" t="s">
        <v>14</v>
      </c>
      <c r="O61" s="19">
        <f>(C59+C61+C68+C71)</f>
        <v>2083</v>
      </c>
      <c r="P61" s="20">
        <f>SUM(O61/O64)</f>
        <v>0.39965464313123561</v>
      </c>
      <c r="Q61" s="17">
        <v>2</v>
      </c>
    </row>
    <row r="62" spans="1:17" s="2" customFormat="1" ht="16.5" customHeight="1" thickBot="1">
      <c r="A62" s="7" t="s">
        <v>338</v>
      </c>
      <c r="B62" s="16" t="s">
        <v>13</v>
      </c>
      <c r="C62" s="11">
        <v>559</v>
      </c>
      <c r="D62" s="11">
        <v>567</v>
      </c>
      <c r="E62" s="11">
        <v>567</v>
      </c>
      <c r="F62" s="11">
        <v>593</v>
      </c>
      <c r="G62" s="11">
        <v>600</v>
      </c>
      <c r="H62" s="11">
        <v>615</v>
      </c>
      <c r="I62" s="11">
        <v>631</v>
      </c>
      <c r="J62" s="11">
        <v>734</v>
      </c>
      <c r="K62" s="11">
        <v>769</v>
      </c>
      <c r="L62" s="9">
        <v>1071</v>
      </c>
      <c r="M62" s="12" t="s">
        <v>4</v>
      </c>
      <c r="N62" s="28" t="s">
        <v>17</v>
      </c>
      <c r="O62" s="19">
        <f>(C65+C67+C69)</f>
        <v>673</v>
      </c>
      <c r="P62" s="20">
        <f>SUM(O62/O64)</f>
        <v>0.12912509593246355</v>
      </c>
    </row>
    <row r="63" spans="1:17" s="2" customFormat="1" ht="16.5" customHeight="1" thickBot="1">
      <c r="A63" s="22" t="s">
        <v>334</v>
      </c>
      <c r="B63" s="26" t="s">
        <v>13</v>
      </c>
      <c r="C63" s="11">
        <v>376</v>
      </c>
      <c r="D63" s="11">
        <v>382</v>
      </c>
      <c r="E63" s="11">
        <v>382</v>
      </c>
      <c r="F63" s="11">
        <v>412</v>
      </c>
      <c r="G63" s="11">
        <v>428</v>
      </c>
      <c r="H63" s="11">
        <v>448</v>
      </c>
      <c r="I63" s="11">
        <v>456</v>
      </c>
      <c r="J63" s="11">
        <v>567</v>
      </c>
      <c r="K63" s="11">
        <v>600</v>
      </c>
      <c r="L63" s="11" t="s">
        <v>35</v>
      </c>
      <c r="N63" s="29" t="s">
        <v>15</v>
      </c>
      <c r="O63" s="19">
        <v>323</v>
      </c>
      <c r="P63" s="20">
        <f>SUM(O63/O64)</f>
        <v>6.1972371450498852E-2</v>
      </c>
    </row>
    <row r="64" spans="1:17" s="2" customFormat="1" ht="16.5" customHeight="1" thickBot="1">
      <c r="A64" s="22" t="s">
        <v>296</v>
      </c>
      <c r="B64" s="25" t="s">
        <v>23</v>
      </c>
      <c r="C64" s="11">
        <v>323</v>
      </c>
      <c r="D64" s="11">
        <v>330</v>
      </c>
      <c r="E64" s="11">
        <v>331</v>
      </c>
      <c r="F64" s="11">
        <v>336</v>
      </c>
      <c r="G64" s="11">
        <v>346</v>
      </c>
      <c r="H64" s="11">
        <v>367</v>
      </c>
      <c r="I64" s="11">
        <v>402</v>
      </c>
      <c r="J64" s="11">
        <v>436</v>
      </c>
      <c r="K64" s="11" t="s">
        <v>35</v>
      </c>
      <c r="N64" s="14"/>
      <c r="O64" s="24">
        <v>5212</v>
      </c>
      <c r="P64" s="15"/>
      <c r="Q64" s="17"/>
    </row>
    <row r="65" spans="1:21" s="2" customFormat="1" ht="16.5" customHeight="1" thickBot="1">
      <c r="A65" s="22" t="s">
        <v>342</v>
      </c>
      <c r="B65" s="30" t="s">
        <v>17</v>
      </c>
      <c r="C65" s="11">
        <v>308</v>
      </c>
      <c r="D65" s="11">
        <v>315</v>
      </c>
      <c r="E65" s="11">
        <v>315</v>
      </c>
      <c r="F65" s="11">
        <v>318</v>
      </c>
      <c r="G65" s="11">
        <v>366</v>
      </c>
      <c r="H65" s="11">
        <v>383</v>
      </c>
      <c r="I65" s="11">
        <v>537</v>
      </c>
      <c r="J65" s="11">
        <v>559</v>
      </c>
      <c r="K65" s="11">
        <v>627</v>
      </c>
      <c r="L65" s="11">
        <v>653</v>
      </c>
      <c r="M65" s="9"/>
    </row>
    <row r="66" spans="1:21" s="2" customFormat="1" ht="16.5" customHeight="1" thickBot="1">
      <c r="A66" s="22" t="s">
        <v>335</v>
      </c>
      <c r="B66" s="26" t="s">
        <v>13</v>
      </c>
      <c r="C66" s="11">
        <v>299</v>
      </c>
      <c r="D66" s="11">
        <v>304</v>
      </c>
      <c r="E66" s="11">
        <v>304</v>
      </c>
      <c r="F66" s="11">
        <v>344</v>
      </c>
      <c r="G66" s="11">
        <v>348</v>
      </c>
      <c r="H66" s="11">
        <v>355</v>
      </c>
      <c r="I66" s="11">
        <v>369</v>
      </c>
      <c r="J66" s="11" t="s">
        <v>35</v>
      </c>
    </row>
    <row r="67" spans="1:21" s="2" customFormat="1" ht="16.5" customHeight="1" thickBot="1">
      <c r="A67" s="22" t="s">
        <v>344</v>
      </c>
      <c r="B67" s="30" t="s">
        <v>17</v>
      </c>
      <c r="C67" s="11">
        <v>194</v>
      </c>
      <c r="D67" s="11">
        <v>198</v>
      </c>
      <c r="E67" s="11">
        <v>198</v>
      </c>
      <c r="F67" s="11">
        <v>204</v>
      </c>
      <c r="G67" s="11">
        <v>257</v>
      </c>
      <c r="H67" s="11">
        <v>279</v>
      </c>
      <c r="I67" s="11" t="s">
        <v>35</v>
      </c>
    </row>
    <row r="68" spans="1:21" s="2" customFormat="1" ht="16.5" customHeight="1" thickBot="1">
      <c r="A68" s="22" t="s">
        <v>340</v>
      </c>
      <c r="B68" s="27" t="s">
        <v>14</v>
      </c>
      <c r="C68" s="11">
        <v>187</v>
      </c>
      <c r="D68" s="11">
        <v>211</v>
      </c>
      <c r="E68" s="11">
        <v>214</v>
      </c>
      <c r="F68" s="11">
        <v>219</v>
      </c>
      <c r="G68" s="11">
        <v>226</v>
      </c>
      <c r="H68" s="11" t="s">
        <v>35</v>
      </c>
    </row>
    <row r="69" spans="1:21" s="2" customFormat="1" ht="16.5" customHeight="1" thickBot="1">
      <c r="A69" s="22" t="s">
        <v>343</v>
      </c>
      <c r="B69" s="30" t="s">
        <v>17</v>
      </c>
      <c r="C69" s="11">
        <v>171</v>
      </c>
      <c r="D69" s="11">
        <v>174</v>
      </c>
      <c r="E69" s="11">
        <v>174</v>
      </c>
      <c r="F69" s="11">
        <v>177</v>
      </c>
      <c r="G69" s="11" t="s">
        <v>35</v>
      </c>
      <c r="I69" s="29"/>
      <c r="J69" s="19"/>
      <c r="K69" s="20"/>
    </row>
    <row r="70" spans="1:21" s="2" customFormat="1" ht="16.5" customHeight="1" thickBot="1">
      <c r="A70" s="22" t="s">
        <v>341</v>
      </c>
      <c r="B70" s="26" t="s">
        <v>13</v>
      </c>
      <c r="C70" s="11">
        <v>154</v>
      </c>
      <c r="D70" s="11">
        <v>154</v>
      </c>
      <c r="E70" s="11">
        <v>154</v>
      </c>
      <c r="F70" s="11" t="s">
        <v>35</v>
      </c>
      <c r="I70" s="14"/>
      <c r="J70" s="24"/>
      <c r="K70" s="15"/>
      <c r="L70" s="17"/>
    </row>
    <row r="71" spans="1:21" s="2" customFormat="1" ht="16.5" customHeight="1" thickBot="1">
      <c r="A71" s="22" t="s">
        <v>339</v>
      </c>
      <c r="B71" s="27" t="s">
        <v>14</v>
      </c>
      <c r="C71" s="11">
        <v>144</v>
      </c>
      <c r="D71" s="11" t="s">
        <v>35</v>
      </c>
    </row>
    <row r="73" spans="1:21" s="43" customFormat="1" ht="13.5" customHeight="1">
      <c r="B73" s="46" t="s">
        <v>19</v>
      </c>
      <c r="C73" s="48" t="s">
        <v>13</v>
      </c>
      <c r="D73" s="49" t="s">
        <v>14</v>
      </c>
      <c r="E73" s="50" t="s">
        <v>17</v>
      </c>
      <c r="F73" s="46" t="s">
        <v>15</v>
      </c>
      <c r="S73" s="53"/>
      <c r="T73" s="45"/>
      <c r="U73" s="47"/>
    </row>
    <row r="74" spans="1:21" s="43" customFormat="1" ht="13.5" customHeight="1">
      <c r="A74" s="43" t="s">
        <v>9</v>
      </c>
      <c r="B74" s="44">
        <f>SUM(O64+N48+R9+R28)</f>
        <v>21513</v>
      </c>
      <c r="C74" s="45">
        <f>SUM(O60+N44+R5+R24)</f>
        <v>8760</v>
      </c>
      <c r="D74" s="45">
        <f>SUM(O61+N45+R6+R25)</f>
        <v>5519</v>
      </c>
      <c r="E74" s="45">
        <f>SUM(O62+N46+R7+R26)</f>
        <v>5499</v>
      </c>
      <c r="F74" s="45">
        <f>(O63+N47+R27+R8)</f>
        <v>1735</v>
      </c>
      <c r="I74" s="81"/>
      <c r="S74" s="46"/>
      <c r="T74" s="44"/>
      <c r="U74" s="47"/>
    </row>
    <row r="75" spans="1:21" s="43" customFormat="1" ht="13.5" customHeight="1">
      <c r="A75" s="43" t="s">
        <v>10</v>
      </c>
      <c r="B75" s="42">
        <v>1</v>
      </c>
      <c r="C75" s="47">
        <f>SUM(C74/$B$74)</f>
        <v>0.40719564914237905</v>
      </c>
      <c r="D75" s="47">
        <f>SUM(D74/$B$74)</f>
        <v>0.25654255566401712</v>
      </c>
      <c r="E75" s="47">
        <f>SUM(E74/$B$74)</f>
        <v>0.25561288523218517</v>
      </c>
      <c r="F75" s="47">
        <f>SUM(F74/$B$74)</f>
        <v>8.0648909961418672E-2</v>
      </c>
    </row>
    <row r="76" spans="1:21" s="43" customFormat="1" ht="13.5" customHeight="1">
      <c r="A76" s="43" t="s">
        <v>11</v>
      </c>
      <c r="B76" s="46">
        <v>17</v>
      </c>
      <c r="C76" s="43">
        <v>8</v>
      </c>
      <c r="D76" s="43">
        <v>4</v>
      </c>
      <c r="E76" s="43">
        <v>4</v>
      </c>
      <c r="F76" s="43">
        <v>1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71"/>
  <sheetViews>
    <sheetView topLeftCell="A37" workbookViewId="0">
      <selection activeCell="N18" sqref="N18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9" s="2" customFormat="1" ht="16.5" customHeight="1">
      <c r="A1" s="1" t="s">
        <v>262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4" t="s">
        <v>7</v>
      </c>
      <c r="Q3" s="15">
        <f>(6189/9683)</f>
        <v>0.63916141691624495</v>
      </c>
    </row>
    <row r="4" spans="1:19" s="2" customFormat="1" ht="16.5" customHeight="1" thickBot="1">
      <c r="A4" s="7" t="s">
        <v>263</v>
      </c>
      <c r="B4" s="8" t="s">
        <v>14</v>
      </c>
      <c r="C4" s="9">
        <v>1350</v>
      </c>
      <c r="D4" s="11"/>
      <c r="E4" s="11"/>
      <c r="F4" s="11"/>
      <c r="G4" s="11"/>
      <c r="H4" s="9"/>
      <c r="I4" s="11"/>
      <c r="J4" s="11"/>
      <c r="K4" s="11"/>
      <c r="L4" s="11"/>
      <c r="M4" s="9"/>
      <c r="N4" s="9"/>
      <c r="O4" s="12" t="s">
        <v>3</v>
      </c>
      <c r="P4" s="17"/>
      <c r="Q4" s="14" t="s">
        <v>9</v>
      </c>
      <c r="R4" s="14" t="s">
        <v>10</v>
      </c>
      <c r="S4" s="14" t="s">
        <v>11</v>
      </c>
    </row>
    <row r="5" spans="1:19" s="2" customFormat="1" ht="16.5" customHeight="1" thickBot="1">
      <c r="A5" s="7" t="s">
        <v>195</v>
      </c>
      <c r="B5" s="16" t="s">
        <v>13</v>
      </c>
      <c r="C5" s="11">
        <v>1003</v>
      </c>
      <c r="D5" s="11">
        <v>1012</v>
      </c>
      <c r="E5" s="11">
        <v>1016</v>
      </c>
      <c r="F5" s="11">
        <v>1042</v>
      </c>
      <c r="G5" s="11">
        <v>1046</v>
      </c>
      <c r="H5" s="11">
        <v>1130</v>
      </c>
      <c r="I5" s="11">
        <v>1139</v>
      </c>
      <c r="J5" s="11">
        <v>1152</v>
      </c>
      <c r="K5" s="11">
        <v>1210</v>
      </c>
      <c r="L5" s="9">
        <v>1228</v>
      </c>
      <c r="M5" s="11"/>
      <c r="N5" s="11"/>
      <c r="O5" s="12" t="s">
        <v>4</v>
      </c>
      <c r="P5" s="18" t="s">
        <v>13</v>
      </c>
      <c r="Q5" s="19">
        <f>(C5+C7+C14)</f>
        <v>1770</v>
      </c>
      <c r="R5" s="20">
        <f>SUM(Q5/Q10)</f>
        <v>0.28864970645792565</v>
      </c>
      <c r="S5" s="17">
        <v>2</v>
      </c>
    </row>
    <row r="6" spans="1:19" s="2" customFormat="1" ht="16.5" customHeight="1" thickBot="1">
      <c r="A6" s="7" t="s">
        <v>168</v>
      </c>
      <c r="B6" s="13" t="s">
        <v>23</v>
      </c>
      <c r="C6" s="11">
        <v>835</v>
      </c>
      <c r="D6" s="11">
        <v>846</v>
      </c>
      <c r="E6" s="11">
        <v>857</v>
      </c>
      <c r="F6" s="11">
        <v>875</v>
      </c>
      <c r="G6" s="11">
        <v>891</v>
      </c>
      <c r="H6" s="11">
        <v>906</v>
      </c>
      <c r="I6" s="11">
        <v>947</v>
      </c>
      <c r="J6" s="11">
        <v>970</v>
      </c>
      <c r="K6" s="11">
        <v>1038</v>
      </c>
      <c r="L6" s="11">
        <v>1090</v>
      </c>
      <c r="M6" s="9">
        <v>1246</v>
      </c>
      <c r="N6" s="11"/>
      <c r="O6" s="12" t="s">
        <v>5</v>
      </c>
      <c r="P6" s="21" t="s">
        <v>14</v>
      </c>
      <c r="Q6" s="19">
        <f>(C4+C8+C13+C16)</f>
        <v>2094</v>
      </c>
      <c r="R6" s="20">
        <f>SUM(Q6/Q10)</f>
        <v>0.34148727984344424</v>
      </c>
      <c r="S6" s="17">
        <v>1</v>
      </c>
    </row>
    <row r="7" spans="1:19" s="2" customFormat="1" ht="16.5" customHeight="1" thickBot="1">
      <c r="A7" s="22" t="s">
        <v>220</v>
      </c>
      <c r="B7" s="26" t="s">
        <v>13</v>
      </c>
      <c r="C7" s="11">
        <v>603</v>
      </c>
      <c r="D7" s="11">
        <v>608</v>
      </c>
      <c r="E7" s="11">
        <v>610</v>
      </c>
      <c r="F7" s="11">
        <v>613</v>
      </c>
      <c r="G7" s="11">
        <v>637</v>
      </c>
      <c r="H7" s="11">
        <v>675</v>
      </c>
      <c r="I7" s="11">
        <v>712</v>
      </c>
      <c r="J7" s="11">
        <v>725</v>
      </c>
      <c r="K7" s="11">
        <v>745</v>
      </c>
      <c r="L7" s="11">
        <v>819</v>
      </c>
      <c r="M7" s="11">
        <v>888</v>
      </c>
      <c r="N7" s="11">
        <v>894</v>
      </c>
      <c r="O7" s="12"/>
      <c r="P7" s="28" t="s">
        <v>17</v>
      </c>
      <c r="Q7" s="19">
        <f>(C9+C10+C17)</f>
        <v>822</v>
      </c>
      <c r="R7" s="20">
        <f>SUM(Q7/Q10)</f>
        <v>0.13405088062622308</v>
      </c>
      <c r="S7" s="2">
        <v>1</v>
      </c>
    </row>
    <row r="8" spans="1:19" s="2" customFormat="1" ht="16.5" customHeight="1" thickBot="1">
      <c r="A8" s="22" t="s">
        <v>153</v>
      </c>
      <c r="B8" s="27" t="s">
        <v>14</v>
      </c>
      <c r="C8" s="11">
        <v>436</v>
      </c>
      <c r="D8" s="11">
        <v>469</v>
      </c>
      <c r="E8" s="11">
        <v>470</v>
      </c>
      <c r="F8" s="11">
        <v>476</v>
      </c>
      <c r="G8" s="11">
        <v>498</v>
      </c>
      <c r="H8" s="11">
        <v>511</v>
      </c>
      <c r="I8" s="11">
        <v>521</v>
      </c>
      <c r="J8" s="11">
        <v>618</v>
      </c>
      <c r="K8" s="11">
        <v>680</v>
      </c>
      <c r="L8" s="11">
        <v>718</v>
      </c>
      <c r="M8" s="11" t="s">
        <v>35</v>
      </c>
      <c r="P8" s="33" t="s">
        <v>18</v>
      </c>
      <c r="Q8" s="2">
        <v>140</v>
      </c>
      <c r="R8" s="20">
        <f>SUM(Q8/Q10)</f>
        <v>2.2831050228310501E-2</v>
      </c>
    </row>
    <row r="9" spans="1:19" s="2" customFormat="1" ht="16.5" customHeight="1" thickBot="1">
      <c r="A9" s="7" t="s">
        <v>266</v>
      </c>
      <c r="B9" s="34" t="s">
        <v>17</v>
      </c>
      <c r="C9" s="11">
        <v>429</v>
      </c>
      <c r="D9" s="11">
        <v>437</v>
      </c>
      <c r="E9" s="11">
        <v>446</v>
      </c>
      <c r="F9" s="11">
        <v>465</v>
      </c>
      <c r="G9" s="11">
        <v>474</v>
      </c>
      <c r="H9" s="11">
        <v>484</v>
      </c>
      <c r="I9" s="11">
        <v>499</v>
      </c>
      <c r="J9" s="11">
        <v>529</v>
      </c>
      <c r="K9" s="11">
        <v>575</v>
      </c>
      <c r="L9" s="11">
        <v>725</v>
      </c>
      <c r="M9" s="11">
        <v>906</v>
      </c>
      <c r="N9" s="9">
        <v>919</v>
      </c>
      <c r="O9" s="12" t="s">
        <v>16</v>
      </c>
      <c r="P9" s="29" t="s">
        <v>15</v>
      </c>
      <c r="Q9" s="23">
        <f>(C6+C11+C12)</f>
        <v>1306</v>
      </c>
      <c r="R9" s="15">
        <f>SUM(Q9/Q10)</f>
        <v>0.21298108284409653</v>
      </c>
    </row>
    <row r="10" spans="1:19" s="2" customFormat="1" ht="16.5" customHeight="1" thickBot="1">
      <c r="A10" s="22" t="s">
        <v>267</v>
      </c>
      <c r="B10" s="30" t="s">
        <v>17</v>
      </c>
      <c r="C10" s="11">
        <v>312</v>
      </c>
      <c r="D10" s="11">
        <v>315</v>
      </c>
      <c r="E10" s="11">
        <v>334</v>
      </c>
      <c r="F10" s="11">
        <v>343</v>
      </c>
      <c r="G10" s="11">
        <v>365</v>
      </c>
      <c r="H10" s="11">
        <v>366</v>
      </c>
      <c r="I10" s="11">
        <v>401</v>
      </c>
      <c r="J10" s="11">
        <v>416</v>
      </c>
      <c r="K10" s="11">
        <v>445</v>
      </c>
      <c r="L10" s="11" t="s">
        <v>35</v>
      </c>
      <c r="P10" s="14"/>
      <c r="Q10" s="24">
        <v>6132</v>
      </c>
      <c r="R10" s="15"/>
      <c r="S10" s="17"/>
    </row>
    <row r="11" spans="1:19" s="2" customFormat="1" ht="16.5" customHeight="1" thickBot="1">
      <c r="A11" s="22" t="s">
        <v>270</v>
      </c>
      <c r="B11" s="25" t="s">
        <v>23</v>
      </c>
      <c r="C11" s="11">
        <v>287</v>
      </c>
      <c r="D11" s="11">
        <v>294</v>
      </c>
      <c r="E11" s="11">
        <v>294</v>
      </c>
      <c r="F11" s="11">
        <v>316</v>
      </c>
      <c r="G11" s="11">
        <v>317</v>
      </c>
      <c r="H11" s="11">
        <v>322</v>
      </c>
      <c r="I11" s="11">
        <v>330</v>
      </c>
      <c r="J11" s="11">
        <v>353</v>
      </c>
      <c r="K11" s="11" t="s">
        <v>35</v>
      </c>
    </row>
    <row r="12" spans="1:19" s="2" customFormat="1" ht="16.5" customHeight="1" thickBot="1">
      <c r="A12" s="22" t="s">
        <v>227</v>
      </c>
      <c r="B12" s="25" t="s">
        <v>23</v>
      </c>
      <c r="C12" s="11">
        <v>184</v>
      </c>
      <c r="D12" s="11">
        <v>186</v>
      </c>
      <c r="E12" s="11">
        <v>200</v>
      </c>
      <c r="F12" s="11">
        <v>218</v>
      </c>
      <c r="G12" s="11">
        <v>223</v>
      </c>
      <c r="H12" s="11">
        <v>223</v>
      </c>
      <c r="I12" s="11" t="s">
        <v>35</v>
      </c>
    </row>
    <row r="13" spans="1:19" s="2" customFormat="1" ht="16.5" customHeight="1" thickBot="1">
      <c r="A13" s="22" t="s">
        <v>264</v>
      </c>
      <c r="B13" s="27" t="s">
        <v>14</v>
      </c>
      <c r="C13" s="11">
        <v>170</v>
      </c>
      <c r="D13" s="11">
        <v>189</v>
      </c>
      <c r="E13" s="11">
        <v>191</v>
      </c>
      <c r="F13" s="11">
        <v>193</v>
      </c>
      <c r="G13" s="11">
        <v>235</v>
      </c>
      <c r="H13" s="11">
        <v>237</v>
      </c>
      <c r="I13" s="11">
        <v>249</v>
      </c>
      <c r="J13" s="11" t="s">
        <v>35</v>
      </c>
    </row>
    <row r="14" spans="1:19" s="2" customFormat="1" ht="16.5" customHeight="1" thickBot="1">
      <c r="A14" s="22" t="s">
        <v>268</v>
      </c>
      <c r="B14" s="26" t="s">
        <v>13</v>
      </c>
      <c r="C14" s="11">
        <v>164</v>
      </c>
      <c r="D14" s="11">
        <v>168</v>
      </c>
      <c r="E14" s="11">
        <v>168</v>
      </c>
      <c r="F14" s="11">
        <v>173</v>
      </c>
      <c r="G14" s="11">
        <v>173</v>
      </c>
      <c r="H14" s="11" t="s">
        <v>35</v>
      </c>
      <c r="I14" s="23"/>
      <c r="J14" s="23"/>
    </row>
    <row r="15" spans="1:19" s="2" customFormat="1" ht="16.5" customHeight="1" thickBot="1">
      <c r="A15" s="22" t="s">
        <v>271</v>
      </c>
      <c r="B15" s="40" t="s">
        <v>18</v>
      </c>
      <c r="C15" s="11">
        <v>140</v>
      </c>
      <c r="D15" s="11">
        <v>142</v>
      </c>
      <c r="E15" s="11">
        <v>144</v>
      </c>
      <c r="F15" s="11" t="s">
        <v>35</v>
      </c>
      <c r="H15" s="23"/>
      <c r="I15" s="23"/>
      <c r="J15" s="23"/>
    </row>
    <row r="16" spans="1:19" s="2" customFormat="1" ht="16.5" customHeight="1" thickBot="1">
      <c r="A16" s="22" t="s">
        <v>265</v>
      </c>
      <c r="B16" s="78" t="s">
        <v>14</v>
      </c>
      <c r="C16" s="11">
        <v>138</v>
      </c>
      <c r="D16" s="11">
        <v>157</v>
      </c>
      <c r="E16" s="11">
        <v>160</v>
      </c>
      <c r="F16" s="11">
        <v>165</v>
      </c>
      <c r="G16" s="11" t="s">
        <v>35</v>
      </c>
      <c r="H16" s="23"/>
      <c r="I16" s="23"/>
      <c r="J16" s="23"/>
    </row>
    <row r="17" spans="1:18" s="2" customFormat="1" ht="16.5" customHeight="1" thickBot="1">
      <c r="A17" s="22" t="s">
        <v>269</v>
      </c>
      <c r="B17" s="76" t="s">
        <v>17</v>
      </c>
      <c r="C17" s="11">
        <v>81</v>
      </c>
      <c r="D17" s="11">
        <v>82</v>
      </c>
      <c r="E17" s="11" t="s">
        <v>35</v>
      </c>
      <c r="F17" s="23"/>
      <c r="G17" s="23"/>
      <c r="H17" s="23"/>
      <c r="I17" s="23"/>
      <c r="J17" s="23"/>
    </row>
    <row r="18" spans="1:18" s="2" customFormat="1" ht="10.5" customHeight="1">
      <c r="A18" s="1"/>
      <c r="C18" s="23"/>
      <c r="D18" s="23"/>
      <c r="E18" s="23"/>
      <c r="F18" s="23"/>
      <c r="G18" s="23"/>
      <c r="H18" s="23"/>
      <c r="I18" s="23"/>
      <c r="J18" s="23"/>
    </row>
    <row r="19" spans="1:18" s="2" customFormat="1" ht="16.5" customHeight="1">
      <c r="A19" s="1" t="s">
        <v>272</v>
      </c>
    </row>
    <row r="20" spans="1:18" s="2" customFormat="1" ht="9.75" customHeight="1" thickBot="1">
      <c r="A20" s="3"/>
    </row>
    <row r="21" spans="1:18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7</v>
      </c>
      <c r="J21" s="5">
        <v>8</v>
      </c>
      <c r="K21" s="5">
        <v>9</v>
      </c>
      <c r="L21" s="5">
        <v>10</v>
      </c>
      <c r="M21" s="6"/>
      <c r="N21" s="14" t="s">
        <v>7</v>
      </c>
      <c r="O21" s="15">
        <f>(6903/10087)</f>
        <v>0.68434618816298209</v>
      </c>
    </row>
    <row r="22" spans="1:18" s="2" customFormat="1" ht="16.5" customHeight="1" thickBot="1">
      <c r="A22" s="7" t="s">
        <v>204</v>
      </c>
      <c r="B22" s="34" t="s">
        <v>17</v>
      </c>
      <c r="C22" s="9">
        <v>1739</v>
      </c>
      <c r="D22" s="9"/>
      <c r="E22" s="11"/>
      <c r="F22" s="11"/>
      <c r="G22" s="11"/>
      <c r="H22" s="11"/>
      <c r="I22" s="11"/>
      <c r="J22" s="11"/>
      <c r="K22" s="11"/>
      <c r="L22" s="11"/>
      <c r="M22" s="12" t="s">
        <v>3</v>
      </c>
      <c r="N22" s="17"/>
      <c r="O22" s="14" t="s">
        <v>9</v>
      </c>
      <c r="P22" s="14" t="s">
        <v>10</v>
      </c>
      <c r="Q22" s="14" t="s">
        <v>11</v>
      </c>
    </row>
    <row r="23" spans="1:18" s="2" customFormat="1" ht="16.5" customHeight="1" thickBot="1">
      <c r="A23" s="7" t="s">
        <v>274</v>
      </c>
      <c r="B23" s="13" t="s">
        <v>23</v>
      </c>
      <c r="C23" s="9">
        <v>1275</v>
      </c>
      <c r="D23" s="11"/>
      <c r="E23" s="11"/>
      <c r="F23" s="11"/>
      <c r="G23" s="11"/>
      <c r="H23" s="11"/>
      <c r="I23" s="9"/>
      <c r="J23" s="11"/>
      <c r="K23" s="11"/>
      <c r="L23" s="9"/>
      <c r="M23" s="12" t="s">
        <v>4</v>
      </c>
      <c r="N23" s="18" t="s">
        <v>13</v>
      </c>
      <c r="O23" s="19">
        <f>(C25+C27+C28+C31)</f>
        <v>1770</v>
      </c>
      <c r="P23" s="20">
        <f>SUM(O23/O27)</f>
        <v>0.25862068965517243</v>
      </c>
      <c r="Q23" s="17">
        <v>2</v>
      </c>
    </row>
    <row r="24" spans="1:18" s="2" customFormat="1" ht="16.5" customHeight="1" thickBot="1">
      <c r="A24" s="7" t="s">
        <v>197</v>
      </c>
      <c r="B24" s="8" t="s">
        <v>14</v>
      </c>
      <c r="C24" s="11">
        <v>1010</v>
      </c>
      <c r="D24" s="11">
        <v>1131</v>
      </c>
      <c r="E24" s="9">
        <v>1162</v>
      </c>
      <c r="F24" s="11"/>
      <c r="G24" s="11"/>
      <c r="H24" s="11"/>
      <c r="I24" s="11"/>
      <c r="J24" s="11"/>
      <c r="K24" s="11"/>
      <c r="L24" s="11"/>
      <c r="M24" s="12" t="s">
        <v>5</v>
      </c>
      <c r="N24" s="21" t="s">
        <v>14</v>
      </c>
      <c r="O24" s="19">
        <f>(C24+C29+C33)</f>
        <v>1326</v>
      </c>
      <c r="P24" s="20">
        <f>SUM(O24/O27)</f>
        <v>0.19374634716540035</v>
      </c>
      <c r="Q24" s="17">
        <v>1</v>
      </c>
    </row>
    <row r="25" spans="1:18" s="2" customFormat="1" ht="16.5" customHeight="1" thickBot="1">
      <c r="A25" s="7" t="s">
        <v>276</v>
      </c>
      <c r="B25" s="16" t="s">
        <v>13</v>
      </c>
      <c r="C25" s="11">
        <v>1005</v>
      </c>
      <c r="D25" s="11">
        <v>1053</v>
      </c>
      <c r="E25" s="11">
        <v>1064</v>
      </c>
      <c r="F25" s="11">
        <v>1080</v>
      </c>
      <c r="G25" s="11">
        <v>1135</v>
      </c>
      <c r="H25" s="11">
        <v>1135</v>
      </c>
      <c r="I25" s="9">
        <v>1144</v>
      </c>
      <c r="J25" s="11"/>
      <c r="K25" s="11"/>
      <c r="L25" s="9"/>
      <c r="M25" s="12" t="s">
        <v>16</v>
      </c>
      <c r="N25" s="28" t="s">
        <v>17</v>
      </c>
      <c r="O25" s="19">
        <f>(C22+C30+C32)</f>
        <v>2079</v>
      </c>
      <c r="P25" s="20">
        <f>SUM(O25/O27)</f>
        <v>0.3037697253068381</v>
      </c>
      <c r="Q25" s="2">
        <v>1</v>
      </c>
    </row>
    <row r="26" spans="1:18" s="2" customFormat="1" ht="16.5" customHeight="1" thickBot="1">
      <c r="A26" s="22" t="s">
        <v>44</v>
      </c>
      <c r="B26" s="25" t="s">
        <v>23</v>
      </c>
      <c r="C26" s="11">
        <v>352</v>
      </c>
      <c r="D26" s="11">
        <v>390</v>
      </c>
      <c r="E26" s="11">
        <v>413</v>
      </c>
      <c r="F26" s="11">
        <v>423</v>
      </c>
      <c r="G26" s="11">
        <v>442</v>
      </c>
      <c r="H26" s="11">
        <v>452</v>
      </c>
      <c r="I26" s="11">
        <v>466</v>
      </c>
      <c r="J26" s="11">
        <v>499</v>
      </c>
      <c r="K26" s="11">
        <v>556</v>
      </c>
      <c r="L26" s="11">
        <v>624</v>
      </c>
      <c r="M26" s="12"/>
      <c r="N26" s="29" t="s">
        <v>15</v>
      </c>
      <c r="O26" s="23">
        <f>(C23+C26+C34)</f>
        <v>1669</v>
      </c>
      <c r="P26" s="15">
        <f>SUM(O26/O27)</f>
        <v>0.24386323787258912</v>
      </c>
      <c r="Q26" s="2">
        <v>1</v>
      </c>
    </row>
    <row r="27" spans="1:18" s="2" customFormat="1" ht="16.5" customHeight="1" thickBot="1">
      <c r="A27" s="7" t="s">
        <v>205</v>
      </c>
      <c r="B27" s="82" t="s">
        <v>13</v>
      </c>
      <c r="C27" s="11">
        <v>323</v>
      </c>
      <c r="D27" s="11">
        <v>352</v>
      </c>
      <c r="E27" s="11">
        <v>358</v>
      </c>
      <c r="F27" s="11">
        <v>366</v>
      </c>
      <c r="G27" s="11">
        <v>386</v>
      </c>
      <c r="H27" s="11">
        <v>388</v>
      </c>
      <c r="I27" s="11">
        <v>397</v>
      </c>
      <c r="J27" s="11">
        <v>565</v>
      </c>
      <c r="K27" s="11">
        <v>625</v>
      </c>
      <c r="L27" s="9">
        <v>648</v>
      </c>
      <c r="M27" s="12" t="s">
        <v>6</v>
      </c>
      <c r="N27" s="35"/>
      <c r="O27" s="24">
        <v>6844</v>
      </c>
      <c r="P27" s="20"/>
    </row>
    <row r="28" spans="1:18" s="2" customFormat="1" ht="16.5" customHeight="1" thickBot="1">
      <c r="A28" s="22" t="s">
        <v>275</v>
      </c>
      <c r="B28" s="26" t="s">
        <v>13</v>
      </c>
      <c r="C28" s="11">
        <v>275</v>
      </c>
      <c r="D28" s="11">
        <v>296</v>
      </c>
      <c r="E28" s="11">
        <v>301</v>
      </c>
      <c r="F28" s="11">
        <v>304</v>
      </c>
      <c r="G28" s="11">
        <v>333</v>
      </c>
      <c r="H28" s="11">
        <v>335</v>
      </c>
      <c r="I28" s="11">
        <v>356</v>
      </c>
      <c r="J28" s="11" t="s">
        <v>35</v>
      </c>
    </row>
    <row r="29" spans="1:18" s="2" customFormat="1" ht="16.5" customHeight="1" thickBot="1">
      <c r="A29" s="22" t="s">
        <v>273</v>
      </c>
      <c r="B29" s="78" t="s">
        <v>14</v>
      </c>
      <c r="C29" s="11">
        <v>265</v>
      </c>
      <c r="D29" s="11">
        <v>356</v>
      </c>
      <c r="E29" s="11">
        <v>373</v>
      </c>
      <c r="F29" s="11">
        <v>403</v>
      </c>
      <c r="G29" s="11">
        <v>403</v>
      </c>
      <c r="H29" s="11">
        <v>407</v>
      </c>
      <c r="I29" s="11">
        <v>415</v>
      </c>
      <c r="J29" s="11">
        <v>433</v>
      </c>
      <c r="K29" s="11" t="s">
        <v>35</v>
      </c>
      <c r="N29" s="14"/>
      <c r="O29" s="23"/>
      <c r="P29" s="15"/>
      <c r="Q29" s="17"/>
    </row>
    <row r="30" spans="1:18" s="2" customFormat="1" ht="16.5" customHeight="1" thickBot="1">
      <c r="A30" s="22" t="s">
        <v>278</v>
      </c>
      <c r="B30" s="76" t="s">
        <v>17</v>
      </c>
      <c r="C30" s="11">
        <v>191</v>
      </c>
      <c r="D30" s="11">
        <v>273</v>
      </c>
      <c r="E30" s="11">
        <v>286</v>
      </c>
      <c r="F30" s="11">
        <v>292</v>
      </c>
      <c r="G30" s="11">
        <v>313</v>
      </c>
      <c r="H30" s="11">
        <v>314</v>
      </c>
      <c r="I30" s="11" t="s">
        <v>35</v>
      </c>
      <c r="K30" s="23"/>
    </row>
    <row r="31" spans="1:18" s="2" customFormat="1" ht="16.5" customHeight="1" thickBot="1">
      <c r="A31" s="22" t="s">
        <v>199</v>
      </c>
      <c r="B31" s="26" t="s">
        <v>13</v>
      </c>
      <c r="C31" s="11">
        <v>167</v>
      </c>
      <c r="D31" s="11">
        <v>178</v>
      </c>
      <c r="E31" s="11">
        <v>182</v>
      </c>
      <c r="F31" s="11">
        <v>185</v>
      </c>
      <c r="G31" s="11" t="s">
        <v>35</v>
      </c>
    </row>
    <row r="32" spans="1:18" s="2" customFormat="1" ht="16.5" customHeight="1" thickBot="1">
      <c r="A32" s="22" t="s">
        <v>279</v>
      </c>
      <c r="B32" s="30" t="s">
        <v>17</v>
      </c>
      <c r="C32" s="11">
        <v>149</v>
      </c>
      <c r="D32" s="11">
        <v>289</v>
      </c>
      <c r="E32" s="11">
        <v>307</v>
      </c>
      <c r="F32" s="11">
        <v>314</v>
      </c>
      <c r="G32" s="11">
        <v>318</v>
      </c>
      <c r="H32" s="11">
        <v>320</v>
      </c>
      <c r="I32" s="11">
        <v>463</v>
      </c>
      <c r="J32" s="11">
        <v>475</v>
      </c>
      <c r="K32" s="11">
        <v>534</v>
      </c>
      <c r="L32" s="11" t="s">
        <v>35</v>
      </c>
      <c r="O32" s="14"/>
      <c r="P32" s="23"/>
      <c r="Q32" s="15"/>
      <c r="R32" s="17"/>
    </row>
    <row r="33" spans="1:18" s="2" customFormat="1" ht="16.5" customHeight="1" thickBot="1">
      <c r="A33" s="22" t="s">
        <v>277</v>
      </c>
      <c r="B33" s="78" t="s">
        <v>14</v>
      </c>
      <c r="C33" s="11">
        <v>51</v>
      </c>
      <c r="D33" s="11">
        <v>61</v>
      </c>
      <c r="E33" s="11">
        <v>64</v>
      </c>
      <c r="F33" s="11" t="s">
        <v>35</v>
      </c>
      <c r="H33" s="23"/>
      <c r="I33" s="23"/>
      <c r="J33" s="23"/>
      <c r="K33" s="23"/>
    </row>
    <row r="34" spans="1:18" s="2" customFormat="1" ht="16.5" customHeight="1" thickBot="1">
      <c r="A34" s="22" t="s">
        <v>280</v>
      </c>
      <c r="B34" s="80" t="s">
        <v>23</v>
      </c>
      <c r="C34" s="11">
        <v>42</v>
      </c>
      <c r="D34" s="11">
        <v>49</v>
      </c>
      <c r="E34" s="11">
        <v>52</v>
      </c>
      <c r="F34" s="11" t="s">
        <v>35</v>
      </c>
      <c r="I34" s="23"/>
      <c r="J34" s="23"/>
      <c r="K34" s="23"/>
    </row>
    <row r="35" spans="1:18" s="2" customFormat="1" ht="10.5" customHeight="1">
      <c r="A35" s="1"/>
      <c r="C35" s="23"/>
      <c r="D35" s="23"/>
      <c r="E35" s="23"/>
      <c r="F35" s="23"/>
      <c r="G35" s="23"/>
      <c r="H35" s="23"/>
      <c r="I35" s="23"/>
      <c r="J35" s="23"/>
      <c r="K35" s="23"/>
    </row>
    <row r="36" spans="1:18" s="2" customFormat="1" ht="17.45" customHeight="1">
      <c r="A36" s="1" t="s">
        <v>281</v>
      </c>
    </row>
    <row r="37" spans="1:18" s="2" customFormat="1" ht="10.5" customHeight="1" thickBot="1">
      <c r="A37" s="1"/>
    </row>
    <row r="38" spans="1:18" s="2" customFormat="1" ht="16.5" customHeight="1" thickBot="1">
      <c r="A38" s="4" t="s">
        <v>0</v>
      </c>
      <c r="B38" s="5" t="s">
        <v>1</v>
      </c>
      <c r="C38" s="5" t="s">
        <v>2</v>
      </c>
      <c r="D38" s="5">
        <v>2</v>
      </c>
      <c r="E38" s="5">
        <v>3</v>
      </c>
      <c r="F38" s="5">
        <v>4</v>
      </c>
      <c r="G38" s="5">
        <v>5</v>
      </c>
      <c r="H38" s="5">
        <v>6</v>
      </c>
      <c r="I38" s="5">
        <v>7</v>
      </c>
      <c r="J38" s="5">
        <v>8</v>
      </c>
      <c r="K38" s="5">
        <v>9</v>
      </c>
      <c r="L38" s="5">
        <v>10</v>
      </c>
      <c r="M38" s="5">
        <v>11</v>
      </c>
      <c r="N38" s="6"/>
      <c r="O38" s="14" t="s">
        <v>7</v>
      </c>
      <c r="P38" s="15">
        <f>(4989/8629)</f>
        <v>0.57816664735195267</v>
      </c>
    </row>
    <row r="39" spans="1:18" s="2" customFormat="1" ht="16.5" customHeight="1" thickBot="1">
      <c r="A39" s="7" t="s">
        <v>283</v>
      </c>
      <c r="B39" s="34" t="s">
        <v>17</v>
      </c>
      <c r="C39" s="11">
        <v>799</v>
      </c>
      <c r="D39" s="11">
        <v>803</v>
      </c>
      <c r="E39" s="11">
        <v>813</v>
      </c>
      <c r="F39" s="11">
        <v>834</v>
      </c>
      <c r="G39" s="11">
        <v>851</v>
      </c>
      <c r="H39" s="11">
        <v>908</v>
      </c>
      <c r="I39" s="11">
        <v>977</v>
      </c>
      <c r="J39" s="9">
        <v>1023</v>
      </c>
      <c r="K39" s="11"/>
      <c r="L39" s="11"/>
      <c r="M39" s="11"/>
      <c r="N39" s="12" t="s">
        <v>3</v>
      </c>
      <c r="O39" s="17"/>
      <c r="P39" s="14" t="s">
        <v>9</v>
      </c>
      <c r="Q39" s="14" t="s">
        <v>10</v>
      </c>
      <c r="R39" s="14" t="s">
        <v>11</v>
      </c>
    </row>
    <row r="40" spans="1:18" s="2" customFormat="1" ht="16.5" customHeight="1" thickBot="1">
      <c r="A40" s="7" t="s">
        <v>213</v>
      </c>
      <c r="B40" s="34" t="s">
        <v>17</v>
      </c>
      <c r="C40" s="11">
        <v>616</v>
      </c>
      <c r="D40" s="11">
        <v>618</v>
      </c>
      <c r="E40" s="11">
        <v>624</v>
      </c>
      <c r="F40" s="11">
        <v>634</v>
      </c>
      <c r="G40" s="11">
        <v>647</v>
      </c>
      <c r="H40" s="11">
        <v>686</v>
      </c>
      <c r="I40" s="11">
        <v>709</v>
      </c>
      <c r="J40" s="11">
        <v>734</v>
      </c>
      <c r="K40" s="11">
        <v>743</v>
      </c>
      <c r="L40" s="11">
        <v>746</v>
      </c>
      <c r="M40" s="9">
        <v>989</v>
      </c>
      <c r="N40" s="12" t="s">
        <v>5</v>
      </c>
      <c r="O40" s="18" t="s">
        <v>13</v>
      </c>
      <c r="P40" s="19">
        <f>(C43+C45+C47+C48)</f>
        <v>1367</v>
      </c>
      <c r="Q40" s="20">
        <f>SUM(P40/P45)</f>
        <v>0.27733820247514707</v>
      </c>
      <c r="R40" s="17">
        <v>1</v>
      </c>
    </row>
    <row r="41" spans="1:18" s="2" customFormat="1" ht="16.5" customHeight="1" thickBot="1">
      <c r="A41" s="22" t="s">
        <v>177</v>
      </c>
      <c r="B41" s="25" t="s">
        <v>23</v>
      </c>
      <c r="C41" s="11">
        <v>501</v>
      </c>
      <c r="D41" s="11">
        <v>503</v>
      </c>
      <c r="E41" s="11">
        <v>505</v>
      </c>
      <c r="F41" s="11">
        <v>542</v>
      </c>
      <c r="G41" s="11">
        <v>542</v>
      </c>
      <c r="H41" s="11">
        <v>561</v>
      </c>
      <c r="I41" s="11">
        <v>571</v>
      </c>
      <c r="J41" s="11">
        <v>583</v>
      </c>
      <c r="K41" s="11">
        <v>584</v>
      </c>
      <c r="L41" s="11">
        <v>584</v>
      </c>
      <c r="M41" s="11">
        <v>695</v>
      </c>
      <c r="N41" s="12"/>
      <c r="O41" s="21" t="s">
        <v>14</v>
      </c>
      <c r="P41" s="19">
        <f>(C44+C46+C50)</f>
        <v>951</v>
      </c>
      <c r="Q41" s="20">
        <f>SUM(P41/P45)</f>
        <v>0.19293974437005479</v>
      </c>
      <c r="R41" s="17">
        <v>1</v>
      </c>
    </row>
    <row r="42" spans="1:18" s="2" customFormat="1" ht="16.5" customHeight="1" thickBot="1">
      <c r="A42" s="22" t="s">
        <v>250</v>
      </c>
      <c r="B42" s="30" t="s">
        <v>17</v>
      </c>
      <c r="C42" s="11">
        <v>501</v>
      </c>
      <c r="D42" s="11">
        <v>504</v>
      </c>
      <c r="E42" s="11">
        <v>514</v>
      </c>
      <c r="F42" s="11">
        <v>524</v>
      </c>
      <c r="G42" s="11">
        <v>532</v>
      </c>
      <c r="H42" s="11">
        <v>548</v>
      </c>
      <c r="I42" s="11">
        <v>565</v>
      </c>
      <c r="J42" s="11">
        <v>581</v>
      </c>
      <c r="K42" s="11">
        <v>583</v>
      </c>
      <c r="L42" s="11">
        <v>583</v>
      </c>
      <c r="M42" s="11" t="s">
        <v>35</v>
      </c>
      <c r="O42" s="28" t="s">
        <v>17</v>
      </c>
      <c r="P42" s="19">
        <f>(C39+C40+C42)</f>
        <v>1916</v>
      </c>
      <c r="Q42" s="20">
        <f>SUM(P42/P45)</f>
        <v>0.38871982146480016</v>
      </c>
      <c r="R42" s="2">
        <v>2</v>
      </c>
    </row>
    <row r="43" spans="1:18" s="2" customFormat="1" ht="16.5" customHeight="1" thickBot="1">
      <c r="A43" s="7" t="s">
        <v>98</v>
      </c>
      <c r="B43" s="16" t="s">
        <v>13</v>
      </c>
      <c r="C43" s="11">
        <v>478</v>
      </c>
      <c r="D43" s="11">
        <v>479</v>
      </c>
      <c r="E43" s="11">
        <v>482</v>
      </c>
      <c r="F43" s="11">
        <v>486</v>
      </c>
      <c r="G43" s="11">
        <v>533</v>
      </c>
      <c r="H43" s="11">
        <v>651</v>
      </c>
      <c r="I43" s="11">
        <v>665</v>
      </c>
      <c r="J43" s="11">
        <v>984</v>
      </c>
      <c r="K43" s="9">
        <v>996</v>
      </c>
      <c r="L43" s="9"/>
      <c r="M43" s="9"/>
      <c r="N43" s="12" t="s">
        <v>4</v>
      </c>
      <c r="O43" s="33" t="s">
        <v>18</v>
      </c>
      <c r="P43" s="23">
        <f>(C49+C51)</f>
        <v>194</v>
      </c>
      <c r="Q43" s="20">
        <f>SUM(P43/P45)</f>
        <v>3.9358896327855546E-2</v>
      </c>
    </row>
    <row r="44" spans="1:18" s="2" customFormat="1" ht="16.5" customHeight="1" thickBot="1">
      <c r="A44" s="7" t="s">
        <v>288</v>
      </c>
      <c r="B44" s="8" t="s">
        <v>14</v>
      </c>
      <c r="C44" s="11">
        <v>465</v>
      </c>
      <c r="D44" s="11">
        <v>468</v>
      </c>
      <c r="E44" s="11">
        <v>500</v>
      </c>
      <c r="F44" s="11">
        <v>510</v>
      </c>
      <c r="G44" s="11">
        <v>515</v>
      </c>
      <c r="H44" s="11">
        <v>533</v>
      </c>
      <c r="I44" s="11">
        <v>784</v>
      </c>
      <c r="J44" s="11">
        <v>806</v>
      </c>
      <c r="K44" s="11">
        <v>813</v>
      </c>
      <c r="L44" s="11">
        <v>815</v>
      </c>
      <c r="M44" s="9">
        <v>899</v>
      </c>
      <c r="N44" s="12" t="s">
        <v>16</v>
      </c>
      <c r="O44" s="29" t="s">
        <v>15</v>
      </c>
      <c r="P44" s="19">
        <v>501</v>
      </c>
      <c r="Q44" s="20">
        <f>SUM(P44/P45)</f>
        <v>0.10164333536214243</v>
      </c>
    </row>
    <row r="45" spans="1:18" s="2" customFormat="1" ht="16.5" customHeight="1" thickBot="1">
      <c r="A45" s="22" t="s">
        <v>282</v>
      </c>
      <c r="B45" s="26" t="s">
        <v>13</v>
      </c>
      <c r="C45" s="11">
        <v>398</v>
      </c>
      <c r="D45" s="11">
        <v>401</v>
      </c>
      <c r="E45" s="11">
        <v>404</v>
      </c>
      <c r="F45" s="11">
        <v>410</v>
      </c>
      <c r="G45" s="11">
        <v>434</v>
      </c>
      <c r="H45" s="11">
        <v>503</v>
      </c>
      <c r="I45" s="11">
        <v>516</v>
      </c>
      <c r="J45" s="11" t="s">
        <v>35</v>
      </c>
      <c r="N45" s="68"/>
      <c r="O45" s="14"/>
      <c r="P45" s="24">
        <v>4929</v>
      </c>
      <c r="Q45" s="15"/>
      <c r="R45" s="17"/>
    </row>
    <row r="46" spans="1:18" s="2" customFormat="1" ht="16.5" customHeight="1" thickBot="1">
      <c r="A46" s="22" t="s">
        <v>287</v>
      </c>
      <c r="B46" s="27" t="s">
        <v>14</v>
      </c>
      <c r="C46" s="11">
        <v>382</v>
      </c>
      <c r="D46" s="11">
        <v>382</v>
      </c>
      <c r="E46" s="11">
        <v>402</v>
      </c>
      <c r="F46" s="11">
        <v>407</v>
      </c>
      <c r="G46" s="11">
        <v>414</v>
      </c>
      <c r="H46" s="11">
        <v>432</v>
      </c>
      <c r="I46" s="11" t="s">
        <v>35</v>
      </c>
    </row>
    <row r="47" spans="1:18" s="2" customFormat="1" ht="16.5" customHeight="1" thickBot="1">
      <c r="A47" s="22" t="s">
        <v>286</v>
      </c>
      <c r="B47" s="26" t="s">
        <v>13</v>
      </c>
      <c r="C47" s="11">
        <v>323</v>
      </c>
      <c r="D47" s="11">
        <v>327</v>
      </c>
      <c r="E47" s="11">
        <v>332</v>
      </c>
      <c r="F47" s="11">
        <v>348</v>
      </c>
      <c r="G47" s="11">
        <v>397</v>
      </c>
      <c r="H47" s="11" t="s">
        <v>35</v>
      </c>
    </row>
    <row r="48" spans="1:18" s="2" customFormat="1" ht="16.5" customHeight="1" thickBot="1">
      <c r="A48" s="22" t="s">
        <v>285</v>
      </c>
      <c r="B48" s="26" t="s">
        <v>13</v>
      </c>
      <c r="C48" s="11">
        <v>168</v>
      </c>
      <c r="D48" s="11">
        <v>168</v>
      </c>
      <c r="E48" s="11">
        <v>173</v>
      </c>
      <c r="F48" s="11">
        <v>178</v>
      </c>
      <c r="G48" s="11" t="s">
        <v>35</v>
      </c>
      <c r="I48" s="23"/>
    </row>
    <row r="49" spans="1:15" s="2" customFormat="1" ht="16.5" customHeight="1" thickBot="1">
      <c r="A49" s="22" t="s">
        <v>209</v>
      </c>
      <c r="B49" s="40" t="s">
        <v>18</v>
      </c>
      <c r="C49" s="11">
        <v>123</v>
      </c>
      <c r="D49" s="11">
        <v>170</v>
      </c>
      <c r="E49" s="11">
        <v>170</v>
      </c>
      <c r="F49" s="11" t="s">
        <v>35</v>
      </c>
    </row>
    <row r="50" spans="1:15" s="2" customFormat="1" ht="16.5" customHeight="1" thickBot="1">
      <c r="A50" s="22" t="s">
        <v>289</v>
      </c>
      <c r="B50" s="27" t="s">
        <v>14</v>
      </c>
      <c r="C50" s="11">
        <v>104</v>
      </c>
      <c r="D50" s="11">
        <v>105</v>
      </c>
      <c r="E50" s="11" t="s">
        <v>35</v>
      </c>
      <c r="G50" s="23"/>
      <c r="H50" s="23"/>
      <c r="I50" s="23"/>
      <c r="J50" s="23"/>
      <c r="K50" s="23"/>
    </row>
    <row r="51" spans="1:15" s="2" customFormat="1" ht="16.5" customHeight="1" thickBot="1">
      <c r="A51" s="22" t="s">
        <v>284</v>
      </c>
      <c r="B51" s="40" t="s">
        <v>18</v>
      </c>
      <c r="C51" s="11">
        <v>71</v>
      </c>
      <c r="D51" s="11" t="s">
        <v>35</v>
      </c>
      <c r="G51" s="23"/>
      <c r="H51" s="23"/>
      <c r="I51" s="23"/>
      <c r="J51" s="23"/>
      <c r="K51" s="23"/>
    </row>
    <row r="52" spans="1:15" s="2" customFormat="1" ht="11.25" customHeight="1">
      <c r="A52" s="31"/>
      <c r="B52" s="32"/>
      <c r="C52" s="31"/>
      <c r="D52" s="31"/>
      <c r="E52" s="31"/>
      <c r="F52" s="23"/>
      <c r="G52" s="23"/>
      <c r="N52" s="20"/>
    </row>
    <row r="53" spans="1:15" s="2" customFormat="1" ht="17.45" customHeight="1">
      <c r="A53" s="1" t="s">
        <v>290</v>
      </c>
    </row>
    <row r="54" spans="1:15" s="2" customFormat="1" ht="10.5" customHeight="1" thickBot="1">
      <c r="A54" s="1"/>
    </row>
    <row r="55" spans="1:15" s="2" customFormat="1" ht="16.5" customHeight="1" thickBot="1">
      <c r="A55" s="4" t="s">
        <v>0</v>
      </c>
      <c r="B55" s="5" t="s">
        <v>1</v>
      </c>
      <c r="C55" s="5" t="s">
        <v>2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>
        <v>7</v>
      </c>
      <c r="J55" s="5">
        <v>8</v>
      </c>
      <c r="K55" s="6"/>
      <c r="L55" s="14" t="s">
        <v>7</v>
      </c>
      <c r="M55" s="15">
        <f>(4896/8178)</f>
        <v>0.59867938371239915</v>
      </c>
    </row>
    <row r="56" spans="1:15" s="2" customFormat="1" ht="16.5" customHeight="1" thickBot="1">
      <c r="A56" s="7" t="s">
        <v>63</v>
      </c>
      <c r="B56" s="8" t="s">
        <v>14</v>
      </c>
      <c r="C56" s="9">
        <v>1517</v>
      </c>
      <c r="D56" s="11"/>
      <c r="E56" s="11"/>
      <c r="F56" s="9"/>
      <c r="G56" s="11"/>
      <c r="H56" s="11"/>
      <c r="I56" s="9"/>
      <c r="J56" s="11"/>
      <c r="K56" s="12" t="s">
        <v>3</v>
      </c>
      <c r="L56" s="17"/>
      <c r="M56" s="14" t="s">
        <v>9</v>
      </c>
      <c r="N56" s="14" t="s">
        <v>10</v>
      </c>
      <c r="O56" s="14" t="s">
        <v>11</v>
      </c>
    </row>
    <row r="57" spans="1:15" s="2" customFormat="1" ht="16.5" customHeight="1" thickBot="1">
      <c r="A57" s="7" t="s">
        <v>293</v>
      </c>
      <c r="B57" s="34" t="s">
        <v>17</v>
      </c>
      <c r="C57" s="11">
        <v>673</v>
      </c>
      <c r="D57" s="11">
        <v>747</v>
      </c>
      <c r="E57" s="11">
        <v>811</v>
      </c>
      <c r="F57" s="11">
        <v>901</v>
      </c>
      <c r="G57" s="11">
        <v>931</v>
      </c>
      <c r="H57" s="9">
        <v>982</v>
      </c>
      <c r="I57" s="11"/>
      <c r="J57" s="9"/>
      <c r="K57" s="12" t="s">
        <v>4</v>
      </c>
      <c r="L57" s="18" t="s">
        <v>13</v>
      </c>
      <c r="M57" s="19">
        <f>(C58+C59+C61+C62)</f>
        <v>1765</v>
      </c>
      <c r="N57" s="20">
        <f>SUM(M57/M61)</f>
        <v>0.36459409212972527</v>
      </c>
      <c r="O57" s="17">
        <v>1</v>
      </c>
    </row>
    <row r="58" spans="1:15" s="2" customFormat="1" ht="16.5" customHeight="1" thickBot="1">
      <c r="A58" s="7" t="s">
        <v>218</v>
      </c>
      <c r="B58" s="16" t="s">
        <v>13</v>
      </c>
      <c r="C58" s="11">
        <v>608</v>
      </c>
      <c r="D58" s="11">
        <v>656</v>
      </c>
      <c r="E58" s="11">
        <v>660</v>
      </c>
      <c r="F58" s="11">
        <v>679</v>
      </c>
      <c r="G58" s="11">
        <v>805</v>
      </c>
      <c r="H58" s="11">
        <v>828</v>
      </c>
      <c r="I58" s="9">
        <v>1017</v>
      </c>
      <c r="J58" s="11"/>
      <c r="K58" s="12" t="s">
        <v>5</v>
      </c>
      <c r="L58" s="21" t="s">
        <v>14</v>
      </c>
      <c r="M58" s="19">
        <f>(C56+C60+C63)</f>
        <v>2099</v>
      </c>
      <c r="N58" s="20">
        <f>SUM(M58/M61)</f>
        <v>0.43358810163189426</v>
      </c>
      <c r="O58" s="17">
        <v>2</v>
      </c>
    </row>
    <row r="59" spans="1:15" s="2" customFormat="1" ht="16.5" customHeight="1" thickBot="1">
      <c r="A59" s="22" t="s">
        <v>292</v>
      </c>
      <c r="B59" s="26" t="s">
        <v>13</v>
      </c>
      <c r="C59" s="11">
        <v>560</v>
      </c>
      <c r="D59" s="11">
        <v>598</v>
      </c>
      <c r="E59" s="11">
        <v>603</v>
      </c>
      <c r="F59" s="11">
        <v>638</v>
      </c>
      <c r="G59" s="11">
        <v>669</v>
      </c>
      <c r="H59" s="11">
        <v>678</v>
      </c>
      <c r="I59" s="11">
        <v>773</v>
      </c>
      <c r="J59" s="11">
        <v>808</v>
      </c>
      <c r="K59" s="12"/>
      <c r="L59" s="28" t="s">
        <v>17</v>
      </c>
      <c r="M59" s="19">
        <f>(C57+C64+C65)</f>
        <v>945</v>
      </c>
      <c r="N59" s="20">
        <f>SUM(M59/M61)</f>
        <v>0.19520760173517868</v>
      </c>
      <c r="O59" s="2">
        <v>1</v>
      </c>
    </row>
    <row r="60" spans="1:15" s="2" customFormat="1" ht="16.5" customHeight="1" thickBot="1">
      <c r="A60" s="7" t="s">
        <v>291</v>
      </c>
      <c r="B60" s="8" t="s">
        <v>14</v>
      </c>
      <c r="C60" s="11">
        <v>368</v>
      </c>
      <c r="D60" s="11">
        <v>540</v>
      </c>
      <c r="E60" s="11">
        <v>545</v>
      </c>
      <c r="F60" s="11">
        <v>563</v>
      </c>
      <c r="G60" s="11">
        <v>583</v>
      </c>
      <c r="H60" s="11">
        <v>791</v>
      </c>
      <c r="I60" s="11">
        <v>816</v>
      </c>
      <c r="J60" s="9">
        <v>829</v>
      </c>
      <c r="K60" s="9" t="s">
        <v>16</v>
      </c>
      <c r="L60" s="29" t="s">
        <v>15</v>
      </c>
      <c r="M60" s="19">
        <v>32</v>
      </c>
      <c r="N60" s="20">
        <f>SUM(M60/M61)</f>
        <v>6.6102045032018176E-3</v>
      </c>
    </row>
    <row r="61" spans="1:15" s="2" customFormat="1" ht="16.5" customHeight="1" thickBot="1">
      <c r="A61" s="22" t="s">
        <v>150</v>
      </c>
      <c r="B61" s="26" t="s">
        <v>13</v>
      </c>
      <c r="C61" s="11">
        <v>345</v>
      </c>
      <c r="D61" s="11">
        <v>364</v>
      </c>
      <c r="E61" s="11">
        <v>371</v>
      </c>
      <c r="F61" s="11">
        <v>377</v>
      </c>
      <c r="G61" s="11">
        <v>417</v>
      </c>
      <c r="H61" s="11">
        <v>434</v>
      </c>
      <c r="I61" s="11" t="s">
        <v>35</v>
      </c>
      <c r="L61" s="14"/>
      <c r="M61" s="24">
        <v>4841</v>
      </c>
      <c r="N61" s="15"/>
      <c r="O61" s="17"/>
    </row>
    <row r="62" spans="1:15" s="2" customFormat="1" ht="16.5" customHeight="1" thickBot="1">
      <c r="A62" s="22" t="s">
        <v>297</v>
      </c>
      <c r="B62" s="26" t="s">
        <v>13</v>
      </c>
      <c r="C62" s="11">
        <v>252</v>
      </c>
      <c r="D62" s="11">
        <v>267</v>
      </c>
      <c r="E62" s="11">
        <v>272</v>
      </c>
      <c r="F62" s="11">
        <v>286</v>
      </c>
      <c r="G62" s="11" t="s">
        <v>35</v>
      </c>
    </row>
    <row r="63" spans="1:15" s="2" customFormat="1" ht="16.5" customHeight="1" thickBot="1">
      <c r="A63" s="22" t="s">
        <v>296</v>
      </c>
      <c r="B63" s="27" t="s">
        <v>14</v>
      </c>
      <c r="C63" s="11">
        <v>214</v>
      </c>
      <c r="D63" s="11">
        <v>361</v>
      </c>
      <c r="E63" s="11">
        <v>386</v>
      </c>
      <c r="F63" s="11">
        <v>398</v>
      </c>
      <c r="G63" s="11">
        <v>408</v>
      </c>
      <c r="H63" s="11" t="s">
        <v>35</v>
      </c>
    </row>
    <row r="64" spans="1:15" s="2" customFormat="1" ht="16.5" customHeight="1" thickBot="1">
      <c r="A64" s="22" t="s">
        <v>295</v>
      </c>
      <c r="B64" s="30" t="s">
        <v>17</v>
      </c>
      <c r="C64" s="11">
        <v>184</v>
      </c>
      <c r="D64" s="11">
        <v>208</v>
      </c>
      <c r="E64" s="11">
        <v>215</v>
      </c>
      <c r="F64" s="11" t="s">
        <v>35</v>
      </c>
      <c r="I64" s="29"/>
      <c r="J64" s="19"/>
      <c r="K64" s="20"/>
    </row>
    <row r="65" spans="1:21" s="2" customFormat="1" ht="16.5" customHeight="1" thickBot="1">
      <c r="A65" s="22" t="s">
        <v>294</v>
      </c>
      <c r="B65" s="30" t="s">
        <v>17</v>
      </c>
      <c r="C65" s="11">
        <v>88</v>
      </c>
      <c r="D65" s="11">
        <v>97</v>
      </c>
      <c r="E65" s="11" t="s">
        <v>35</v>
      </c>
      <c r="I65" s="14"/>
      <c r="J65" s="24"/>
      <c r="K65" s="15"/>
      <c r="L65" s="17"/>
    </row>
    <row r="66" spans="1:21" s="2" customFormat="1" ht="16.5" customHeight="1" thickBot="1">
      <c r="A66" s="22" t="s">
        <v>169</v>
      </c>
      <c r="B66" s="25" t="s">
        <v>23</v>
      </c>
      <c r="C66" s="11">
        <v>32</v>
      </c>
      <c r="D66" s="11">
        <v>34</v>
      </c>
      <c r="E66" s="11" t="s">
        <v>35</v>
      </c>
    </row>
    <row r="68" spans="1:21" s="43" customFormat="1" ht="13.5" customHeight="1">
      <c r="B68" s="46" t="s">
        <v>19</v>
      </c>
      <c r="C68" s="48" t="s">
        <v>13</v>
      </c>
      <c r="D68" s="49" t="s">
        <v>14</v>
      </c>
      <c r="E68" s="50" t="s">
        <v>17</v>
      </c>
      <c r="F68" s="51" t="s">
        <v>18</v>
      </c>
      <c r="G68" s="46" t="s">
        <v>15</v>
      </c>
      <c r="S68" s="53"/>
      <c r="T68" s="45"/>
      <c r="U68" s="47"/>
    </row>
    <row r="69" spans="1:21" s="43" customFormat="1" ht="13.5" customHeight="1">
      <c r="A69" s="43" t="s">
        <v>9</v>
      </c>
      <c r="B69" s="44">
        <f>SUM(M61+P45+Q10+O27)</f>
        <v>22746</v>
      </c>
      <c r="C69" s="45">
        <f>SUM(M57+P40+Q5+O23)</f>
        <v>6672</v>
      </c>
      <c r="D69" s="45">
        <f>SUM(M58+P41+Q6+O24)</f>
        <v>6470</v>
      </c>
      <c r="E69" s="45">
        <f>SUM(M59+P42+Q7+O25)</f>
        <v>5762</v>
      </c>
      <c r="F69" s="45">
        <f>(P43+Q8)</f>
        <v>334</v>
      </c>
      <c r="G69" s="45">
        <f>(M60+P44+O26+Q9)</f>
        <v>3508</v>
      </c>
      <c r="I69" s="81"/>
      <c r="S69" s="46"/>
      <c r="T69" s="44"/>
      <c r="U69" s="47"/>
    </row>
    <row r="70" spans="1:21" s="43" customFormat="1" ht="13.5" customHeight="1">
      <c r="A70" s="43" t="s">
        <v>10</v>
      </c>
      <c r="B70" s="42">
        <v>1</v>
      </c>
      <c r="C70" s="47">
        <f>SUM(C69/$B$69)</f>
        <v>0.2933262991295173</v>
      </c>
      <c r="D70" s="47">
        <f>SUM(D69/$B$69)</f>
        <v>0.28444561681174713</v>
      </c>
      <c r="E70" s="47">
        <f>SUM(E69/$B$69)</f>
        <v>0.25331926492570123</v>
      </c>
      <c r="F70" s="47">
        <f>SUM(F69/$B$69)</f>
        <v>1.4683900466016003E-2</v>
      </c>
      <c r="G70" s="47">
        <f>SUM(G69/$B$69)</f>
        <v>0.15422491866701837</v>
      </c>
    </row>
    <row r="71" spans="1:21" s="43" customFormat="1" ht="13.5" customHeight="1">
      <c r="A71" s="43" t="s">
        <v>11</v>
      </c>
      <c r="B71" s="46">
        <v>17</v>
      </c>
      <c r="C71" s="43">
        <v>5</v>
      </c>
      <c r="D71" s="43">
        <v>5</v>
      </c>
      <c r="E71" s="43">
        <v>5</v>
      </c>
      <c r="F71" s="43">
        <v>0</v>
      </c>
      <c r="G71" s="43">
        <v>2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75"/>
  <sheetViews>
    <sheetView topLeftCell="A34" workbookViewId="0">
      <selection activeCell="L17" sqref="L17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9" s="2" customFormat="1" ht="16.5" customHeight="1">
      <c r="A1" s="1" t="s">
        <v>219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4" t="s">
        <v>7</v>
      </c>
      <c r="Q3" s="15">
        <f>(6640/11193)</f>
        <v>0.59322791030108102</v>
      </c>
    </row>
    <row r="4" spans="1:19" s="2" customFormat="1" ht="16.5" customHeight="1" thickBot="1">
      <c r="A4" s="7" t="s">
        <v>155</v>
      </c>
      <c r="B4" s="34" t="s">
        <v>17</v>
      </c>
      <c r="C4" s="11">
        <v>1202</v>
      </c>
      <c r="D4" s="11"/>
      <c r="E4" s="11"/>
      <c r="F4" s="11"/>
      <c r="G4" s="11"/>
      <c r="H4" s="9"/>
      <c r="I4" s="11"/>
      <c r="J4" s="11"/>
      <c r="K4" s="11"/>
      <c r="L4" s="11"/>
      <c r="M4" s="9"/>
      <c r="N4" s="9"/>
      <c r="O4" s="12" t="s">
        <v>3</v>
      </c>
      <c r="P4" s="17"/>
      <c r="Q4" s="14" t="s">
        <v>9</v>
      </c>
      <c r="R4" s="14" t="s">
        <v>10</v>
      </c>
      <c r="S4" s="14" t="s">
        <v>11</v>
      </c>
    </row>
    <row r="5" spans="1:19" s="2" customFormat="1" ht="16.5" customHeight="1" thickBot="1">
      <c r="A5" s="7" t="s">
        <v>224</v>
      </c>
      <c r="B5" s="8" t="s">
        <v>14</v>
      </c>
      <c r="C5" s="11">
        <v>960</v>
      </c>
      <c r="D5" s="11"/>
      <c r="E5" s="11"/>
      <c r="F5" s="11"/>
      <c r="G5" s="9"/>
      <c r="H5" s="11"/>
      <c r="I5" s="11"/>
      <c r="J5" s="11"/>
      <c r="K5" s="11"/>
      <c r="L5" s="9"/>
      <c r="M5" s="11"/>
      <c r="N5" s="11"/>
      <c r="O5" s="12" t="s">
        <v>4</v>
      </c>
      <c r="P5" s="18" t="s">
        <v>13</v>
      </c>
      <c r="Q5" s="19">
        <f>(C6+C8+C9+C12+C13)</f>
        <v>2640</v>
      </c>
      <c r="R5" s="20">
        <f>SUM(Q5/Q9)</f>
        <v>0.40194884287454324</v>
      </c>
      <c r="S5" s="17">
        <v>2</v>
      </c>
    </row>
    <row r="6" spans="1:19" s="2" customFormat="1" ht="16.5" customHeight="1" thickBot="1">
      <c r="A6" s="7" t="s">
        <v>220</v>
      </c>
      <c r="B6" s="16" t="s">
        <v>13</v>
      </c>
      <c r="C6" s="11">
        <v>929</v>
      </c>
      <c r="D6" s="11"/>
      <c r="E6" s="11"/>
      <c r="F6" s="9"/>
      <c r="G6" s="11"/>
      <c r="H6" s="11"/>
      <c r="I6" s="11"/>
      <c r="J6" s="11"/>
      <c r="K6" s="9"/>
      <c r="L6" s="11"/>
      <c r="M6" s="11"/>
      <c r="N6" s="11"/>
      <c r="O6" s="12" t="s">
        <v>5</v>
      </c>
      <c r="P6" s="21" t="s">
        <v>14</v>
      </c>
      <c r="Q6" s="19">
        <f>(C5+C7+C10+C15)</f>
        <v>2243</v>
      </c>
      <c r="R6" s="20">
        <f>SUM(Q6/Q9)</f>
        <v>0.34150426309378806</v>
      </c>
      <c r="S6" s="17">
        <v>1</v>
      </c>
    </row>
    <row r="7" spans="1:19" s="2" customFormat="1" ht="16.5" customHeight="1" thickBot="1">
      <c r="A7" s="22" t="s">
        <v>153</v>
      </c>
      <c r="B7" s="27" t="s">
        <v>14</v>
      </c>
      <c r="C7" s="11">
        <v>897</v>
      </c>
      <c r="D7" s="11"/>
      <c r="E7" s="11"/>
      <c r="F7" s="11"/>
      <c r="G7" s="11"/>
      <c r="H7" s="9"/>
      <c r="I7" s="11"/>
      <c r="J7" s="11"/>
      <c r="K7" s="11"/>
      <c r="L7" s="11"/>
      <c r="M7" s="9"/>
      <c r="N7" s="9"/>
      <c r="O7" s="12"/>
      <c r="P7" s="28" t="s">
        <v>17</v>
      </c>
      <c r="Q7" s="19">
        <f>(C4+C11+C14)</f>
        <v>1591</v>
      </c>
      <c r="R7" s="20">
        <f>SUM(Q7/Q9)</f>
        <v>0.24223507917174178</v>
      </c>
      <c r="S7" s="2">
        <v>1</v>
      </c>
    </row>
    <row r="8" spans="1:19" s="2" customFormat="1" ht="16.5" customHeight="1" thickBot="1">
      <c r="A8" s="7" t="s">
        <v>195</v>
      </c>
      <c r="B8" s="16" t="s">
        <v>13</v>
      </c>
      <c r="C8" s="11">
        <v>859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2" t="s">
        <v>16</v>
      </c>
      <c r="P8" s="29" t="s">
        <v>15</v>
      </c>
      <c r="Q8" s="23">
        <v>94</v>
      </c>
      <c r="R8" s="15">
        <f>SUM(Q8/Q9)</f>
        <v>1.4311814859926919E-2</v>
      </c>
    </row>
    <row r="9" spans="1:19" s="2" customFormat="1" ht="16.5" customHeight="1" thickBot="1">
      <c r="A9" s="22" t="s">
        <v>221</v>
      </c>
      <c r="B9" s="26" t="s">
        <v>13</v>
      </c>
      <c r="C9" s="11">
        <v>397</v>
      </c>
      <c r="D9" s="11"/>
      <c r="E9" s="11"/>
      <c r="F9" s="11"/>
      <c r="G9" s="11"/>
      <c r="H9" s="11"/>
      <c r="I9" s="11"/>
      <c r="J9" s="11"/>
      <c r="K9" s="11"/>
      <c r="L9" s="11"/>
      <c r="P9" s="14"/>
      <c r="Q9" s="24">
        <v>6568</v>
      </c>
      <c r="R9" s="15"/>
      <c r="S9" s="17"/>
    </row>
    <row r="10" spans="1:19" s="2" customFormat="1" ht="16.5" customHeight="1" thickBot="1">
      <c r="A10" s="22" t="s">
        <v>225</v>
      </c>
      <c r="B10" s="27" t="s">
        <v>14</v>
      </c>
      <c r="C10" s="11">
        <v>291</v>
      </c>
      <c r="D10" s="11"/>
      <c r="E10" s="11"/>
      <c r="F10" s="11"/>
      <c r="G10" s="11"/>
      <c r="H10" s="11"/>
    </row>
    <row r="11" spans="1:19" s="2" customFormat="1" ht="16.5" customHeight="1" thickBot="1">
      <c r="A11" s="22" t="s">
        <v>228</v>
      </c>
      <c r="B11" s="30" t="s">
        <v>17</v>
      </c>
      <c r="C11" s="11">
        <v>279</v>
      </c>
      <c r="D11" s="11"/>
      <c r="E11" s="11"/>
      <c r="F11" s="11"/>
      <c r="G11" s="11"/>
      <c r="H11" s="11"/>
    </row>
    <row r="12" spans="1:19" s="2" customFormat="1" ht="16.5" customHeight="1" thickBot="1">
      <c r="A12" s="22" t="s">
        <v>222</v>
      </c>
      <c r="B12" s="26" t="s">
        <v>13</v>
      </c>
      <c r="C12" s="11">
        <v>251</v>
      </c>
      <c r="D12" s="11"/>
      <c r="E12" s="11"/>
      <c r="F12" s="11"/>
      <c r="G12" s="11"/>
      <c r="H12" s="23"/>
    </row>
    <row r="13" spans="1:19" s="2" customFormat="1" ht="16.5" customHeight="1" thickBot="1">
      <c r="A13" s="22" t="s">
        <v>223</v>
      </c>
      <c r="B13" s="26" t="s">
        <v>13</v>
      </c>
      <c r="C13" s="11">
        <v>204</v>
      </c>
      <c r="D13" s="11"/>
      <c r="F13" s="23"/>
      <c r="G13" s="23"/>
      <c r="H13" s="23"/>
      <c r="I13" s="23"/>
      <c r="J13" s="23"/>
    </row>
    <row r="14" spans="1:19" s="2" customFormat="1" ht="16.5" customHeight="1" thickBot="1">
      <c r="A14" s="22" t="s">
        <v>229</v>
      </c>
      <c r="B14" s="30" t="s">
        <v>17</v>
      </c>
      <c r="C14" s="11">
        <v>110</v>
      </c>
      <c r="D14" s="11"/>
      <c r="H14" s="23"/>
      <c r="I14" s="23"/>
      <c r="J14" s="23"/>
    </row>
    <row r="15" spans="1:19" s="2" customFormat="1" ht="16.5" customHeight="1" thickBot="1">
      <c r="A15" s="22" t="s">
        <v>226</v>
      </c>
      <c r="B15" s="78" t="s">
        <v>14</v>
      </c>
      <c r="C15" s="11">
        <v>95</v>
      </c>
      <c r="D15" s="11"/>
      <c r="F15" s="23"/>
      <c r="G15" s="23"/>
      <c r="H15" s="23"/>
      <c r="I15" s="23"/>
      <c r="J15" s="23"/>
    </row>
    <row r="16" spans="1:19" s="2" customFormat="1" ht="16.5" customHeight="1" thickBot="1">
      <c r="A16" s="22" t="s">
        <v>227</v>
      </c>
      <c r="B16" s="80" t="s">
        <v>23</v>
      </c>
      <c r="C16" s="11">
        <v>94</v>
      </c>
      <c r="D16" s="11"/>
      <c r="F16" s="23"/>
      <c r="G16" s="23"/>
      <c r="H16" s="23"/>
      <c r="I16" s="23"/>
      <c r="J16" s="23"/>
    </row>
    <row r="17" spans="1:18" s="2" customFormat="1" ht="10.5" customHeight="1">
      <c r="A17" s="1"/>
      <c r="C17" s="23"/>
      <c r="D17" s="23"/>
      <c r="E17" s="23"/>
      <c r="F17" s="23"/>
      <c r="G17" s="23"/>
      <c r="H17" s="23"/>
      <c r="I17" s="23"/>
      <c r="J17" s="23"/>
    </row>
    <row r="18" spans="1:18" s="2" customFormat="1" ht="16.5" customHeight="1">
      <c r="A18" s="1" t="s">
        <v>230</v>
      </c>
    </row>
    <row r="19" spans="1:18" s="2" customFormat="1" ht="9.75" customHeight="1" thickBot="1">
      <c r="A19" s="3"/>
    </row>
    <row r="20" spans="1:18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5">
        <v>10</v>
      </c>
      <c r="M20" s="5">
        <v>11</v>
      </c>
      <c r="N20" s="6"/>
      <c r="O20" s="14" t="s">
        <v>7</v>
      </c>
      <c r="P20" s="15">
        <f>(6633/10245)</f>
        <v>0.64743777452415807</v>
      </c>
    </row>
    <row r="21" spans="1:18" s="2" customFormat="1" ht="16.5" customHeight="1" thickBot="1">
      <c r="A21" s="7" t="s">
        <v>178</v>
      </c>
      <c r="B21" s="13" t="s">
        <v>23</v>
      </c>
      <c r="C21" s="9">
        <v>1512</v>
      </c>
      <c r="D21" s="9"/>
      <c r="E21" s="11"/>
      <c r="F21" s="11"/>
      <c r="G21" s="11"/>
      <c r="H21" s="11"/>
      <c r="I21" s="11"/>
      <c r="J21" s="11"/>
      <c r="K21" s="11"/>
      <c r="L21" s="11"/>
      <c r="M21" s="11"/>
      <c r="N21" s="12" t="s">
        <v>3</v>
      </c>
      <c r="O21" s="17"/>
      <c r="P21" s="14" t="s">
        <v>9</v>
      </c>
      <c r="Q21" s="14" t="s">
        <v>10</v>
      </c>
      <c r="R21" s="14" t="s">
        <v>11</v>
      </c>
    </row>
    <row r="22" spans="1:18" s="2" customFormat="1" ht="16.5" customHeight="1" thickBot="1">
      <c r="A22" s="7" t="s">
        <v>197</v>
      </c>
      <c r="B22" s="8" t="s">
        <v>14</v>
      </c>
      <c r="C22" s="11">
        <v>1077</v>
      </c>
      <c r="D22" s="11"/>
      <c r="E22" s="11"/>
      <c r="F22" s="11"/>
      <c r="G22" s="11"/>
      <c r="H22" s="11"/>
      <c r="I22" s="9"/>
      <c r="J22" s="11"/>
      <c r="K22" s="11"/>
      <c r="L22" s="9"/>
      <c r="M22" s="11"/>
      <c r="N22" s="12" t="s">
        <v>4</v>
      </c>
      <c r="O22" s="18" t="s">
        <v>13</v>
      </c>
      <c r="P22" s="19">
        <f>(C24+C25+C26+C27+C28+C31)</f>
        <v>2120</v>
      </c>
      <c r="Q22" s="20">
        <f>SUM(P22/P27)</f>
        <v>0.3235159468945521</v>
      </c>
      <c r="R22" s="17">
        <v>2</v>
      </c>
    </row>
    <row r="23" spans="1:18" s="2" customFormat="1" ht="16.5" customHeight="1" thickBot="1">
      <c r="A23" s="7" t="s">
        <v>204</v>
      </c>
      <c r="B23" s="34" t="s">
        <v>17</v>
      </c>
      <c r="C23" s="11">
        <v>851</v>
      </c>
      <c r="D23" s="11"/>
      <c r="E23" s="11"/>
      <c r="F23" s="11"/>
      <c r="G23" s="11"/>
      <c r="H23" s="11"/>
      <c r="I23" s="11"/>
      <c r="J23" s="11"/>
      <c r="K23" s="11"/>
      <c r="L23" s="11"/>
      <c r="M23" s="9"/>
      <c r="N23" s="12" t="s">
        <v>5</v>
      </c>
      <c r="O23" s="21" t="s">
        <v>14</v>
      </c>
      <c r="P23" s="19">
        <f>(C22+C29+C33+C34)</f>
        <v>1572</v>
      </c>
      <c r="Q23" s="20">
        <f>SUM(P23/P27)</f>
        <v>0.23989012665954523</v>
      </c>
      <c r="R23" s="17">
        <v>1</v>
      </c>
    </row>
    <row r="24" spans="1:18" s="2" customFormat="1" ht="16.5" customHeight="1" thickBot="1">
      <c r="A24" s="7" t="s">
        <v>205</v>
      </c>
      <c r="B24" s="16" t="s">
        <v>13</v>
      </c>
      <c r="C24" s="11">
        <v>515</v>
      </c>
      <c r="D24" s="11"/>
      <c r="E24" s="11"/>
      <c r="F24" s="11"/>
      <c r="G24" s="11"/>
      <c r="H24" s="11"/>
      <c r="I24" s="11"/>
      <c r="J24" s="11"/>
      <c r="K24" s="11"/>
      <c r="L24" s="9"/>
      <c r="M24" s="11"/>
      <c r="N24" s="12" t="s">
        <v>16</v>
      </c>
      <c r="O24" s="28" t="s">
        <v>17</v>
      </c>
      <c r="P24" s="19">
        <f>(C23+C35+C36)</f>
        <v>1022</v>
      </c>
      <c r="Q24" s="20">
        <f>SUM(P24/P27)</f>
        <v>0.15595910270105295</v>
      </c>
      <c r="R24" s="2">
        <v>1</v>
      </c>
    </row>
    <row r="25" spans="1:18" s="2" customFormat="1" ht="16.5" customHeight="1" thickBot="1">
      <c r="A25" s="7" t="s">
        <v>232</v>
      </c>
      <c r="B25" s="16" t="s">
        <v>13</v>
      </c>
      <c r="C25" s="11">
        <v>394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2" t="s">
        <v>6</v>
      </c>
      <c r="O25" s="68" t="s">
        <v>231</v>
      </c>
      <c r="P25" s="23">
        <f>(C30+C32)</f>
        <v>327</v>
      </c>
      <c r="Q25" s="15">
        <f>SUM(P25/P27)</f>
        <v>4.9900808789867239E-2</v>
      </c>
    </row>
    <row r="26" spans="1:18" s="2" customFormat="1" ht="16.5" customHeight="1" thickBot="1">
      <c r="A26" s="22" t="s">
        <v>233</v>
      </c>
      <c r="B26" s="26" t="s">
        <v>13</v>
      </c>
      <c r="C26" s="11">
        <v>370</v>
      </c>
      <c r="D26" s="11"/>
      <c r="E26" s="11"/>
      <c r="F26" s="11"/>
      <c r="G26" s="11"/>
      <c r="H26" s="11"/>
      <c r="I26" s="11"/>
      <c r="J26" s="11"/>
      <c r="K26" s="11"/>
      <c r="L26" s="11"/>
      <c r="O26" s="29" t="s">
        <v>15</v>
      </c>
      <c r="P26" s="23">
        <v>1512</v>
      </c>
      <c r="Q26" s="15">
        <f>SUM(P26/P27)</f>
        <v>0.23073401495498244</v>
      </c>
      <c r="R26" s="2">
        <v>1</v>
      </c>
    </row>
    <row r="27" spans="1:18" s="2" customFormat="1" ht="16.5" customHeight="1" thickBot="1">
      <c r="A27" s="22" t="s">
        <v>199</v>
      </c>
      <c r="B27" s="26" t="s">
        <v>13</v>
      </c>
      <c r="C27" s="11">
        <v>354</v>
      </c>
      <c r="D27" s="11"/>
      <c r="E27" s="11"/>
      <c r="F27" s="11"/>
      <c r="G27" s="11"/>
      <c r="H27" s="11"/>
      <c r="I27" s="11"/>
      <c r="J27" s="11"/>
      <c r="K27" s="11"/>
      <c r="L27" s="11"/>
      <c r="M27" s="9"/>
      <c r="N27" s="12"/>
      <c r="O27" s="35"/>
      <c r="P27" s="24">
        <v>6553</v>
      </c>
      <c r="Q27" s="20"/>
    </row>
    <row r="28" spans="1:18" s="2" customFormat="1" ht="16.5" customHeight="1" thickBot="1">
      <c r="A28" s="22" t="s">
        <v>234</v>
      </c>
      <c r="B28" s="71" t="s">
        <v>13</v>
      </c>
      <c r="C28" s="11">
        <v>344</v>
      </c>
      <c r="D28" s="11"/>
      <c r="E28" s="11"/>
      <c r="F28" s="11"/>
      <c r="G28" s="11"/>
      <c r="H28" s="11"/>
      <c r="O28" s="14"/>
      <c r="P28" s="23"/>
      <c r="Q28" s="15"/>
      <c r="R28" s="17"/>
    </row>
    <row r="29" spans="1:18" s="2" customFormat="1" ht="16.5" customHeight="1" thickBot="1">
      <c r="A29" s="22" t="s">
        <v>235</v>
      </c>
      <c r="B29" s="27" t="s">
        <v>14</v>
      </c>
      <c r="C29" s="11">
        <v>268</v>
      </c>
      <c r="D29" s="11"/>
      <c r="E29" s="11"/>
      <c r="F29" s="11"/>
      <c r="G29" s="11"/>
      <c r="H29" s="11"/>
      <c r="I29" s="11"/>
      <c r="K29" s="23"/>
    </row>
    <row r="30" spans="1:18" s="2" customFormat="1" ht="16.5" customHeight="1" thickBot="1">
      <c r="A30" s="22" t="s">
        <v>240</v>
      </c>
      <c r="B30" s="77" t="s">
        <v>231</v>
      </c>
      <c r="C30" s="11">
        <v>186</v>
      </c>
      <c r="D30" s="11"/>
      <c r="E30" s="11"/>
      <c r="F30" s="11"/>
      <c r="G30" s="11"/>
      <c r="H30" s="11"/>
      <c r="I30" s="11"/>
      <c r="J30" s="11"/>
    </row>
    <row r="31" spans="1:18" s="2" customFormat="1" ht="16.5" customHeight="1" thickBot="1">
      <c r="A31" s="22" t="s">
        <v>241</v>
      </c>
      <c r="B31" s="71" t="s">
        <v>13</v>
      </c>
      <c r="C31" s="11">
        <v>143</v>
      </c>
      <c r="D31" s="11"/>
      <c r="E31" s="11"/>
      <c r="F31" s="11"/>
      <c r="G31" s="11"/>
      <c r="H31" s="11"/>
      <c r="O31" s="14"/>
      <c r="P31" s="23"/>
      <c r="Q31" s="15"/>
      <c r="R31" s="17"/>
    </row>
    <row r="32" spans="1:18" s="2" customFormat="1" ht="16.5" customHeight="1" thickBot="1">
      <c r="A32" s="22" t="s">
        <v>147</v>
      </c>
      <c r="B32" s="69" t="s">
        <v>231</v>
      </c>
      <c r="C32" s="11">
        <v>141</v>
      </c>
      <c r="D32" s="11"/>
      <c r="E32" s="11"/>
      <c r="F32" s="11"/>
      <c r="G32" s="11"/>
      <c r="H32" s="23"/>
      <c r="I32" s="23"/>
      <c r="J32" s="23"/>
      <c r="K32" s="23"/>
    </row>
    <row r="33" spans="1:17" s="2" customFormat="1" ht="16.5" customHeight="1" thickBot="1">
      <c r="A33" s="22" t="s">
        <v>236</v>
      </c>
      <c r="B33" s="27" t="s">
        <v>14</v>
      </c>
      <c r="C33" s="11">
        <v>127</v>
      </c>
      <c r="D33" s="11"/>
      <c r="E33" s="11"/>
      <c r="I33" s="23"/>
      <c r="J33" s="23"/>
      <c r="K33" s="23"/>
    </row>
    <row r="34" spans="1:17" s="2" customFormat="1" ht="16.5" customHeight="1" thickBot="1">
      <c r="A34" s="22" t="s">
        <v>237</v>
      </c>
      <c r="B34" s="27" t="s">
        <v>14</v>
      </c>
      <c r="C34" s="11">
        <v>100</v>
      </c>
      <c r="D34" s="11"/>
      <c r="E34" s="11"/>
      <c r="I34" s="23"/>
      <c r="J34" s="23"/>
      <c r="K34" s="23"/>
    </row>
    <row r="35" spans="1:17" s="2" customFormat="1" ht="16.5" customHeight="1" thickBot="1">
      <c r="A35" s="22" t="s">
        <v>238</v>
      </c>
      <c r="B35" s="30" t="s">
        <v>17</v>
      </c>
      <c r="C35" s="11">
        <v>92</v>
      </c>
      <c r="D35" s="11"/>
      <c r="I35" s="23"/>
      <c r="J35" s="23"/>
      <c r="K35" s="23"/>
    </row>
    <row r="36" spans="1:17" s="2" customFormat="1" ht="16.5" customHeight="1" thickBot="1">
      <c r="A36" s="22" t="s">
        <v>239</v>
      </c>
      <c r="B36" s="30" t="s">
        <v>17</v>
      </c>
      <c r="C36" s="11">
        <v>79</v>
      </c>
      <c r="D36" s="11"/>
      <c r="G36" s="23"/>
      <c r="H36" s="23"/>
      <c r="I36" s="23"/>
      <c r="J36" s="23"/>
      <c r="K36" s="23"/>
    </row>
    <row r="37" spans="1:17" s="2" customFormat="1" ht="10.5" customHeight="1">
      <c r="A37" s="1"/>
      <c r="C37" s="23"/>
      <c r="D37" s="23"/>
      <c r="E37" s="23"/>
      <c r="F37" s="23"/>
      <c r="G37" s="23"/>
      <c r="H37" s="23"/>
      <c r="I37" s="23"/>
      <c r="J37" s="23"/>
      <c r="K37" s="23"/>
    </row>
    <row r="38" spans="1:17" s="2" customFormat="1" ht="17.45" customHeight="1">
      <c r="A38" s="1" t="s">
        <v>242</v>
      </c>
    </row>
    <row r="39" spans="1:17" s="2" customFormat="1" ht="10.5" customHeight="1" thickBot="1">
      <c r="A39" s="1"/>
    </row>
    <row r="40" spans="1:17" s="2" customFormat="1" ht="16.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>
        <v>7</v>
      </c>
      <c r="J40" s="5">
        <v>8</v>
      </c>
      <c r="K40" s="5">
        <v>9</v>
      </c>
      <c r="L40" s="5">
        <v>10</v>
      </c>
      <c r="M40" s="6"/>
      <c r="N40" s="14" t="s">
        <v>7</v>
      </c>
      <c r="O40" s="15">
        <f>(4673/8360)</f>
        <v>0.55897129186602867</v>
      </c>
    </row>
    <row r="41" spans="1:17" s="2" customFormat="1" ht="16.5" customHeight="1" thickBot="1">
      <c r="A41" s="7" t="s">
        <v>250</v>
      </c>
      <c r="B41" s="34" t="s">
        <v>17</v>
      </c>
      <c r="C41" s="9">
        <v>1114</v>
      </c>
      <c r="D41" s="11"/>
      <c r="E41" s="11"/>
      <c r="F41" s="11"/>
      <c r="G41" s="11"/>
      <c r="H41" s="11"/>
      <c r="I41" s="11"/>
      <c r="J41" s="11"/>
      <c r="K41" s="11"/>
      <c r="L41" s="11"/>
      <c r="M41" s="12" t="s">
        <v>3</v>
      </c>
      <c r="N41" s="17"/>
      <c r="O41" s="14" t="s">
        <v>9</v>
      </c>
      <c r="P41" s="14" t="s">
        <v>10</v>
      </c>
      <c r="Q41" s="14" t="s">
        <v>11</v>
      </c>
    </row>
    <row r="42" spans="1:17" s="2" customFormat="1" ht="16.5" customHeight="1" thickBot="1">
      <c r="A42" s="7" t="s">
        <v>213</v>
      </c>
      <c r="B42" s="34" t="s">
        <v>17</v>
      </c>
      <c r="C42" s="11">
        <v>857</v>
      </c>
      <c r="D42" s="11"/>
      <c r="E42" s="11"/>
      <c r="F42" s="11"/>
      <c r="G42" s="11"/>
      <c r="H42" s="11"/>
      <c r="I42" s="9"/>
      <c r="J42" s="11"/>
      <c r="K42" s="11"/>
      <c r="L42" s="11"/>
      <c r="M42" s="12" t="s">
        <v>4</v>
      </c>
      <c r="N42" s="18" t="s">
        <v>13</v>
      </c>
      <c r="O42" s="19">
        <f>(C43+C45+C49+C50+C51)</f>
        <v>1399</v>
      </c>
      <c r="P42" s="20">
        <f>SUM(O42/O46)</f>
        <v>0.30612691466083153</v>
      </c>
      <c r="Q42" s="17">
        <v>1</v>
      </c>
    </row>
    <row r="43" spans="1:17" s="2" customFormat="1" ht="16.5" customHeight="1" thickBot="1">
      <c r="A43" s="7" t="s">
        <v>98</v>
      </c>
      <c r="B43" s="16" t="s">
        <v>13</v>
      </c>
      <c r="C43" s="11">
        <v>573</v>
      </c>
      <c r="D43" s="11"/>
      <c r="E43" s="11"/>
      <c r="F43" s="11"/>
      <c r="G43" s="11"/>
      <c r="H43" s="11"/>
      <c r="I43" s="11"/>
      <c r="J43" s="11"/>
      <c r="K43" s="11"/>
      <c r="L43" s="9"/>
      <c r="M43" s="12" t="s">
        <v>5</v>
      </c>
      <c r="N43" s="21" t="s">
        <v>14</v>
      </c>
      <c r="O43" s="19">
        <f>(C44+C47+C48)</f>
        <v>839</v>
      </c>
      <c r="P43" s="20">
        <f>SUM(O43/O46)</f>
        <v>0.18358862144420132</v>
      </c>
      <c r="Q43" s="17">
        <v>1</v>
      </c>
    </row>
    <row r="44" spans="1:17" s="2" customFormat="1" ht="16.5" customHeight="1" thickBot="1">
      <c r="A44" s="7" t="s">
        <v>247</v>
      </c>
      <c r="B44" s="8" t="s">
        <v>14</v>
      </c>
      <c r="C44" s="11">
        <v>361</v>
      </c>
      <c r="D44" s="11"/>
      <c r="E44" s="11"/>
      <c r="F44" s="11"/>
      <c r="G44" s="11"/>
      <c r="H44" s="11"/>
      <c r="I44" s="11"/>
      <c r="J44" s="11"/>
      <c r="K44" s="11"/>
      <c r="L44" s="11"/>
      <c r="M44" s="12" t="s">
        <v>16</v>
      </c>
      <c r="N44" s="28" t="s">
        <v>17</v>
      </c>
      <c r="O44" s="19">
        <f>(C41+C42+C52)</f>
        <v>2051</v>
      </c>
      <c r="P44" s="20">
        <f>SUM(O44/O46)</f>
        <v>0.44879649890590811</v>
      </c>
      <c r="Q44" s="2">
        <v>2</v>
      </c>
    </row>
    <row r="45" spans="1:17" s="2" customFormat="1" ht="16.5" customHeight="1" thickBot="1">
      <c r="A45" s="22" t="s">
        <v>244</v>
      </c>
      <c r="B45" s="26" t="s">
        <v>13</v>
      </c>
      <c r="C45" s="11">
        <v>357</v>
      </c>
      <c r="D45" s="11"/>
      <c r="E45" s="11"/>
      <c r="F45" s="11"/>
      <c r="G45" s="11"/>
      <c r="H45" s="11"/>
      <c r="I45" s="11"/>
      <c r="J45" s="11"/>
      <c r="K45" s="11"/>
      <c r="L45" s="9"/>
      <c r="M45" s="12"/>
      <c r="N45" s="29" t="s">
        <v>15</v>
      </c>
      <c r="O45" s="19">
        <v>281</v>
      </c>
      <c r="P45" s="20">
        <f>SUM(O45/O46)</f>
        <v>6.1487964989059084E-2</v>
      </c>
    </row>
    <row r="46" spans="1:17" s="2" customFormat="1" ht="16.5" customHeight="1" thickBot="1">
      <c r="A46" s="22" t="s">
        <v>212</v>
      </c>
      <c r="B46" s="25" t="s">
        <v>243</v>
      </c>
      <c r="C46" s="11">
        <v>281</v>
      </c>
      <c r="D46" s="11"/>
      <c r="E46" s="11"/>
      <c r="F46" s="11"/>
      <c r="G46" s="11"/>
      <c r="H46" s="11"/>
      <c r="I46" s="11"/>
      <c r="J46" s="11"/>
      <c r="K46" s="11"/>
      <c r="L46" s="11"/>
      <c r="N46" s="14"/>
      <c r="O46" s="24">
        <v>4570</v>
      </c>
      <c r="P46" s="15"/>
      <c r="Q46" s="17"/>
    </row>
    <row r="47" spans="1:17" s="2" customFormat="1" ht="16.5" customHeight="1" thickBot="1">
      <c r="A47" s="22" t="s">
        <v>217</v>
      </c>
      <c r="B47" s="27" t="s">
        <v>14</v>
      </c>
      <c r="C47" s="11">
        <v>240</v>
      </c>
      <c r="D47" s="11"/>
      <c r="E47" s="11"/>
      <c r="F47" s="11"/>
      <c r="G47" s="11"/>
      <c r="H47" s="11"/>
      <c r="I47" s="11"/>
      <c r="J47" s="11"/>
      <c r="K47" s="11"/>
      <c r="N47" s="68"/>
      <c r="O47" s="23"/>
      <c r="P47" s="15"/>
    </row>
    <row r="48" spans="1:17" s="2" customFormat="1" ht="16.5" customHeight="1" thickBot="1">
      <c r="A48" s="22" t="s">
        <v>248</v>
      </c>
      <c r="B48" s="27" t="s">
        <v>14</v>
      </c>
      <c r="C48" s="11">
        <v>238</v>
      </c>
      <c r="D48" s="11"/>
      <c r="E48" s="11"/>
      <c r="F48" s="11"/>
      <c r="G48" s="11"/>
      <c r="H48" s="11"/>
      <c r="I48" s="11"/>
    </row>
    <row r="49" spans="1:14" s="2" customFormat="1" ht="16.5" customHeight="1" thickBot="1">
      <c r="A49" s="22" t="s">
        <v>177</v>
      </c>
      <c r="B49" s="26" t="s">
        <v>13</v>
      </c>
      <c r="C49" s="11">
        <v>183</v>
      </c>
      <c r="D49" s="11"/>
      <c r="E49" s="11"/>
      <c r="F49" s="11"/>
      <c r="G49" s="11"/>
      <c r="H49" s="11"/>
    </row>
    <row r="50" spans="1:14" s="2" customFormat="1" ht="16.5" customHeight="1" thickBot="1">
      <c r="A50" s="22" t="s">
        <v>245</v>
      </c>
      <c r="B50" s="26" t="s">
        <v>13</v>
      </c>
      <c r="C50" s="11">
        <v>173</v>
      </c>
      <c r="D50" s="11"/>
      <c r="E50" s="11"/>
      <c r="F50" s="11"/>
      <c r="G50" s="11"/>
      <c r="I50" s="23"/>
    </row>
    <row r="51" spans="1:14" s="2" customFormat="1" ht="16.5" customHeight="1" thickBot="1">
      <c r="A51" s="22" t="s">
        <v>246</v>
      </c>
      <c r="B51" s="26" t="s">
        <v>13</v>
      </c>
      <c r="C51" s="11">
        <v>113</v>
      </c>
      <c r="D51" s="11"/>
      <c r="E51" s="11"/>
      <c r="F51" s="11"/>
    </row>
    <row r="52" spans="1:14" s="2" customFormat="1" ht="16.5" customHeight="1" thickBot="1">
      <c r="A52" s="22" t="s">
        <v>249</v>
      </c>
      <c r="B52" s="30" t="s">
        <v>17</v>
      </c>
      <c r="C52" s="11">
        <v>80</v>
      </c>
      <c r="D52" s="11"/>
      <c r="E52" s="11"/>
      <c r="G52" s="23"/>
      <c r="H52" s="23"/>
      <c r="I52" s="23"/>
      <c r="J52" s="23"/>
      <c r="K52" s="23"/>
    </row>
    <row r="53" spans="1:14" s="2" customFormat="1" ht="11.25" customHeight="1">
      <c r="A53" s="31"/>
      <c r="B53" s="32"/>
      <c r="C53" s="31"/>
      <c r="D53" s="31"/>
      <c r="E53" s="31"/>
      <c r="N53" s="20"/>
    </row>
    <row r="54" spans="1:14" s="2" customFormat="1" ht="17.45" customHeight="1">
      <c r="A54" s="1" t="s">
        <v>251</v>
      </c>
    </row>
    <row r="55" spans="1:14" s="2" customFormat="1" ht="10.5" customHeight="1" thickBot="1">
      <c r="A55" s="1"/>
    </row>
    <row r="56" spans="1:14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6"/>
      <c r="I56" s="14" t="s">
        <v>7</v>
      </c>
      <c r="J56" s="15">
        <f>(5043/8306)</f>
        <v>0.60715145677823257</v>
      </c>
    </row>
    <row r="57" spans="1:14" s="2" customFormat="1" ht="16.5" customHeight="1" thickBot="1">
      <c r="A57" s="7" t="s">
        <v>63</v>
      </c>
      <c r="B57" s="8" t="s">
        <v>14</v>
      </c>
      <c r="C57" s="11">
        <v>987</v>
      </c>
      <c r="D57" s="11"/>
      <c r="E57" s="11"/>
      <c r="F57" s="9"/>
      <c r="G57" s="11"/>
      <c r="H57" s="12" t="s">
        <v>3</v>
      </c>
      <c r="I57" s="17"/>
      <c r="J57" s="14" t="s">
        <v>9</v>
      </c>
      <c r="K57" s="14" t="s">
        <v>10</v>
      </c>
      <c r="L57" s="14" t="s">
        <v>11</v>
      </c>
    </row>
    <row r="58" spans="1:14" s="2" customFormat="1" ht="16.5" customHeight="1" thickBot="1">
      <c r="A58" s="7" t="s">
        <v>181</v>
      </c>
      <c r="B58" s="8" t="s">
        <v>14</v>
      </c>
      <c r="C58" s="11">
        <v>778</v>
      </c>
      <c r="D58" s="11"/>
      <c r="E58" s="11"/>
      <c r="F58" s="11"/>
      <c r="G58" s="9"/>
      <c r="H58" s="12" t="s">
        <v>16</v>
      </c>
      <c r="I58" s="18" t="s">
        <v>13</v>
      </c>
      <c r="J58" s="19">
        <f>(C59+C62+C64+C65+C67+C68)</f>
        <v>1785</v>
      </c>
      <c r="K58" s="20">
        <f>SUM(J58/J62)</f>
        <v>0.35721432859715829</v>
      </c>
      <c r="L58" s="17">
        <v>1</v>
      </c>
    </row>
    <row r="59" spans="1:14" s="2" customFormat="1" ht="16.5" customHeight="1" thickBot="1">
      <c r="A59" s="7" t="s">
        <v>218</v>
      </c>
      <c r="B59" s="16" t="s">
        <v>13</v>
      </c>
      <c r="C59" s="11">
        <v>636</v>
      </c>
      <c r="D59" s="11"/>
      <c r="E59" s="11"/>
      <c r="F59" s="9"/>
      <c r="G59" s="11"/>
      <c r="H59" s="12" t="s">
        <v>4</v>
      </c>
      <c r="I59" s="21" t="s">
        <v>14</v>
      </c>
      <c r="J59" s="19">
        <f>(C57+C58+C66)</f>
        <v>1955</v>
      </c>
      <c r="K59" s="20">
        <f>SUM(J59/J62)</f>
        <v>0.39123474084450671</v>
      </c>
      <c r="L59" s="17">
        <v>2</v>
      </c>
    </row>
    <row r="60" spans="1:14" s="2" customFormat="1" ht="16.5" customHeight="1" thickBot="1">
      <c r="A60" s="7" t="s">
        <v>108</v>
      </c>
      <c r="B60" s="13" t="s">
        <v>23</v>
      </c>
      <c r="C60" s="11">
        <v>378</v>
      </c>
      <c r="D60" s="11"/>
      <c r="E60" s="11"/>
      <c r="F60" s="11"/>
      <c r="G60" s="11"/>
      <c r="H60" s="12"/>
      <c r="I60" s="28" t="s">
        <v>17</v>
      </c>
      <c r="J60" s="19">
        <f>(C61+C70)</f>
        <v>437</v>
      </c>
      <c r="K60" s="20">
        <f>SUM(J60/J62)</f>
        <v>8.7452471482889732E-2</v>
      </c>
    </row>
    <row r="61" spans="1:14" s="2" customFormat="1" ht="16.5" customHeight="1" thickBot="1">
      <c r="A61" s="22" t="s">
        <v>258</v>
      </c>
      <c r="B61" s="30" t="s">
        <v>17</v>
      </c>
      <c r="C61" s="11">
        <v>349</v>
      </c>
      <c r="D61" s="11"/>
      <c r="E61" s="11"/>
      <c r="F61" s="11"/>
      <c r="G61" s="9"/>
      <c r="H61" s="9" t="s">
        <v>5</v>
      </c>
      <c r="I61" s="29" t="s">
        <v>15</v>
      </c>
      <c r="J61" s="19">
        <f>(C60+C63+C69)</f>
        <v>820</v>
      </c>
      <c r="K61" s="20">
        <f>SUM(J61/J62)</f>
        <v>0.16409845907544526</v>
      </c>
      <c r="L61" s="2">
        <v>1</v>
      </c>
    </row>
    <row r="62" spans="1:14" s="2" customFormat="1" ht="16.5" customHeight="1" thickBot="1">
      <c r="A62" s="22" t="s">
        <v>150</v>
      </c>
      <c r="B62" s="26" t="s">
        <v>13</v>
      </c>
      <c r="C62" s="11">
        <v>346</v>
      </c>
      <c r="D62" s="11"/>
      <c r="E62" s="11"/>
      <c r="F62" s="11"/>
      <c r="G62" s="11"/>
      <c r="I62" s="14"/>
      <c r="J62" s="24">
        <v>4997</v>
      </c>
      <c r="K62" s="15"/>
      <c r="L62" s="17"/>
    </row>
    <row r="63" spans="1:14" s="2" customFormat="1" ht="16.5" customHeight="1" thickBot="1">
      <c r="A63" s="22" t="s">
        <v>259</v>
      </c>
      <c r="B63" s="25" t="s">
        <v>23</v>
      </c>
      <c r="C63" s="11">
        <v>329</v>
      </c>
      <c r="D63" s="11"/>
      <c r="E63" s="11"/>
      <c r="F63" s="11"/>
    </row>
    <row r="64" spans="1:14" s="2" customFormat="1" ht="16.5" customHeight="1" thickBot="1">
      <c r="A64" s="22" t="s">
        <v>253</v>
      </c>
      <c r="B64" s="26" t="s">
        <v>13</v>
      </c>
      <c r="C64" s="11">
        <v>237</v>
      </c>
      <c r="D64" s="11"/>
      <c r="E64" s="11"/>
    </row>
    <row r="65" spans="1:21" s="2" customFormat="1" ht="16.5" customHeight="1" thickBot="1">
      <c r="A65" s="22" t="s">
        <v>254</v>
      </c>
      <c r="B65" s="26" t="s">
        <v>13</v>
      </c>
      <c r="C65" s="11">
        <v>215</v>
      </c>
      <c r="D65" s="11"/>
      <c r="I65" s="29"/>
      <c r="J65" s="19"/>
      <c r="K65" s="20"/>
    </row>
    <row r="66" spans="1:21" s="2" customFormat="1" ht="16.5" customHeight="1" thickBot="1">
      <c r="A66" s="22" t="s">
        <v>257</v>
      </c>
      <c r="B66" s="27" t="s">
        <v>14</v>
      </c>
      <c r="C66" s="11">
        <v>190</v>
      </c>
      <c r="D66" s="11"/>
      <c r="I66" s="14"/>
      <c r="J66" s="24"/>
      <c r="K66" s="15"/>
      <c r="L66" s="17"/>
    </row>
    <row r="67" spans="1:21" s="2" customFormat="1" ht="16.5" customHeight="1" thickBot="1">
      <c r="A67" s="22" t="s">
        <v>255</v>
      </c>
      <c r="B67" s="26" t="s">
        <v>13</v>
      </c>
      <c r="C67" s="11">
        <v>188</v>
      </c>
      <c r="D67" s="11"/>
    </row>
    <row r="68" spans="1:21" s="2" customFormat="1" ht="16.5" customHeight="1" thickBot="1">
      <c r="A68" s="22" t="s">
        <v>256</v>
      </c>
      <c r="B68" s="26" t="s">
        <v>13</v>
      </c>
      <c r="C68" s="11">
        <v>163</v>
      </c>
      <c r="D68" s="11"/>
      <c r="I68" s="23"/>
    </row>
    <row r="69" spans="1:21" s="2" customFormat="1" ht="16.5" customHeight="1" thickBot="1">
      <c r="A69" s="22" t="s">
        <v>261</v>
      </c>
      <c r="B69" s="25" t="s">
        <v>23</v>
      </c>
      <c r="C69" s="11">
        <v>113</v>
      </c>
      <c r="D69" s="11"/>
    </row>
    <row r="70" spans="1:21" s="2" customFormat="1" ht="16.5" customHeight="1" thickBot="1">
      <c r="A70" s="22" t="s">
        <v>260</v>
      </c>
      <c r="B70" s="30" t="s">
        <v>17</v>
      </c>
      <c r="C70" s="11">
        <v>88</v>
      </c>
      <c r="D70" s="11"/>
      <c r="E70" s="11"/>
    </row>
    <row r="72" spans="1:21" s="43" customFormat="1" ht="13.5" customHeight="1">
      <c r="B72" s="46" t="s">
        <v>19</v>
      </c>
      <c r="C72" s="48" t="s">
        <v>13</v>
      </c>
      <c r="D72" s="49" t="s">
        <v>14</v>
      </c>
      <c r="E72" s="50" t="s">
        <v>17</v>
      </c>
      <c r="F72" s="62" t="s">
        <v>231</v>
      </c>
      <c r="G72" s="46" t="s">
        <v>15</v>
      </c>
      <c r="S72" s="53"/>
      <c r="T72" s="45"/>
      <c r="U72" s="47"/>
    </row>
    <row r="73" spans="1:21" s="43" customFormat="1" ht="13.5" customHeight="1">
      <c r="A73" s="43" t="s">
        <v>9</v>
      </c>
      <c r="B73" s="44">
        <f>SUM(J62+O46+Q9+P27)</f>
        <v>22688</v>
      </c>
      <c r="C73" s="45">
        <f>SUM(J58+O42+Q5+P22)</f>
        <v>7944</v>
      </c>
      <c r="D73" s="45">
        <f>SUM(J59+O43+Q6+P23)</f>
        <v>6609</v>
      </c>
      <c r="E73" s="45">
        <f>SUM(J60+O44+Q7+P24)</f>
        <v>5101</v>
      </c>
      <c r="F73" s="45">
        <f>(P25)</f>
        <v>327</v>
      </c>
      <c r="G73" s="45">
        <f>(J61+O45+P26+Q8)</f>
        <v>2707</v>
      </c>
      <c r="I73" s="81"/>
      <c r="S73" s="46"/>
      <c r="T73" s="44"/>
      <c r="U73" s="47"/>
    </row>
    <row r="74" spans="1:21" s="43" customFormat="1" ht="13.5" customHeight="1">
      <c r="A74" s="43" t="s">
        <v>10</v>
      </c>
      <c r="B74" s="42">
        <v>1</v>
      </c>
      <c r="C74" s="47">
        <f>SUM(C73/$B$73)</f>
        <v>0.35014104372355431</v>
      </c>
      <c r="D74" s="47">
        <f>SUM(D73/$B$73)</f>
        <v>0.29129936530324402</v>
      </c>
      <c r="E74" s="47">
        <f>SUM(E73/$B$73)</f>
        <v>0.22483251057827927</v>
      </c>
      <c r="F74" s="47">
        <f>SUM(F73/$B$73)</f>
        <v>1.4412905500705219E-2</v>
      </c>
      <c r="G74" s="47">
        <f>SUM(G73/$B$73)</f>
        <v>0.11931417489421721</v>
      </c>
    </row>
    <row r="75" spans="1:21" s="43" customFormat="1" ht="13.5" customHeight="1">
      <c r="A75" s="43" t="s">
        <v>11</v>
      </c>
      <c r="B75" s="46">
        <v>17</v>
      </c>
      <c r="C75" s="43">
        <v>6</v>
      </c>
      <c r="D75" s="43">
        <v>5</v>
      </c>
      <c r="E75" s="43">
        <v>4</v>
      </c>
      <c r="F75" s="43">
        <v>0</v>
      </c>
      <c r="G75" s="43">
        <v>2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65"/>
  <sheetViews>
    <sheetView topLeftCell="A31" workbookViewId="0">
      <selection activeCell="M49" sqref="M49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3" s="2" customFormat="1" ht="16.5" customHeight="1">
      <c r="A1" s="1" t="s">
        <v>185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4" t="s">
        <v>7</v>
      </c>
      <c r="K3" s="15">
        <f>(5158/8841)</f>
        <v>0.58341816536590885</v>
      </c>
    </row>
    <row r="4" spans="1:13" s="2" customFormat="1" ht="16.5" customHeight="1" thickBot="1">
      <c r="A4" s="7" t="s">
        <v>116</v>
      </c>
      <c r="B4" s="75" t="s">
        <v>186</v>
      </c>
      <c r="C4" s="11">
        <v>808</v>
      </c>
      <c r="D4" s="11">
        <v>875</v>
      </c>
      <c r="E4" s="11">
        <v>907</v>
      </c>
      <c r="F4" s="11">
        <v>917</v>
      </c>
      <c r="G4" s="11">
        <v>953</v>
      </c>
      <c r="H4" s="9">
        <v>983</v>
      </c>
      <c r="I4" s="12" t="s">
        <v>5</v>
      </c>
      <c r="J4" s="17"/>
      <c r="K4" s="14" t="s">
        <v>9</v>
      </c>
      <c r="L4" s="14" t="s">
        <v>10</v>
      </c>
      <c r="M4" s="14" t="s">
        <v>11</v>
      </c>
    </row>
    <row r="5" spans="1:13" s="2" customFormat="1" ht="16.5" customHeight="1" thickBot="1">
      <c r="A5" s="7" t="s">
        <v>173</v>
      </c>
      <c r="B5" s="16" t="s">
        <v>13</v>
      </c>
      <c r="C5" s="11">
        <v>794</v>
      </c>
      <c r="D5" s="11">
        <v>836</v>
      </c>
      <c r="E5" s="11">
        <v>866</v>
      </c>
      <c r="F5" s="11">
        <v>900</v>
      </c>
      <c r="G5" s="9">
        <v>1314</v>
      </c>
      <c r="H5" s="11"/>
      <c r="I5" s="12" t="s">
        <v>4</v>
      </c>
      <c r="J5" s="18" t="s">
        <v>13</v>
      </c>
      <c r="K5" s="19">
        <f>(C5+C8+C12)</f>
        <v>1477</v>
      </c>
      <c r="L5" s="20">
        <f>SUM(K5/K10)</f>
        <v>0.28909767077706011</v>
      </c>
      <c r="M5" s="17">
        <v>1</v>
      </c>
    </row>
    <row r="6" spans="1:13" s="2" customFormat="1" ht="16.5" customHeight="1" thickBot="1">
      <c r="A6" s="7" t="s">
        <v>153</v>
      </c>
      <c r="B6" s="8" t="s">
        <v>14</v>
      </c>
      <c r="C6" s="11">
        <v>711</v>
      </c>
      <c r="D6" s="11">
        <v>719</v>
      </c>
      <c r="E6" s="11">
        <v>784</v>
      </c>
      <c r="F6" s="9">
        <v>1046</v>
      </c>
      <c r="G6" s="11"/>
      <c r="H6" s="11"/>
      <c r="I6" s="12" t="s">
        <v>3</v>
      </c>
      <c r="J6" s="21" t="s">
        <v>14</v>
      </c>
      <c r="K6" s="19">
        <f>(C6+C9+C10+C11)</f>
        <v>2102</v>
      </c>
      <c r="L6" s="20">
        <f>SUM(K6/K10)</f>
        <v>0.41143080837737328</v>
      </c>
      <c r="M6" s="17">
        <v>1</v>
      </c>
    </row>
    <row r="7" spans="1:13" s="2" customFormat="1" ht="16.5" customHeight="1" thickBot="1">
      <c r="A7" s="7" t="s">
        <v>155</v>
      </c>
      <c r="B7" s="34" t="s">
        <v>17</v>
      </c>
      <c r="C7" s="11">
        <v>591</v>
      </c>
      <c r="D7" s="11">
        <v>625</v>
      </c>
      <c r="E7" s="11">
        <v>663</v>
      </c>
      <c r="F7" s="11">
        <v>764</v>
      </c>
      <c r="G7" s="11">
        <v>859</v>
      </c>
      <c r="H7" s="9">
        <v>948</v>
      </c>
      <c r="I7" s="12" t="s">
        <v>16</v>
      </c>
      <c r="J7" s="28" t="s">
        <v>17</v>
      </c>
      <c r="K7" s="19">
        <f>(C7+C14)</f>
        <v>636</v>
      </c>
      <c r="L7" s="20">
        <f>SUM(K7/K10)</f>
        <v>0.12448620082207869</v>
      </c>
      <c r="M7" s="2">
        <v>1</v>
      </c>
    </row>
    <row r="8" spans="1:13" s="2" customFormat="1" ht="16.5" customHeight="1" thickBot="1">
      <c r="A8" s="22" t="s">
        <v>195</v>
      </c>
      <c r="B8" s="26" t="s">
        <v>13</v>
      </c>
      <c r="C8" s="11">
        <v>579</v>
      </c>
      <c r="D8" s="11">
        <v>625</v>
      </c>
      <c r="E8" s="11">
        <v>649</v>
      </c>
      <c r="F8" s="11">
        <v>664</v>
      </c>
      <c r="G8" s="11" t="s">
        <v>35</v>
      </c>
      <c r="J8" s="73" t="s">
        <v>186</v>
      </c>
      <c r="K8" s="23">
        <v>808</v>
      </c>
      <c r="L8" s="15">
        <f>SUM(K8/K10)</f>
        <v>0.15815228028968487</v>
      </c>
      <c r="M8" s="2">
        <v>1</v>
      </c>
    </row>
    <row r="9" spans="1:13" s="2" customFormat="1" ht="16.5" customHeight="1" thickBot="1">
      <c r="A9" s="22" t="s">
        <v>190</v>
      </c>
      <c r="B9" s="27" t="s">
        <v>14</v>
      </c>
      <c r="C9" s="11">
        <v>544</v>
      </c>
      <c r="D9" s="11">
        <v>554</v>
      </c>
      <c r="E9" s="11">
        <v>609</v>
      </c>
      <c r="F9" s="11">
        <v>769</v>
      </c>
      <c r="G9" s="11">
        <v>816</v>
      </c>
      <c r="H9" s="11">
        <v>875</v>
      </c>
      <c r="I9" s="12"/>
      <c r="J9" s="68" t="s">
        <v>77</v>
      </c>
      <c r="K9" s="23">
        <v>86</v>
      </c>
      <c r="L9" s="15">
        <f>SUM(K9/K10)</f>
        <v>1.6833039733803092E-2</v>
      </c>
    </row>
    <row r="10" spans="1:13" s="2" customFormat="1" ht="16.5" customHeight="1" thickBot="1">
      <c r="A10" s="22" t="s">
        <v>192</v>
      </c>
      <c r="B10" s="27" t="s">
        <v>14</v>
      </c>
      <c r="C10" s="11">
        <v>522</v>
      </c>
      <c r="D10" s="11">
        <v>525</v>
      </c>
      <c r="E10" s="11">
        <v>606</v>
      </c>
      <c r="F10" s="11" t="s">
        <v>35</v>
      </c>
      <c r="J10" s="14"/>
      <c r="K10" s="24">
        <v>5109</v>
      </c>
      <c r="L10" s="15"/>
      <c r="M10" s="17"/>
    </row>
    <row r="11" spans="1:13" s="2" customFormat="1" ht="16.5" customHeight="1" thickBot="1">
      <c r="A11" s="22" t="s">
        <v>193</v>
      </c>
      <c r="B11" s="27" t="s">
        <v>14</v>
      </c>
      <c r="C11" s="11">
        <v>325</v>
      </c>
      <c r="D11" s="11">
        <v>336</v>
      </c>
      <c r="E11" s="11" t="s">
        <v>35</v>
      </c>
      <c r="F11" s="23"/>
    </row>
    <row r="12" spans="1:13" s="2" customFormat="1" ht="16.5" customHeight="1" thickBot="1">
      <c r="A12" s="22" t="s">
        <v>189</v>
      </c>
      <c r="B12" s="26" t="s">
        <v>13</v>
      </c>
      <c r="C12" s="11">
        <v>104</v>
      </c>
      <c r="D12" s="11" t="s">
        <v>35</v>
      </c>
      <c r="F12" s="23"/>
      <c r="G12" s="23"/>
      <c r="H12" s="23"/>
      <c r="I12" s="23"/>
      <c r="J12" s="23"/>
    </row>
    <row r="13" spans="1:13" s="2" customFormat="1" ht="16.5" customHeight="1" thickBot="1">
      <c r="A13" s="22" t="s">
        <v>194</v>
      </c>
      <c r="B13" s="77" t="s">
        <v>77</v>
      </c>
      <c r="C13" s="11">
        <v>86</v>
      </c>
      <c r="D13" s="11" t="s">
        <v>35</v>
      </c>
      <c r="H13" s="23"/>
      <c r="I13" s="23"/>
      <c r="J13" s="23"/>
    </row>
    <row r="14" spans="1:13" s="2" customFormat="1" ht="16.5" customHeight="1" thickBot="1">
      <c r="A14" s="22" t="s">
        <v>191</v>
      </c>
      <c r="B14" s="76" t="s">
        <v>17</v>
      </c>
      <c r="C14" s="11">
        <v>45</v>
      </c>
      <c r="D14" s="11" t="s">
        <v>35</v>
      </c>
      <c r="F14" s="23"/>
      <c r="G14" s="23"/>
      <c r="H14" s="23"/>
      <c r="I14" s="23"/>
      <c r="J14" s="23"/>
    </row>
    <row r="15" spans="1:13" s="2" customFormat="1" ht="10.5" customHeight="1">
      <c r="A15" s="1"/>
      <c r="C15" s="23"/>
      <c r="D15" s="23"/>
      <c r="E15" s="23"/>
      <c r="F15" s="23"/>
      <c r="G15" s="23"/>
      <c r="H15" s="23"/>
      <c r="I15" s="23"/>
      <c r="J15" s="23"/>
    </row>
    <row r="16" spans="1:13" s="2" customFormat="1" ht="16.5" customHeight="1">
      <c r="A16" s="1" t="s">
        <v>196</v>
      </c>
    </row>
    <row r="17" spans="1:18" s="2" customFormat="1" ht="9.75" customHeight="1" thickBot="1">
      <c r="A17" s="3"/>
    </row>
    <row r="18" spans="1:18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5">
        <v>11</v>
      </c>
      <c r="N18" s="6"/>
      <c r="O18" s="14" t="s">
        <v>7</v>
      </c>
      <c r="P18" s="15">
        <f>(6662/11862)</f>
        <v>0.5616253582869668</v>
      </c>
    </row>
    <row r="19" spans="1:18" s="2" customFormat="1" ht="16.5" customHeight="1" thickBot="1">
      <c r="A19" s="7" t="s">
        <v>197</v>
      </c>
      <c r="B19" s="8" t="s">
        <v>14</v>
      </c>
      <c r="C19" s="11">
        <v>1083</v>
      </c>
      <c r="D19" s="9">
        <v>1115</v>
      </c>
      <c r="E19" s="11"/>
      <c r="F19" s="11"/>
      <c r="G19" s="11"/>
      <c r="H19" s="11"/>
      <c r="I19" s="11"/>
      <c r="J19" s="11"/>
      <c r="K19" s="11"/>
      <c r="L19" s="11"/>
      <c r="M19" s="11"/>
      <c r="N19" s="12" t="s">
        <v>3</v>
      </c>
      <c r="O19" s="17"/>
      <c r="P19" s="14" t="s">
        <v>9</v>
      </c>
      <c r="Q19" s="14" t="s">
        <v>10</v>
      </c>
      <c r="R19" s="14" t="s">
        <v>11</v>
      </c>
    </row>
    <row r="20" spans="1:18" s="2" customFormat="1" ht="16.5" customHeight="1" thickBot="1">
      <c r="A20" s="7" t="s">
        <v>164</v>
      </c>
      <c r="B20" s="75" t="s">
        <v>186</v>
      </c>
      <c r="C20" s="11">
        <v>759</v>
      </c>
      <c r="D20" s="11">
        <v>770</v>
      </c>
      <c r="E20" s="11">
        <v>950</v>
      </c>
      <c r="F20" s="11">
        <v>950</v>
      </c>
      <c r="G20" s="11">
        <v>1042</v>
      </c>
      <c r="H20" s="11">
        <v>1088</v>
      </c>
      <c r="I20" s="9">
        <v>1107</v>
      </c>
      <c r="J20" s="11"/>
      <c r="K20" s="11"/>
      <c r="L20" s="9"/>
      <c r="M20" s="11"/>
      <c r="N20" s="12" t="s">
        <v>4</v>
      </c>
      <c r="O20" s="18" t="s">
        <v>13</v>
      </c>
      <c r="P20" s="19">
        <f>(C22+C24+C25+C27+C28)</f>
        <v>2253</v>
      </c>
      <c r="Q20" s="20">
        <f>SUM(P20/P25)</f>
        <v>0.34307903152124258</v>
      </c>
      <c r="R20" s="17">
        <v>2</v>
      </c>
    </row>
    <row r="21" spans="1:18" s="2" customFormat="1" ht="16.5" customHeight="1" thickBot="1">
      <c r="A21" s="7" t="s">
        <v>81</v>
      </c>
      <c r="B21" s="8" t="s">
        <v>14</v>
      </c>
      <c r="C21" s="11">
        <v>667</v>
      </c>
      <c r="D21" s="11">
        <v>693</v>
      </c>
      <c r="E21" s="11">
        <v>719</v>
      </c>
      <c r="F21" s="11">
        <v>721</v>
      </c>
      <c r="G21" s="11">
        <v>740</v>
      </c>
      <c r="H21" s="11">
        <v>874</v>
      </c>
      <c r="I21" s="11">
        <v>926</v>
      </c>
      <c r="J21" s="11">
        <v>949</v>
      </c>
      <c r="K21" s="11">
        <v>950</v>
      </c>
      <c r="L21" s="11">
        <v>974</v>
      </c>
      <c r="M21" s="9">
        <v>975</v>
      </c>
      <c r="N21" s="12" t="s">
        <v>6</v>
      </c>
      <c r="O21" s="21" t="s">
        <v>14</v>
      </c>
      <c r="P21" s="19">
        <f>(C19+C21+C26)</f>
        <v>2108</v>
      </c>
      <c r="Q21" s="20">
        <f>SUM(P21/P25)</f>
        <v>0.32099893406426072</v>
      </c>
      <c r="R21" s="17">
        <v>2</v>
      </c>
    </row>
    <row r="22" spans="1:18" s="2" customFormat="1" ht="16.5" customHeight="1" thickBot="1">
      <c r="A22" s="7" t="s">
        <v>198</v>
      </c>
      <c r="B22" s="16" t="s">
        <v>13</v>
      </c>
      <c r="C22" s="11">
        <v>649</v>
      </c>
      <c r="D22" s="11">
        <v>661</v>
      </c>
      <c r="E22" s="11">
        <v>670</v>
      </c>
      <c r="F22" s="11">
        <v>672</v>
      </c>
      <c r="G22" s="11">
        <v>698</v>
      </c>
      <c r="H22" s="11">
        <v>743</v>
      </c>
      <c r="I22" s="11">
        <v>800</v>
      </c>
      <c r="J22" s="11">
        <v>919</v>
      </c>
      <c r="K22" s="11">
        <v>919</v>
      </c>
      <c r="L22" s="9">
        <v>1169</v>
      </c>
      <c r="M22" s="11"/>
      <c r="N22" s="12" t="s">
        <v>5</v>
      </c>
      <c r="O22" s="28" t="s">
        <v>17</v>
      </c>
      <c r="P22" s="19">
        <f>(C23+C31+C32)</f>
        <v>832</v>
      </c>
      <c r="Q22" s="20">
        <f>SUM(P22/P25)</f>
        <v>0.12669407644282016</v>
      </c>
    </row>
    <row r="23" spans="1:18" s="2" customFormat="1" ht="16.5" customHeight="1" thickBot="1">
      <c r="A23" s="22" t="s">
        <v>204</v>
      </c>
      <c r="B23" s="30" t="s">
        <v>17</v>
      </c>
      <c r="C23" s="11">
        <v>582</v>
      </c>
      <c r="D23" s="11">
        <v>650</v>
      </c>
      <c r="E23" s="11">
        <v>677</v>
      </c>
      <c r="F23" s="11">
        <v>684</v>
      </c>
      <c r="G23" s="11">
        <v>720</v>
      </c>
      <c r="H23" s="11">
        <v>786</v>
      </c>
      <c r="I23" s="11">
        <v>801</v>
      </c>
      <c r="J23" s="11">
        <v>856</v>
      </c>
      <c r="K23" s="11">
        <v>858</v>
      </c>
      <c r="L23" s="11">
        <v>921</v>
      </c>
      <c r="M23" s="11">
        <v>935</v>
      </c>
      <c r="N23" s="12"/>
      <c r="O23" s="73" t="s">
        <v>186</v>
      </c>
      <c r="P23" s="23">
        <f>(C20+C30)</f>
        <v>1052</v>
      </c>
      <c r="Q23" s="15">
        <f>SUM(P23/P25)</f>
        <v>0.16019491396375818</v>
      </c>
      <c r="R23" s="2">
        <v>1</v>
      </c>
    </row>
    <row r="24" spans="1:18" s="2" customFormat="1" ht="16.5" customHeight="1" thickBot="1">
      <c r="A24" s="22" t="s">
        <v>205</v>
      </c>
      <c r="B24" s="26" t="s">
        <v>13</v>
      </c>
      <c r="C24" s="11">
        <v>513</v>
      </c>
      <c r="D24" s="11">
        <v>519</v>
      </c>
      <c r="E24" s="11">
        <v>525</v>
      </c>
      <c r="F24" s="11">
        <v>526</v>
      </c>
      <c r="G24" s="11">
        <v>545</v>
      </c>
      <c r="H24" s="11">
        <v>558</v>
      </c>
      <c r="I24" s="11">
        <v>597</v>
      </c>
      <c r="J24" s="11">
        <v>677</v>
      </c>
      <c r="K24" s="11">
        <v>678</v>
      </c>
      <c r="L24" s="11" t="s">
        <v>35</v>
      </c>
      <c r="O24" s="33" t="s">
        <v>18</v>
      </c>
      <c r="P24" s="23">
        <v>322</v>
      </c>
      <c r="Q24" s="15">
        <f>SUM(P24/P25)</f>
        <v>4.9033044007918379E-2</v>
      </c>
    </row>
    <row r="25" spans="1:18" s="2" customFormat="1" ht="16.5" customHeight="1" thickBot="1">
      <c r="A25" s="7" t="s">
        <v>123</v>
      </c>
      <c r="B25" s="16" t="s">
        <v>13</v>
      </c>
      <c r="C25" s="11">
        <v>407</v>
      </c>
      <c r="D25" s="11">
        <v>408</v>
      </c>
      <c r="E25" s="11">
        <v>416</v>
      </c>
      <c r="F25" s="11">
        <v>417</v>
      </c>
      <c r="G25" s="11">
        <v>448</v>
      </c>
      <c r="H25" s="11">
        <v>489</v>
      </c>
      <c r="I25" s="11">
        <v>631</v>
      </c>
      <c r="J25" s="11">
        <v>686</v>
      </c>
      <c r="K25" s="11">
        <v>692</v>
      </c>
      <c r="L25" s="11">
        <v>947</v>
      </c>
      <c r="M25" s="9">
        <v>1012</v>
      </c>
      <c r="N25" s="12" t="s">
        <v>16</v>
      </c>
      <c r="O25" s="35"/>
      <c r="P25" s="24">
        <v>6567</v>
      </c>
      <c r="Q25" s="20"/>
    </row>
    <row r="26" spans="1:18" s="2" customFormat="1" ht="16.5" customHeight="1" thickBot="1">
      <c r="A26" s="22" t="s">
        <v>200</v>
      </c>
      <c r="B26" s="78" t="s">
        <v>14</v>
      </c>
      <c r="C26" s="11">
        <v>358</v>
      </c>
      <c r="D26" s="11">
        <v>360</v>
      </c>
      <c r="E26" s="11">
        <v>366</v>
      </c>
      <c r="F26" s="11">
        <v>368</v>
      </c>
      <c r="G26" s="11">
        <v>378</v>
      </c>
      <c r="H26" s="11" t="s">
        <v>35</v>
      </c>
      <c r="O26" s="14"/>
      <c r="P26" s="23"/>
      <c r="Q26" s="15"/>
      <c r="R26" s="17"/>
    </row>
    <row r="27" spans="1:18" s="2" customFormat="1" ht="16.5" customHeight="1" thickBot="1">
      <c r="A27" s="22" t="s">
        <v>113</v>
      </c>
      <c r="B27" s="26" t="s">
        <v>13</v>
      </c>
      <c r="C27" s="11">
        <v>344</v>
      </c>
      <c r="D27" s="11">
        <v>351</v>
      </c>
      <c r="E27" s="11">
        <v>365</v>
      </c>
      <c r="F27" s="11">
        <v>365</v>
      </c>
      <c r="G27" s="11">
        <v>382</v>
      </c>
      <c r="H27" s="11">
        <v>386</v>
      </c>
      <c r="I27" s="11" t="s">
        <v>35</v>
      </c>
      <c r="K27" s="23"/>
    </row>
    <row r="28" spans="1:18" s="2" customFormat="1" ht="16.5" customHeight="1" thickBot="1">
      <c r="A28" s="22" t="s">
        <v>199</v>
      </c>
      <c r="B28" s="26" t="s">
        <v>13</v>
      </c>
      <c r="C28" s="11">
        <v>340</v>
      </c>
      <c r="D28" s="11">
        <v>375</v>
      </c>
      <c r="E28" s="11">
        <v>381</v>
      </c>
      <c r="F28" s="11">
        <v>382</v>
      </c>
      <c r="G28" s="11">
        <v>401</v>
      </c>
      <c r="H28" s="11">
        <v>406</v>
      </c>
      <c r="I28" s="11">
        <v>435</v>
      </c>
      <c r="J28" s="11" t="s">
        <v>35</v>
      </c>
    </row>
    <row r="29" spans="1:18" s="2" customFormat="1" ht="16.5" customHeight="1" thickBot="1">
      <c r="A29" s="22" t="s">
        <v>147</v>
      </c>
      <c r="B29" s="40" t="s">
        <v>18</v>
      </c>
      <c r="C29" s="11">
        <v>322</v>
      </c>
      <c r="D29" s="11">
        <v>342</v>
      </c>
      <c r="E29" s="11">
        <v>351</v>
      </c>
      <c r="F29" s="11">
        <v>354</v>
      </c>
      <c r="G29" s="11" t="s">
        <v>35</v>
      </c>
      <c r="H29" s="23"/>
      <c r="I29" s="23"/>
      <c r="J29" s="23"/>
      <c r="K29" s="23"/>
    </row>
    <row r="30" spans="1:18" s="2" customFormat="1" ht="16.5" customHeight="1" thickBot="1">
      <c r="A30" s="22" t="s">
        <v>201</v>
      </c>
      <c r="B30" s="74" t="s">
        <v>186</v>
      </c>
      <c r="C30" s="11">
        <v>293</v>
      </c>
      <c r="D30" s="11">
        <v>304</v>
      </c>
      <c r="E30" s="11" t="s">
        <v>35</v>
      </c>
      <c r="I30" s="23"/>
      <c r="J30" s="23"/>
      <c r="K30" s="23"/>
    </row>
    <row r="31" spans="1:18" s="2" customFormat="1" ht="16.5" customHeight="1" thickBot="1">
      <c r="A31" s="22" t="s">
        <v>202</v>
      </c>
      <c r="B31" s="30" t="s">
        <v>17</v>
      </c>
      <c r="C31" s="11">
        <v>178</v>
      </c>
      <c r="D31" s="11" t="s">
        <v>35</v>
      </c>
      <c r="I31" s="23"/>
      <c r="J31" s="23"/>
      <c r="K31" s="23"/>
    </row>
    <row r="32" spans="1:18" s="2" customFormat="1" ht="16.5" customHeight="1" thickBot="1">
      <c r="A32" s="22" t="s">
        <v>203</v>
      </c>
      <c r="B32" s="30" t="s">
        <v>17</v>
      </c>
      <c r="C32" s="11">
        <v>72</v>
      </c>
      <c r="D32" s="11" t="s">
        <v>35</v>
      </c>
      <c r="G32" s="23"/>
      <c r="H32" s="23"/>
      <c r="I32" s="23"/>
      <c r="J32" s="23"/>
      <c r="K32" s="23"/>
    </row>
    <row r="33" spans="1:17" s="2" customFormat="1" ht="10.5" customHeight="1">
      <c r="A33" s="1"/>
      <c r="C33" s="23"/>
      <c r="D33" s="23"/>
      <c r="E33" s="23"/>
      <c r="F33" s="23"/>
      <c r="G33" s="23"/>
      <c r="H33" s="23"/>
      <c r="I33" s="23"/>
      <c r="J33" s="23"/>
      <c r="K33" s="23"/>
    </row>
    <row r="34" spans="1:17" s="2" customFormat="1" ht="17.45" customHeight="1">
      <c r="A34" s="1" t="s">
        <v>206</v>
      </c>
    </row>
    <row r="35" spans="1:17" s="2" customFormat="1" ht="10.5" customHeight="1" thickBot="1">
      <c r="A35" s="1"/>
    </row>
    <row r="36" spans="1:17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5">
        <v>9</v>
      </c>
      <c r="L36" s="5">
        <v>10</v>
      </c>
      <c r="M36" s="6"/>
      <c r="N36" s="14" t="s">
        <v>7</v>
      </c>
      <c r="O36" s="15">
        <f>(4945/8632)</f>
        <v>0.57286839666357736</v>
      </c>
    </row>
    <row r="37" spans="1:17" s="2" customFormat="1" ht="16.5" customHeight="1" thickBot="1">
      <c r="A37" s="7" t="s">
        <v>178</v>
      </c>
      <c r="B37" s="75" t="s">
        <v>186</v>
      </c>
      <c r="C37" s="9">
        <v>1281</v>
      </c>
      <c r="D37" s="11"/>
      <c r="E37" s="11"/>
      <c r="F37" s="11"/>
      <c r="G37" s="11"/>
      <c r="H37" s="11"/>
      <c r="I37" s="11"/>
      <c r="J37" s="11"/>
      <c r="K37" s="11"/>
      <c r="L37" s="11"/>
      <c r="M37" s="12" t="s">
        <v>3</v>
      </c>
      <c r="N37" s="17"/>
      <c r="O37" s="14" t="s">
        <v>9</v>
      </c>
      <c r="P37" s="14" t="s">
        <v>10</v>
      </c>
      <c r="Q37" s="14" t="s">
        <v>11</v>
      </c>
    </row>
    <row r="38" spans="1:17" s="2" customFormat="1" ht="16.5" customHeight="1" thickBot="1">
      <c r="A38" s="7" t="s">
        <v>212</v>
      </c>
      <c r="B38" s="13" t="s">
        <v>23</v>
      </c>
      <c r="C38" s="11">
        <v>589</v>
      </c>
      <c r="D38" s="11">
        <v>667</v>
      </c>
      <c r="E38" s="11">
        <v>687</v>
      </c>
      <c r="F38" s="11">
        <v>712</v>
      </c>
      <c r="G38" s="11">
        <v>801</v>
      </c>
      <c r="H38" s="11">
        <v>819</v>
      </c>
      <c r="I38" s="9">
        <v>1019</v>
      </c>
      <c r="J38" s="11"/>
      <c r="K38" s="11"/>
      <c r="L38" s="11"/>
      <c r="M38" s="12" t="s">
        <v>4</v>
      </c>
      <c r="N38" s="18" t="s">
        <v>13</v>
      </c>
      <c r="O38" s="19">
        <f>(C40+C43+C47)</f>
        <v>941</v>
      </c>
      <c r="P38" s="20">
        <f>SUM(O38/O45)</f>
        <v>0.19322381930184804</v>
      </c>
      <c r="Q38" s="17">
        <v>1</v>
      </c>
    </row>
    <row r="39" spans="1:17" s="2" customFormat="1" ht="16.5" customHeight="1" thickBot="1">
      <c r="A39" s="7" t="s">
        <v>98</v>
      </c>
      <c r="B39" s="16" t="s">
        <v>13</v>
      </c>
      <c r="C39" s="11">
        <v>489</v>
      </c>
      <c r="D39" s="11">
        <v>509</v>
      </c>
      <c r="E39" s="11">
        <v>514</v>
      </c>
      <c r="F39" s="11">
        <v>558</v>
      </c>
      <c r="G39" s="11">
        <v>577</v>
      </c>
      <c r="H39" s="11">
        <v>583</v>
      </c>
      <c r="I39" s="11">
        <v>597</v>
      </c>
      <c r="J39" s="11">
        <v>603</v>
      </c>
      <c r="K39" s="11">
        <v>867</v>
      </c>
      <c r="L39" s="9">
        <v>918</v>
      </c>
      <c r="M39" s="12" t="s">
        <v>5</v>
      </c>
      <c r="N39" s="21" t="s">
        <v>14</v>
      </c>
      <c r="O39" s="19">
        <f>(C41+C42+C45)</f>
        <v>1027</v>
      </c>
      <c r="P39" s="20">
        <f>SUM(O39/O45)</f>
        <v>0.21088295687885011</v>
      </c>
      <c r="Q39" s="17">
        <v>1</v>
      </c>
    </row>
    <row r="40" spans="1:17" s="2" customFormat="1" ht="16.5" customHeight="1" thickBot="1">
      <c r="A40" s="22" t="s">
        <v>213</v>
      </c>
      <c r="B40" s="30" t="s">
        <v>17</v>
      </c>
      <c r="C40" s="11">
        <v>452</v>
      </c>
      <c r="D40" s="11">
        <v>501</v>
      </c>
      <c r="E40" s="11">
        <v>504</v>
      </c>
      <c r="F40" s="11">
        <v>512</v>
      </c>
      <c r="G40" s="11">
        <v>525</v>
      </c>
      <c r="H40" s="11">
        <v>545</v>
      </c>
      <c r="I40" s="11">
        <v>569</v>
      </c>
      <c r="J40" s="11">
        <v>585</v>
      </c>
      <c r="K40" s="11">
        <v>626</v>
      </c>
      <c r="L40" s="11">
        <v>723</v>
      </c>
      <c r="M40" s="12"/>
      <c r="N40" s="28" t="s">
        <v>17</v>
      </c>
      <c r="O40" s="19">
        <v>452</v>
      </c>
      <c r="P40" s="20">
        <f>SUM(O40/O45)</f>
        <v>9.281314168377823E-2</v>
      </c>
    </row>
    <row r="41" spans="1:17" s="2" customFormat="1" ht="16.5" customHeight="1" thickBot="1">
      <c r="A41" s="7" t="s">
        <v>136</v>
      </c>
      <c r="B41" s="8" t="s">
        <v>14</v>
      </c>
      <c r="C41" s="11">
        <v>448</v>
      </c>
      <c r="D41" s="11">
        <v>471</v>
      </c>
      <c r="E41" s="11">
        <v>474</v>
      </c>
      <c r="F41" s="11">
        <v>478</v>
      </c>
      <c r="G41" s="11">
        <v>491</v>
      </c>
      <c r="H41" s="11">
        <v>612</v>
      </c>
      <c r="I41" s="11">
        <v>635</v>
      </c>
      <c r="J41" s="11">
        <v>641</v>
      </c>
      <c r="K41" s="11">
        <v>665</v>
      </c>
      <c r="L41" s="9">
        <v>864</v>
      </c>
      <c r="M41" s="12" t="s">
        <v>16</v>
      </c>
      <c r="N41" s="73" t="s">
        <v>186</v>
      </c>
      <c r="O41" s="23">
        <v>1281</v>
      </c>
      <c r="P41" s="15">
        <f>SUM(O41/O45)</f>
        <v>0.26303901437371663</v>
      </c>
      <c r="Q41" s="2">
        <v>1</v>
      </c>
    </row>
    <row r="42" spans="1:17" s="2" customFormat="1" ht="16.5" customHeight="1" thickBot="1">
      <c r="A42" s="22" t="s">
        <v>210</v>
      </c>
      <c r="B42" s="27" t="s">
        <v>14</v>
      </c>
      <c r="C42" s="11">
        <v>371</v>
      </c>
      <c r="D42" s="11">
        <v>396</v>
      </c>
      <c r="E42" s="11">
        <v>401</v>
      </c>
      <c r="F42" s="11">
        <v>406</v>
      </c>
      <c r="G42" s="11">
        <v>417</v>
      </c>
      <c r="H42" s="11">
        <v>456</v>
      </c>
      <c r="I42" s="11">
        <v>490</v>
      </c>
      <c r="J42" s="11">
        <v>502</v>
      </c>
      <c r="K42" s="11">
        <v>529</v>
      </c>
      <c r="L42" s="11" t="s">
        <v>35</v>
      </c>
      <c r="N42" s="33" t="s">
        <v>18</v>
      </c>
      <c r="O42" s="23">
        <v>177</v>
      </c>
      <c r="P42" s="15">
        <f>SUM(O42/O45)</f>
        <v>3.6344969199178644E-2</v>
      </c>
    </row>
    <row r="43" spans="1:17" s="2" customFormat="1" ht="16.5" customHeight="1" thickBot="1">
      <c r="A43" s="22" t="s">
        <v>207</v>
      </c>
      <c r="B43" s="26" t="s">
        <v>13</v>
      </c>
      <c r="C43" s="11">
        <v>346</v>
      </c>
      <c r="D43" s="11">
        <v>375</v>
      </c>
      <c r="E43" s="11">
        <v>380</v>
      </c>
      <c r="F43" s="11">
        <v>422</v>
      </c>
      <c r="G43" s="11">
        <v>432</v>
      </c>
      <c r="H43" s="11">
        <v>443</v>
      </c>
      <c r="I43" s="11">
        <v>461</v>
      </c>
      <c r="J43" s="11">
        <v>465</v>
      </c>
      <c r="K43" s="11" t="s">
        <v>35</v>
      </c>
      <c r="N43" s="68" t="s">
        <v>77</v>
      </c>
      <c r="O43" s="23">
        <v>290</v>
      </c>
      <c r="P43" s="15">
        <f>SUM(O43/O45)</f>
        <v>5.9548254620123205E-2</v>
      </c>
    </row>
    <row r="44" spans="1:17" s="2" customFormat="1" ht="16.5" customHeight="1" thickBot="1">
      <c r="A44" s="22" t="s">
        <v>67</v>
      </c>
      <c r="B44" s="77" t="s">
        <v>77</v>
      </c>
      <c r="C44" s="11">
        <v>290</v>
      </c>
      <c r="D44" s="11">
        <v>322</v>
      </c>
      <c r="E44" s="11">
        <v>341</v>
      </c>
      <c r="F44" s="11">
        <v>347</v>
      </c>
      <c r="G44" s="11">
        <v>370</v>
      </c>
      <c r="H44" s="11">
        <v>379</v>
      </c>
      <c r="I44" s="11" t="s">
        <v>35</v>
      </c>
      <c r="N44" s="29" t="s">
        <v>15</v>
      </c>
      <c r="O44" s="19">
        <f>(C38+C48)</f>
        <v>665</v>
      </c>
      <c r="P44" s="20">
        <f>SUM(O44/O45)</f>
        <v>0.13655030800821355</v>
      </c>
      <c r="Q44" s="2">
        <v>1</v>
      </c>
    </row>
    <row r="45" spans="1:17" s="2" customFormat="1" ht="16.5" customHeight="1" thickBot="1">
      <c r="A45" s="22" t="s">
        <v>211</v>
      </c>
      <c r="B45" s="27" t="s">
        <v>14</v>
      </c>
      <c r="C45" s="11">
        <v>208</v>
      </c>
      <c r="D45" s="11">
        <v>226</v>
      </c>
      <c r="E45" s="11">
        <v>231</v>
      </c>
      <c r="F45" s="11">
        <v>235</v>
      </c>
      <c r="G45" s="11">
        <v>239</v>
      </c>
      <c r="H45" s="11" t="s">
        <v>35</v>
      </c>
      <c r="N45" s="14"/>
      <c r="O45" s="24">
        <v>4870</v>
      </c>
      <c r="P45" s="15"/>
      <c r="Q45" s="17"/>
    </row>
    <row r="46" spans="1:17" s="2" customFormat="1" ht="16.5" customHeight="1" thickBot="1">
      <c r="A46" s="22" t="s">
        <v>209</v>
      </c>
      <c r="B46" s="40" t="s">
        <v>18</v>
      </c>
      <c r="C46" s="11">
        <v>177</v>
      </c>
      <c r="D46" s="11">
        <v>190</v>
      </c>
      <c r="E46" s="11">
        <v>196</v>
      </c>
      <c r="F46" s="11">
        <v>203</v>
      </c>
      <c r="G46" s="11" t="s">
        <v>35</v>
      </c>
      <c r="I46" s="23"/>
    </row>
    <row r="47" spans="1:17" s="2" customFormat="1" ht="16.5" customHeight="1" thickBot="1">
      <c r="A47" s="22" t="s">
        <v>208</v>
      </c>
      <c r="B47" s="26" t="s">
        <v>13</v>
      </c>
      <c r="C47" s="11">
        <v>143</v>
      </c>
      <c r="D47" s="11">
        <v>152</v>
      </c>
      <c r="E47" s="11">
        <v>152</v>
      </c>
      <c r="F47" s="11" t="s">
        <v>35</v>
      </c>
    </row>
    <row r="48" spans="1:17" s="2" customFormat="1" ht="16.5" customHeight="1" thickBot="1">
      <c r="A48" s="22" t="s">
        <v>142</v>
      </c>
      <c r="B48" s="25" t="s">
        <v>23</v>
      </c>
      <c r="C48" s="11">
        <v>76</v>
      </c>
      <c r="D48" s="11">
        <v>86</v>
      </c>
      <c r="E48" s="11" t="s">
        <v>35</v>
      </c>
      <c r="G48" s="23"/>
      <c r="H48" s="23"/>
      <c r="I48" s="23"/>
      <c r="J48" s="23"/>
      <c r="K48" s="23"/>
    </row>
    <row r="49" spans="1:21" s="2" customFormat="1" ht="11.25" customHeight="1">
      <c r="A49" s="31"/>
      <c r="B49" s="32"/>
      <c r="C49" s="31"/>
      <c r="D49" s="31"/>
      <c r="E49" s="31"/>
      <c r="N49" s="20"/>
    </row>
    <row r="50" spans="1:21" s="2" customFormat="1" ht="17.45" customHeight="1">
      <c r="A50" s="1" t="s">
        <v>214</v>
      </c>
    </row>
    <row r="51" spans="1:21" s="2" customFormat="1" ht="10.5" customHeight="1" thickBot="1">
      <c r="A51" s="1"/>
    </row>
    <row r="52" spans="1:21" s="2" customFormat="1" ht="16.5" customHeight="1" thickBot="1">
      <c r="A52" s="4" t="s">
        <v>0</v>
      </c>
      <c r="B52" s="5" t="s">
        <v>1</v>
      </c>
      <c r="C52" s="5" t="s">
        <v>2</v>
      </c>
      <c r="D52" s="5">
        <v>2</v>
      </c>
      <c r="E52" s="5">
        <v>3</v>
      </c>
      <c r="F52" s="5">
        <v>4</v>
      </c>
      <c r="G52" s="5">
        <v>5</v>
      </c>
      <c r="H52" s="6"/>
      <c r="I52" s="14" t="s">
        <v>7</v>
      </c>
      <c r="J52" s="15">
        <f>(4662/9230)</f>
        <v>0.50509209100758401</v>
      </c>
    </row>
    <row r="53" spans="1:21" s="2" customFormat="1" ht="16.5" customHeight="1" thickBot="1">
      <c r="A53" s="7" t="s">
        <v>63</v>
      </c>
      <c r="B53" s="8" t="s">
        <v>14</v>
      </c>
      <c r="C53" s="9">
        <v>1019</v>
      </c>
      <c r="D53" s="11"/>
      <c r="E53" s="11"/>
      <c r="F53" s="9"/>
      <c r="G53" s="11"/>
      <c r="H53" s="12" t="s">
        <v>3</v>
      </c>
      <c r="I53" s="17"/>
      <c r="J53" s="14" t="s">
        <v>9</v>
      </c>
      <c r="K53" s="14" t="s">
        <v>10</v>
      </c>
      <c r="L53" s="14" t="s">
        <v>11</v>
      </c>
    </row>
    <row r="54" spans="1:21" s="2" customFormat="1" ht="16.5" customHeight="1" thickBot="1">
      <c r="A54" s="7" t="s">
        <v>252</v>
      </c>
      <c r="B54" s="13" t="s">
        <v>23</v>
      </c>
      <c r="C54" s="11">
        <v>809</v>
      </c>
      <c r="D54" s="11">
        <v>825</v>
      </c>
      <c r="E54" s="11">
        <v>867</v>
      </c>
      <c r="F54" s="11">
        <v>909</v>
      </c>
      <c r="G54" s="9">
        <v>969</v>
      </c>
      <c r="H54" s="12" t="s">
        <v>16</v>
      </c>
      <c r="I54" s="18" t="s">
        <v>13</v>
      </c>
      <c r="J54" s="19">
        <f>(C57+C58+C59)</f>
        <v>1234</v>
      </c>
      <c r="K54" s="20">
        <f>SUM(J54/J58)</f>
        <v>0.26773703623345629</v>
      </c>
      <c r="L54" s="17">
        <v>1</v>
      </c>
    </row>
    <row r="55" spans="1:21" s="2" customFormat="1" ht="16.5" customHeight="1" thickBot="1">
      <c r="A55" s="7" t="s">
        <v>181</v>
      </c>
      <c r="B55" s="8" t="s">
        <v>14</v>
      </c>
      <c r="C55" s="11">
        <v>738</v>
      </c>
      <c r="D55" s="11">
        <v>782</v>
      </c>
      <c r="E55" s="11">
        <v>898</v>
      </c>
      <c r="F55" s="9">
        <v>924</v>
      </c>
      <c r="G55" s="11"/>
      <c r="H55" s="12" t="s">
        <v>4</v>
      </c>
      <c r="I55" s="21" t="s">
        <v>14</v>
      </c>
      <c r="J55" s="19">
        <f>(C53+C55+C60)</f>
        <v>2009</v>
      </c>
      <c r="K55" s="20">
        <f>SUM(J55/J58)</f>
        <v>0.43588630939466261</v>
      </c>
      <c r="L55" s="17">
        <v>2</v>
      </c>
    </row>
    <row r="56" spans="1:21" s="2" customFormat="1" ht="16.5" customHeight="1" thickBot="1">
      <c r="A56" s="22" t="s">
        <v>215</v>
      </c>
      <c r="B56" s="30" t="s">
        <v>17</v>
      </c>
      <c r="C56" s="11">
        <v>557</v>
      </c>
      <c r="D56" s="11">
        <v>567</v>
      </c>
      <c r="E56" s="11">
        <v>624</v>
      </c>
      <c r="F56" s="11">
        <v>639</v>
      </c>
      <c r="G56" s="11">
        <v>676</v>
      </c>
      <c r="H56" s="12"/>
      <c r="I56" s="28" t="s">
        <v>17</v>
      </c>
      <c r="J56" s="19">
        <v>557</v>
      </c>
      <c r="K56" s="20">
        <f>SUM(J56/J58)</f>
        <v>0.12085050987198959</v>
      </c>
    </row>
    <row r="57" spans="1:21" s="2" customFormat="1" ht="16.5" customHeight="1" thickBot="1">
      <c r="A57" s="7" t="s">
        <v>150</v>
      </c>
      <c r="B57" s="16" t="s">
        <v>13</v>
      </c>
      <c r="C57" s="11">
        <v>536</v>
      </c>
      <c r="D57" s="11">
        <v>541</v>
      </c>
      <c r="E57" s="11">
        <v>559</v>
      </c>
      <c r="F57" s="11">
        <v>678</v>
      </c>
      <c r="G57" s="9">
        <v>1047</v>
      </c>
      <c r="H57" s="9" t="s">
        <v>5</v>
      </c>
      <c r="I57" s="29" t="s">
        <v>15</v>
      </c>
      <c r="J57" s="19">
        <v>809</v>
      </c>
      <c r="K57" s="20">
        <f>SUM(J57/J58)</f>
        <v>0.17552614449989151</v>
      </c>
      <c r="L57" s="2">
        <v>1</v>
      </c>
    </row>
    <row r="58" spans="1:21" s="2" customFormat="1" ht="16.5" customHeight="1" thickBot="1">
      <c r="A58" s="22" t="s">
        <v>216</v>
      </c>
      <c r="B58" s="26" t="s">
        <v>13</v>
      </c>
      <c r="C58" s="11">
        <v>371</v>
      </c>
      <c r="D58" s="11">
        <v>374</v>
      </c>
      <c r="E58" s="11">
        <v>385</v>
      </c>
      <c r="F58" s="11">
        <v>516</v>
      </c>
      <c r="G58" s="11" t="s">
        <v>35</v>
      </c>
      <c r="I58" s="14"/>
      <c r="J58" s="24">
        <v>4609</v>
      </c>
      <c r="K58" s="15"/>
      <c r="L58" s="17"/>
    </row>
    <row r="59" spans="1:21" s="2" customFormat="1" ht="16.5" customHeight="1" thickBot="1">
      <c r="A59" s="22" t="s">
        <v>218</v>
      </c>
      <c r="B59" s="26" t="s">
        <v>13</v>
      </c>
      <c r="C59" s="11">
        <v>327</v>
      </c>
      <c r="D59" s="11">
        <v>331</v>
      </c>
      <c r="E59" s="11">
        <v>338</v>
      </c>
      <c r="F59" s="11" t="s">
        <v>35</v>
      </c>
    </row>
    <row r="60" spans="1:21" s="2" customFormat="1" ht="16.5" customHeight="1" thickBot="1">
      <c r="A60" s="22" t="s">
        <v>217</v>
      </c>
      <c r="B60" s="27" t="s">
        <v>14</v>
      </c>
      <c r="C60" s="11">
        <v>252</v>
      </c>
      <c r="D60" s="11">
        <v>267</v>
      </c>
      <c r="E60" s="11" t="s">
        <v>35</v>
      </c>
    </row>
    <row r="62" spans="1:21" s="43" customFormat="1" ht="13.5" customHeight="1">
      <c r="B62" s="46" t="s">
        <v>19</v>
      </c>
      <c r="C62" s="48" t="s">
        <v>13</v>
      </c>
      <c r="D62" s="49" t="s">
        <v>14</v>
      </c>
      <c r="E62" s="50" t="s">
        <v>17</v>
      </c>
      <c r="F62" s="79" t="s">
        <v>186</v>
      </c>
      <c r="G62" s="51" t="s">
        <v>18</v>
      </c>
      <c r="H62" s="62" t="s">
        <v>77</v>
      </c>
      <c r="I62" s="46" t="s">
        <v>15</v>
      </c>
      <c r="S62" s="53"/>
      <c r="T62" s="45"/>
      <c r="U62" s="47"/>
    </row>
    <row r="63" spans="1:21" s="43" customFormat="1" ht="13.5" customHeight="1">
      <c r="A63" s="43" t="s">
        <v>9</v>
      </c>
      <c r="B63" s="44">
        <f>SUM(J58+O45+K10+P25)</f>
        <v>21155</v>
      </c>
      <c r="C63" s="45">
        <f>SUM(J54+O38+K5+P20)</f>
        <v>5905</v>
      </c>
      <c r="D63" s="45">
        <f>SUM(J55+O39+K6+P21)</f>
        <v>7246</v>
      </c>
      <c r="E63" s="45">
        <f>SUM(J56+O40+K7+P22)</f>
        <v>2477</v>
      </c>
      <c r="F63" s="45">
        <f>(O41+P23+K8)</f>
        <v>3141</v>
      </c>
      <c r="G63" s="45">
        <f>(O42+P24)</f>
        <v>499</v>
      </c>
      <c r="H63" s="45">
        <f>(O43+K9)</f>
        <v>376</v>
      </c>
      <c r="I63" s="45">
        <f>(J57+O44)</f>
        <v>1474</v>
      </c>
      <c r="S63" s="46"/>
      <c r="T63" s="44"/>
      <c r="U63" s="47"/>
    </row>
    <row r="64" spans="1:21" s="43" customFormat="1" ht="13.5" customHeight="1">
      <c r="A64" s="43" t="s">
        <v>10</v>
      </c>
      <c r="B64" s="42">
        <v>1</v>
      </c>
      <c r="C64" s="47">
        <f t="shared" ref="C64:I64" si="0">SUM(C63/$B$63)</f>
        <v>0.27913022926022218</v>
      </c>
      <c r="D64" s="47">
        <f t="shared" si="0"/>
        <v>0.34251949893642164</v>
      </c>
      <c r="E64" s="47">
        <f t="shared" si="0"/>
        <v>0.11708815882770031</v>
      </c>
      <c r="F64" s="47">
        <f t="shared" si="0"/>
        <v>0.14847553769794375</v>
      </c>
      <c r="G64" s="47">
        <f t="shared" si="0"/>
        <v>2.358780430158355E-2</v>
      </c>
      <c r="H64" s="47">
        <f t="shared" si="0"/>
        <v>1.7773575986764358E-2</v>
      </c>
      <c r="I64" s="47">
        <f t="shared" si="0"/>
        <v>6.9676199480028359E-2</v>
      </c>
    </row>
    <row r="65" spans="1:9" s="43" customFormat="1" ht="13.5" customHeight="1">
      <c r="A65" s="43" t="s">
        <v>11</v>
      </c>
      <c r="B65" s="46">
        <v>17</v>
      </c>
      <c r="C65" s="43">
        <v>5</v>
      </c>
      <c r="D65" s="43">
        <v>6</v>
      </c>
      <c r="E65" s="43">
        <v>1</v>
      </c>
      <c r="F65" s="43">
        <v>3</v>
      </c>
      <c r="G65" s="43">
        <v>0</v>
      </c>
      <c r="H65" s="43">
        <v>0</v>
      </c>
      <c r="I65" s="43">
        <v>2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U66"/>
  <sheetViews>
    <sheetView topLeftCell="A31" workbookViewId="0">
      <selection activeCell="M14" sqref="M14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5" s="2" customFormat="1" ht="16.5" customHeight="1">
      <c r="A1" s="1" t="s">
        <v>151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4" t="s">
        <v>7</v>
      </c>
      <c r="M3" s="15">
        <f>(4837/8410)</f>
        <v>0.57514863258026161</v>
      </c>
    </row>
    <row r="4" spans="1:15" s="2" customFormat="1" ht="16.5" customHeight="1" thickBot="1">
      <c r="A4" s="7" t="s">
        <v>188</v>
      </c>
      <c r="B4" s="16" t="s">
        <v>13</v>
      </c>
      <c r="C4" s="9">
        <v>1104</v>
      </c>
      <c r="D4" s="11"/>
      <c r="E4" s="9"/>
      <c r="F4" s="11"/>
      <c r="G4" s="11"/>
      <c r="H4" s="11"/>
      <c r="I4" s="11"/>
      <c r="J4" s="11"/>
      <c r="K4" s="12" t="s">
        <v>3</v>
      </c>
      <c r="L4" s="17"/>
      <c r="M4" s="14" t="s">
        <v>9</v>
      </c>
      <c r="N4" s="14" t="s">
        <v>10</v>
      </c>
      <c r="O4" s="14" t="s">
        <v>11</v>
      </c>
    </row>
    <row r="5" spans="1:15" s="2" customFormat="1" ht="16.5" customHeight="1" thickBot="1">
      <c r="A5" s="7" t="s">
        <v>187</v>
      </c>
      <c r="B5" s="8" t="s">
        <v>14</v>
      </c>
      <c r="C5" s="11">
        <v>827</v>
      </c>
      <c r="D5" s="11">
        <v>843</v>
      </c>
      <c r="E5" s="11">
        <v>846</v>
      </c>
      <c r="F5" s="11">
        <v>863</v>
      </c>
      <c r="G5" s="11">
        <v>867</v>
      </c>
      <c r="H5" s="11">
        <v>876</v>
      </c>
      <c r="I5" s="9">
        <v>964</v>
      </c>
      <c r="J5" s="11"/>
      <c r="K5" s="12" t="s">
        <v>5</v>
      </c>
      <c r="L5" s="18" t="s">
        <v>13</v>
      </c>
      <c r="M5" s="19">
        <f>(C4+C13)</f>
        <v>1191</v>
      </c>
      <c r="N5" s="20">
        <f>SUM(M5/M11)</f>
        <v>0.24848737742541205</v>
      </c>
      <c r="O5" s="17">
        <v>1</v>
      </c>
    </row>
    <row r="6" spans="1:15" s="2" customFormat="1" ht="16.5" customHeight="1" thickBot="1">
      <c r="A6" s="7" t="s">
        <v>155</v>
      </c>
      <c r="B6" s="34" t="s">
        <v>17</v>
      </c>
      <c r="C6" s="11">
        <v>719</v>
      </c>
      <c r="D6" s="11">
        <v>738</v>
      </c>
      <c r="E6" s="11">
        <v>747</v>
      </c>
      <c r="F6" s="11">
        <v>767</v>
      </c>
      <c r="G6" s="11">
        <v>842</v>
      </c>
      <c r="H6" s="11">
        <v>893</v>
      </c>
      <c r="I6" s="9">
        <v>1004</v>
      </c>
      <c r="J6" s="11"/>
      <c r="K6" s="12" t="s">
        <v>4</v>
      </c>
      <c r="L6" s="21" t="s">
        <v>14</v>
      </c>
      <c r="M6" s="19">
        <f>(C5+C10)</f>
        <v>1113</v>
      </c>
      <c r="N6" s="20">
        <f>SUM(M6/M11)</f>
        <v>0.23221364489881077</v>
      </c>
      <c r="O6" s="17">
        <v>1</v>
      </c>
    </row>
    <row r="7" spans="1:15" s="2" customFormat="1" ht="16.5" customHeight="1" thickBot="1">
      <c r="A7" s="7" t="s">
        <v>173</v>
      </c>
      <c r="B7" s="70" t="s">
        <v>21</v>
      </c>
      <c r="C7" s="11">
        <v>523</v>
      </c>
      <c r="D7" s="11">
        <v>535</v>
      </c>
      <c r="E7" s="11">
        <v>536</v>
      </c>
      <c r="F7" s="11">
        <v>555</v>
      </c>
      <c r="G7" s="11">
        <v>563</v>
      </c>
      <c r="H7" s="11">
        <v>602</v>
      </c>
      <c r="I7" s="11">
        <v>640</v>
      </c>
      <c r="J7" s="9">
        <v>875</v>
      </c>
      <c r="K7" s="12" t="s">
        <v>16</v>
      </c>
      <c r="L7" s="28" t="s">
        <v>17</v>
      </c>
      <c r="M7" s="19">
        <f>(C6+C12)</f>
        <v>853</v>
      </c>
      <c r="N7" s="20">
        <f>SUM(M7/M11)</f>
        <v>0.17796786981013979</v>
      </c>
      <c r="O7" s="2">
        <v>1</v>
      </c>
    </row>
    <row r="8" spans="1:15" s="2" customFormat="1" ht="16.5" customHeight="1" thickBot="1">
      <c r="A8" s="22" t="s">
        <v>160</v>
      </c>
      <c r="B8" s="66" t="s">
        <v>21</v>
      </c>
      <c r="C8" s="11">
        <v>489</v>
      </c>
      <c r="D8" s="11">
        <v>502</v>
      </c>
      <c r="E8" s="11">
        <v>511</v>
      </c>
      <c r="F8" s="11">
        <v>532</v>
      </c>
      <c r="G8" s="11">
        <v>557</v>
      </c>
      <c r="H8" s="11">
        <v>628</v>
      </c>
      <c r="I8" s="11">
        <v>656</v>
      </c>
      <c r="J8" s="11">
        <v>756</v>
      </c>
      <c r="K8" s="12"/>
      <c r="L8" s="33" t="s">
        <v>18</v>
      </c>
      <c r="M8" s="2">
        <v>217</v>
      </c>
      <c r="N8" s="20">
        <f>SUM(M8/M11)</f>
        <v>4.5274358439390781E-2</v>
      </c>
    </row>
    <row r="9" spans="1:15" s="2" customFormat="1" ht="16.5" customHeight="1" thickBot="1">
      <c r="A9" s="22" t="s">
        <v>157</v>
      </c>
      <c r="B9" s="66" t="s">
        <v>21</v>
      </c>
      <c r="C9" s="11">
        <v>349</v>
      </c>
      <c r="D9" s="11">
        <v>357</v>
      </c>
      <c r="E9" s="11">
        <v>361</v>
      </c>
      <c r="F9" s="11">
        <v>372</v>
      </c>
      <c r="G9" s="11">
        <v>375</v>
      </c>
      <c r="H9" s="11">
        <v>377</v>
      </c>
      <c r="I9" s="11">
        <v>413</v>
      </c>
      <c r="J9" s="11" t="s">
        <v>35</v>
      </c>
      <c r="L9" s="38" t="s">
        <v>21</v>
      </c>
      <c r="M9" s="23">
        <f>(C7+C8+C9)</f>
        <v>1361</v>
      </c>
      <c r="N9" s="15">
        <f>SUM(M9/M11)</f>
        <v>0.2839557688295431</v>
      </c>
      <c r="O9" s="2">
        <v>1</v>
      </c>
    </row>
    <row r="10" spans="1:15" s="2" customFormat="1" ht="16.5" customHeight="1" thickBot="1">
      <c r="A10" s="22" t="s">
        <v>154</v>
      </c>
      <c r="B10" s="27" t="s">
        <v>14</v>
      </c>
      <c r="C10" s="11">
        <v>286</v>
      </c>
      <c r="D10" s="11">
        <v>293</v>
      </c>
      <c r="E10" s="11">
        <v>298</v>
      </c>
      <c r="F10" s="11">
        <v>311</v>
      </c>
      <c r="G10" s="11">
        <v>324</v>
      </c>
      <c r="H10" s="11">
        <v>334</v>
      </c>
      <c r="I10" s="11" t="s">
        <v>35</v>
      </c>
      <c r="J10" s="23"/>
      <c r="L10" s="68" t="s">
        <v>77</v>
      </c>
      <c r="M10" s="23">
        <v>58</v>
      </c>
      <c r="N10" s="15">
        <f>SUM(M10/M11)</f>
        <v>1.2100980596703526E-2</v>
      </c>
    </row>
    <row r="11" spans="1:15" s="2" customFormat="1" ht="16.5" customHeight="1" thickBot="1">
      <c r="A11" s="22" t="s">
        <v>158</v>
      </c>
      <c r="B11" s="40" t="s">
        <v>18</v>
      </c>
      <c r="C11" s="11">
        <v>217</v>
      </c>
      <c r="D11" s="11">
        <v>222</v>
      </c>
      <c r="E11" s="11">
        <v>233</v>
      </c>
      <c r="F11" s="11">
        <v>237</v>
      </c>
      <c r="G11" s="11">
        <v>253</v>
      </c>
      <c r="H11" s="11" t="s">
        <v>35</v>
      </c>
      <c r="I11" s="23"/>
      <c r="J11" s="23"/>
      <c r="L11" s="14"/>
      <c r="M11" s="24">
        <v>4793</v>
      </c>
      <c r="N11" s="15"/>
      <c r="O11" s="17"/>
    </row>
    <row r="12" spans="1:15" s="2" customFormat="1" ht="16.5" customHeight="1" thickBot="1">
      <c r="A12" s="22" t="s">
        <v>156</v>
      </c>
      <c r="B12" s="30" t="s">
        <v>17</v>
      </c>
      <c r="C12" s="11">
        <v>134</v>
      </c>
      <c r="D12" s="11">
        <v>138</v>
      </c>
      <c r="E12" s="11">
        <v>153</v>
      </c>
      <c r="F12" s="11">
        <v>155</v>
      </c>
      <c r="G12" s="11" t="s">
        <v>35</v>
      </c>
      <c r="H12" s="23"/>
      <c r="I12" s="23"/>
      <c r="J12" s="23"/>
    </row>
    <row r="13" spans="1:15" s="2" customFormat="1" ht="16.5" customHeight="1" thickBot="1">
      <c r="A13" s="22" t="s">
        <v>152</v>
      </c>
      <c r="B13" s="26" t="s">
        <v>13</v>
      </c>
      <c r="C13" s="11">
        <v>87</v>
      </c>
      <c r="D13" s="11">
        <v>146</v>
      </c>
      <c r="E13" s="11">
        <v>147</v>
      </c>
      <c r="F13" s="11" t="s">
        <v>35</v>
      </c>
      <c r="G13" s="23"/>
      <c r="H13" s="23"/>
      <c r="I13" s="23"/>
      <c r="J13" s="23"/>
    </row>
    <row r="14" spans="1:15" s="2" customFormat="1" ht="16.5" customHeight="1" thickBot="1">
      <c r="A14" s="22" t="s">
        <v>159</v>
      </c>
      <c r="B14" s="69" t="s">
        <v>77</v>
      </c>
      <c r="C14" s="11">
        <v>58</v>
      </c>
      <c r="D14" s="11">
        <v>60</v>
      </c>
      <c r="E14" s="11" t="s">
        <v>35</v>
      </c>
      <c r="F14" s="23"/>
      <c r="G14" s="23"/>
      <c r="H14" s="23"/>
      <c r="I14" s="23"/>
      <c r="J14" s="23"/>
    </row>
    <row r="15" spans="1:15" s="2" customFormat="1" ht="10.5" customHeight="1">
      <c r="A15" s="1"/>
      <c r="C15" s="23"/>
      <c r="D15" s="23"/>
      <c r="E15" s="23"/>
      <c r="F15" s="23"/>
      <c r="G15" s="23"/>
      <c r="H15" s="23"/>
      <c r="I15" s="23"/>
      <c r="J15" s="23"/>
    </row>
    <row r="16" spans="1:15" s="2" customFormat="1" ht="16.5" customHeight="1">
      <c r="A16" s="1" t="s">
        <v>161</v>
      </c>
    </row>
    <row r="17" spans="1:20" s="2" customFormat="1" ht="9.75" customHeight="1" thickBot="1">
      <c r="A17" s="3"/>
    </row>
    <row r="18" spans="1:20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5">
        <v>11</v>
      </c>
      <c r="N18" s="5">
        <v>12</v>
      </c>
      <c r="O18" s="5">
        <v>13</v>
      </c>
      <c r="P18" s="6"/>
      <c r="Q18" s="14" t="s">
        <v>7</v>
      </c>
      <c r="R18" s="15">
        <f>(7284/12063)</f>
        <v>0.60382989306142754</v>
      </c>
    </row>
    <row r="19" spans="1:20" s="2" customFormat="1" ht="16.5" customHeight="1" thickBot="1">
      <c r="A19" s="7" t="s">
        <v>163</v>
      </c>
      <c r="B19" s="13" t="s">
        <v>23</v>
      </c>
      <c r="C19" s="11">
        <v>1115</v>
      </c>
      <c r="D19" s="11">
        <v>1126</v>
      </c>
      <c r="E19" s="11">
        <v>1138</v>
      </c>
      <c r="F19" s="11">
        <v>1147</v>
      </c>
      <c r="G19" s="11">
        <v>1160</v>
      </c>
      <c r="H19" s="11">
        <v>1174</v>
      </c>
      <c r="I19" s="11">
        <v>1188</v>
      </c>
      <c r="J19" s="9">
        <v>1212</v>
      </c>
      <c r="K19" s="11"/>
      <c r="L19" s="11"/>
      <c r="M19" s="11"/>
      <c r="N19" s="11"/>
      <c r="O19" s="11"/>
      <c r="P19" s="12" t="s">
        <v>3</v>
      </c>
      <c r="Q19" s="17"/>
      <c r="R19" s="14" t="s">
        <v>9</v>
      </c>
      <c r="S19" s="14" t="s">
        <v>10</v>
      </c>
      <c r="T19" s="14" t="s">
        <v>11</v>
      </c>
    </row>
    <row r="20" spans="1:20" s="2" customFormat="1" ht="16.5" customHeight="1" thickBot="1">
      <c r="A20" s="7" t="s">
        <v>124</v>
      </c>
      <c r="B20" s="39" t="s">
        <v>17</v>
      </c>
      <c r="C20" s="11">
        <v>894</v>
      </c>
      <c r="D20" s="11">
        <v>906</v>
      </c>
      <c r="E20" s="11">
        <v>941</v>
      </c>
      <c r="F20" s="11">
        <v>952</v>
      </c>
      <c r="G20" s="11">
        <v>969</v>
      </c>
      <c r="H20" s="11">
        <v>1061</v>
      </c>
      <c r="I20" s="11">
        <v>1117</v>
      </c>
      <c r="J20" s="11">
        <v>1143</v>
      </c>
      <c r="K20" s="11">
        <v>1182</v>
      </c>
      <c r="L20" s="9">
        <v>1212</v>
      </c>
      <c r="M20" s="11"/>
      <c r="N20" s="9"/>
      <c r="O20" s="9"/>
      <c r="P20" s="12" t="s">
        <v>4</v>
      </c>
      <c r="Q20" s="18" t="s">
        <v>13</v>
      </c>
      <c r="R20" s="19">
        <f>(C26+C28+C29+C30)</f>
        <v>1368</v>
      </c>
      <c r="S20" s="20">
        <f>SUM(R20/R27)</f>
        <v>0.18952618453865336</v>
      </c>
      <c r="T20" s="17"/>
    </row>
    <row r="21" spans="1:20" s="2" customFormat="1" ht="16.5" customHeight="1" thickBot="1">
      <c r="A21" s="7" t="s">
        <v>44</v>
      </c>
      <c r="B21" s="72" t="s">
        <v>77</v>
      </c>
      <c r="C21" s="11">
        <v>693</v>
      </c>
      <c r="D21" s="11">
        <v>699</v>
      </c>
      <c r="E21" s="11">
        <v>713</v>
      </c>
      <c r="F21" s="11">
        <v>716</v>
      </c>
      <c r="G21" s="11">
        <v>738</v>
      </c>
      <c r="H21" s="11">
        <v>745</v>
      </c>
      <c r="I21" s="11">
        <v>755</v>
      </c>
      <c r="J21" s="11">
        <v>772</v>
      </c>
      <c r="K21" s="11">
        <v>834</v>
      </c>
      <c r="L21" s="11">
        <v>854</v>
      </c>
      <c r="M21" s="11">
        <v>1085</v>
      </c>
      <c r="N21" s="11">
        <v>1087</v>
      </c>
      <c r="O21" s="9">
        <v>1089</v>
      </c>
      <c r="P21" s="12" t="s">
        <v>16</v>
      </c>
      <c r="Q21" s="21" t="s">
        <v>14</v>
      </c>
      <c r="R21" s="19">
        <f>(C22+C25+C32)</f>
        <v>1268</v>
      </c>
      <c r="S21" s="20">
        <f>SUM(R21/R27)</f>
        <v>0.17567193128290384</v>
      </c>
      <c r="T21" s="17">
        <v>1</v>
      </c>
    </row>
    <row r="22" spans="1:20" s="2" customFormat="1" ht="16.5" customHeight="1" thickBot="1">
      <c r="A22" s="7" t="s">
        <v>197</v>
      </c>
      <c r="B22" s="8" t="s">
        <v>14</v>
      </c>
      <c r="C22" s="11">
        <v>666</v>
      </c>
      <c r="D22" s="11">
        <v>672</v>
      </c>
      <c r="E22" s="11">
        <v>677</v>
      </c>
      <c r="F22" s="11">
        <v>711</v>
      </c>
      <c r="G22" s="11">
        <v>716</v>
      </c>
      <c r="H22" s="11">
        <v>726</v>
      </c>
      <c r="I22" s="11">
        <v>802</v>
      </c>
      <c r="J22" s="11">
        <v>825</v>
      </c>
      <c r="K22" s="11">
        <v>983</v>
      </c>
      <c r="L22" s="11">
        <v>1033</v>
      </c>
      <c r="M22" s="11">
        <v>1126</v>
      </c>
      <c r="N22" s="11">
        <v>1128</v>
      </c>
      <c r="O22" s="9">
        <v>1132</v>
      </c>
      <c r="P22" s="12" t="s">
        <v>5</v>
      </c>
      <c r="Q22" s="28" t="s">
        <v>17</v>
      </c>
      <c r="R22" s="19">
        <f>(C20+C31+C33)</f>
        <v>1222</v>
      </c>
      <c r="S22" s="20">
        <f>SUM(R22/R27)</f>
        <v>0.16929897478525907</v>
      </c>
      <c r="T22" s="2">
        <v>1</v>
      </c>
    </row>
    <row r="23" spans="1:20" s="2" customFormat="1" ht="16.5" customHeight="1" thickBot="1">
      <c r="A23" s="22" t="s">
        <v>168</v>
      </c>
      <c r="B23" s="25" t="s">
        <v>23</v>
      </c>
      <c r="C23" s="11">
        <v>588</v>
      </c>
      <c r="D23" s="11">
        <v>592</v>
      </c>
      <c r="E23" s="11">
        <v>604</v>
      </c>
      <c r="F23" s="11">
        <v>619</v>
      </c>
      <c r="G23" s="11">
        <v>643</v>
      </c>
      <c r="H23" s="11">
        <v>654</v>
      </c>
      <c r="I23" s="11">
        <v>671</v>
      </c>
      <c r="J23" s="11">
        <v>695</v>
      </c>
      <c r="K23" s="11">
        <v>799</v>
      </c>
      <c r="L23" s="11">
        <v>831</v>
      </c>
      <c r="M23" s="11" t="s">
        <v>35</v>
      </c>
      <c r="Q23" s="38" t="s">
        <v>21</v>
      </c>
      <c r="R23" s="23">
        <f>(C24+C27)</f>
        <v>903</v>
      </c>
      <c r="S23" s="15">
        <f>SUM(R23/R27)</f>
        <v>0.12510390689941811</v>
      </c>
      <c r="T23" s="2">
        <v>1</v>
      </c>
    </row>
    <row r="24" spans="1:20" s="2" customFormat="1" ht="16.5" customHeight="1" thickBot="1">
      <c r="A24" s="7" t="s">
        <v>162</v>
      </c>
      <c r="B24" s="70" t="s">
        <v>21</v>
      </c>
      <c r="C24" s="11">
        <v>539</v>
      </c>
      <c r="D24" s="11">
        <v>541</v>
      </c>
      <c r="E24" s="11">
        <v>545</v>
      </c>
      <c r="F24" s="11">
        <v>560</v>
      </c>
      <c r="G24" s="11">
        <v>567</v>
      </c>
      <c r="H24" s="11">
        <v>616</v>
      </c>
      <c r="I24" s="11">
        <v>800</v>
      </c>
      <c r="J24" s="11">
        <v>832</v>
      </c>
      <c r="K24" s="11">
        <v>851</v>
      </c>
      <c r="L24" s="11">
        <v>919</v>
      </c>
      <c r="M24" s="11">
        <v>1036</v>
      </c>
      <c r="N24" s="11">
        <v>1037</v>
      </c>
      <c r="O24" s="9">
        <v>1038</v>
      </c>
      <c r="P24" s="12" t="s">
        <v>6</v>
      </c>
      <c r="Q24" s="68" t="s">
        <v>77</v>
      </c>
      <c r="R24" s="23">
        <v>693</v>
      </c>
      <c r="S24" s="15">
        <f>SUM(R24/R27)</f>
        <v>9.6009975062344141E-2</v>
      </c>
      <c r="T24" s="2">
        <v>1</v>
      </c>
    </row>
    <row r="25" spans="1:20" s="2" customFormat="1" ht="16.5" customHeight="1" thickBot="1">
      <c r="A25" s="22" t="s">
        <v>41</v>
      </c>
      <c r="B25" s="27" t="s">
        <v>14</v>
      </c>
      <c r="C25" s="11">
        <v>443</v>
      </c>
      <c r="D25" s="11">
        <v>443</v>
      </c>
      <c r="E25" s="11">
        <v>451</v>
      </c>
      <c r="F25" s="11">
        <v>474</v>
      </c>
      <c r="G25" s="11">
        <v>486</v>
      </c>
      <c r="H25" s="11">
        <v>488</v>
      </c>
      <c r="I25" s="11">
        <v>494</v>
      </c>
      <c r="J25" s="11">
        <v>507</v>
      </c>
      <c r="K25" s="11" t="s">
        <v>35</v>
      </c>
      <c r="L25" s="23"/>
      <c r="N25" s="23"/>
      <c r="O25" s="23"/>
      <c r="Q25" s="35" t="s">
        <v>20</v>
      </c>
      <c r="R25" s="19">
        <v>61</v>
      </c>
      <c r="S25" s="20">
        <f>SUM(R25/R27)</f>
        <v>8.4510944860072042E-3</v>
      </c>
    </row>
    <row r="26" spans="1:20" s="2" customFormat="1" ht="16.5" customHeight="1" thickBot="1">
      <c r="A26" s="22" t="s">
        <v>198</v>
      </c>
      <c r="B26" s="71" t="s">
        <v>13</v>
      </c>
      <c r="C26" s="11">
        <v>436</v>
      </c>
      <c r="D26" s="11">
        <v>439</v>
      </c>
      <c r="E26" s="11">
        <v>441</v>
      </c>
      <c r="F26" s="11">
        <v>448</v>
      </c>
      <c r="G26" s="11">
        <v>489</v>
      </c>
      <c r="H26" s="11">
        <v>508</v>
      </c>
      <c r="I26" s="11">
        <v>517</v>
      </c>
      <c r="J26" s="11">
        <v>637</v>
      </c>
      <c r="K26" s="11">
        <v>676</v>
      </c>
      <c r="L26" s="11">
        <v>919</v>
      </c>
      <c r="M26" s="11">
        <v>1026</v>
      </c>
      <c r="N26" s="11">
        <v>1029</v>
      </c>
      <c r="O26" s="11">
        <v>1030</v>
      </c>
      <c r="P26" s="12"/>
      <c r="Q26" s="14" t="s">
        <v>15</v>
      </c>
      <c r="R26" s="23">
        <f>(C19+C23)</f>
        <v>1703</v>
      </c>
      <c r="S26" s="15">
        <f>SUM(R26/R27)</f>
        <v>0.23593793294541424</v>
      </c>
      <c r="T26" s="17">
        <v>1</v>
      </c>
    </row>
    <row r="27" spans="1:20" s="2" customFormat="1" ht="16.5" customHeight="1" thickBot="1">
      <c r="A27" s="22" t="s">
        <v>171</v>
      </c>
      <c r="B27" s="66" t="s">
        <v>21</v>
      </c>
      <c r="C27" s="11">
        <v>364</v>
      </c>
      <c r="D27" s="11">
        <v>369</v>
      </c>
      <c r="E27" s="11">
        <v>371</v>
      </c>
      <c r="F27" s="11">
        <v>381</v>
      </c>
      <c r="G27" s="11">
        <v>389</v>
      </c>
      <c r="H27" s="11">
        <v>393</v>
      </c>
      <c r="I27" s="11" t="s">
        <v>35</v>
      </c>
      <c r="J27" s="23"/>
      <c r="K27" s="23"/>
      <c r="R27" s="24">
        <v>7218</v>
      </c>
    </row>
    <row r="28" spans="1:20" s="2" customFormat="1" ht="16.5" customHeight="1" thickBot="1">
      <c r="A28" s="22" t="s">
        <v>165</v>
      </c>
      <c r="B28" s="26" t="s">
        <v>13</v>
      </c>
      <c r="C28" s="11">
        <v>362</v>
      </c>
      <c r="D28" s="11">
        <v>362</v>
      </c>
      <c r="E28" s="11">
        <v>364</v>
      </c>
      <c r="F28" s="11">
        <v>375</v>
      </c>
      <c r="G28" s="11">
        <v>403</v>
      </c>
      <c r="H28" s="11">
        <v>408</v>
      </c>
      <c r="I28" s="11">
        <v>415</v>
      </c>
      <c r="J28" s="11" t="s">
        <v>35</v>
      </c>
      <c r="K28" s="23"/>
    </row>
    <row r="29" spans="1:20" s="2" customFormat="1" ht="16.5" customHeight="1" thickBot="1">
      <c r="A29" s="22" t="s">
        <v>91</v>
      </c>
      <c r="B29" s="26" t="s">
        <v>13</v>
      </c>
      <c r="C29" s="11">
        <v>358</v>
      </c>
      <c r="D29" s="11">
        <v>359</v>
      </c>
      <c r="E29" s="11">
        <v>372</v>
      </c>
      <c r="F29" s="11">
        <v>380</v>
      </c>
      <c r="G29" s="11">
        <v>412</v>
      </c>
      <c r="H29" s="11">
        <v>418</v>
      </c>
      <c r="I29" s="11">
        <v>420</v>
      </c>
      <c r="J29" s="11">
        <v>533</v>
      </c>
      <c r="K29" s="11">
        <v>546</v>
      </c>
      <c r="L29" s="11" t="s">
        <v>35</v>
      </c>
    </row>
    <row r="30" spans="1:20" s="2" customFormat="1" ht="16.5" customHeight="1" thickBot="1">
      <c r="A30" s="22" t="s">
        <v>172</v>
      </c>
      <c r="B30" s="26" t="s">
        <v>13</v>
      </c>
      <c r="C30" s="11">
        <v>212</v>
      </c>
      <c r="D30" s="11">
        <v>214</v>
      </c>
      <c r="E30" s="11">
        <v>218</v>
      </c>
      <c r="F30" s="11">
        <v>218</v>
      </c>
      <c r="G30" s="11" t="s">
        <v>35</v>
      </c>
      <c r="H30" s="23"/>
      <c r="I30" s="23"/>
      <c r="J30" s="23"/>
      <c r="K30" s="23"/>
    </row>
    <row r="31" spans="1:20" s="2" customFormat="1" ht="16.5" customHeight="1" thickBot="1">
      <c r="A31" s="22" t="s">
        <v>169</v>
      </c>
      <c r="B31" s="30" t="s">
        <v>17</v>
      </c>
      <c r="C31" s="11">
        <v>189</v>
      </c>
      <c r="D31" s="11">
        <v>190</v>
      </c>
      <c r="E31" s="11">
        <v>213</v>
      </c>
      <c r="F31" s="11">
        <v>224</v>
      </c>
      <c r="G31" s="11">
        <v>225</v>
      </c>
      <c r="H31" s="11" t="s">
        <v>35</v>
      </c>
      <c r="I31" s="23"/>
      <c r="J31" s="23"/>
      <c r="K31" s="23"/>
    </row>
    <row r="32" spans="1:20" s="2" customFormat="1" ht="16.5" customHeight="1" thickBot="1">
      <c r="A32" s="22" t="s">
        <v>166</v>
      </c>
      <c r="B32" s="27" t="s">
        <v>14</v>
      </c>
      <c r="C32" s="11">
        <v>159</v>
      </c>
      <c r="D32" s="11">
        <v>163</v>
      </c>
      <c r="E32" s="11">
        <v>163</v>
      </c>
      <c r="F32" s="11" t="s">
        <v>35</v>
      </c>
      <c r="I32" s="23"/>
      <c r="J32" s="23"/>
      <c r="K32" s="23"/>
    </row>
    <row r="33" spans="1:14" s="2" customFormat="1" ht="16.5" customHeight="1" thickBot="1">
      <c r="A33" s="22" t="s">
        <v>170</v>
      </c>
      <c r="B33" s="30" t="s">
        <v>17</v>
      </c>
      <c r="C33" s="11">
        <v>139</v>
      </c>
      <c r="D33" s="11">
        <v>140</v>
      </c>
      <c r="E33" s="11" t="s">
        <v>35</v>
      </c>
      <c r="G33" s="23"/>
      <c r="H33" s="23"/>
      <c r="I33" s="23"/>
      <c r="J33" s="23"/>
      <c r="K33" s="23"/>
    </row>
    <row r="34" spans="1:14" s="2" customFormat="1" ht="16.5" customHeight="1" thickBot="1">
      <c r="A34" s="22" t="s">
        <v>167</v>
      </c>
      <c r="B34" s="36" t="s">
        <v>20</v>
      </c>
      <c r="C34" s="11">
        <v>61</v>
      </c>
      <c r="D34" s="11" t="s">
        <v>35</v>
      </c>
      <c r="G34" s="23"/>
      <c r="H34" s="23"/>
      <c r="I34" s="23"/>
      <c r="J34" s="23"/>
      <c r="K34" s="23"/>
    </row>
    <row r="35" spans="1:14" s="2" customFormat="1" ht="10.5" customHeight="1">
      <c r="A35" s="1"/>
      <c r="C35" s="23"/>
      <c r="D35" s="23"/>
      <c r="E35" s="23"/>
      <c r="F35" s="23"/>
      <c r="G35" s="23"/>
      <c r="H35" s="23"/>
      <c r="I35" s="23"/>
      <c r="J35" s="23"/>
      <c r="K35" s="23"/>
    </row>
    <row r="36" spans="1:14" s="2" customFormat="1" ht="17.45" customHeight="1">
      <c r="A36" s="1" t="s">
        <v>174</v>
      </c>
    </row>
    <row r="37" spans="1:14" s="2" customFormat="1" ht="10.5" customHeight="1" thickBot="1">
      <c r="A37" s="1"/>
    </row>
    <row r="38" spans="1:14" s="2" customFormat="1" ht="16.5" customHeight="1" thickBot="1">
      <c r="A38" s="4" t="s">
        <v>0</v>
      </c>
      <c r="B38" s="5" t="s">
        <v>1</v>
      </c>
      <c r="C38" s="5" t="s">
        <v>2</v>
      </c>
      <c r="D38" s="5">
        <v>2</v>
      </c>
      <c r="E38" s="5">
        <v>3</v>
      </c>
      <c r="F38" s="5">
        <v>4</v>
      </c>
      <c r="G38" s="5">
        <v>5</v>
      </c>
      <c r="H38" s="5">
        <v>6</v>
      </c>
      <c r="I38" s="6"/>
      <c r="J38" s="14" t="s">
        <v>7</v>
      </c>
      <c r="K38" s="15">
        <f>(4555/8405)</f>
        <v>0.54193932183224269</v>
      </c>
    </row>
    <row r="39" spans="1:14" s="2" customFormat="1" ht="16.5" customHeight="1" thickBot="1">
      <c r="A39" s="7" t="s">
        <v>178</v>
      </c>
      <c r="B39" s="34" t="s">
        <v>17</v>
      </c>
      <c r="C39" s="9">
        <v>1418</v>
      </c>
      <c r="D39" s="11"/>
      <c r="E39" s="11"/>
      <c r="F39" s="11"/>
      <c r="G39" s="11"/>
      <c r="H39" s="11"/>
      <c r="I39" s="12" t="s">
        <v>3</v>
      </c>
      <c r="J39" s="17"/>
      <c r="K39" s="14" t="s">
        <v>9</v>
      </c>
      <c r="L39" s="14" t="s">
        <v>10</v>
      </c>
      <c r="M39" s="14" t="s">
        <v>11</v>
      </c>
    </row>
    <row r="40" spans="1:14" s="2" customFormat="1" ht="16.5" customHeight="1" thickBot="1">
      <c r="A40" s="7" t="s">
        <v>179</v>
      </c>
      <c r="B40" s="13" t="s">
        <v>23</v>
      </c>
      <c r="C40" s="9">
        <v>905</v>
      </c>
      <c r="D40" s="11"/>
      <c r="E40" s="11"/>
      <c r="F40" s="11"/>
      <c r="G40" s="11"/>
      <c r="H40" s="11"/>
      <c r="I40" s="12" t="s">
        <v>4</v>
      </c>
      <c r="J40" s="18" t="s">
        <v>13</v>
      </c>
      <c r="K40" s="19">
        <f>(C41+C45+C47)</f>
        <v>826</v>
      </c>
      <c r="L40" s="20">
        <f>SUM(K40/K44)</f>
        <v>0.18294573643410852</v>
      </c>
      <c r="M40" s="17">
        <v>1</v>
      </c>
    </row>
    <row r="41" spans="1:14" s="2" customFormat="1" ht="16.5" customHeight="1" thickBot="1">
      <c r="A41" s="7" t="s">
        <v>98</v>
      </c>
      <c r="B41" s="16" t="s">
        <v>13</v>
      </c>
      <c r="C41" s="11">
        <v>574</v>
      </c>
      <c r="D41" s="11">
        <v>621</v>
      </c>
      <c r="E41" s="11">
        <v>652</v>
      </c>
      <c r="F41" s="11">
        <v>675</v>
      </c>
      <c r="G41" s="11">
        <v>793</v>
      </c>
      <c r="H41" s="9">
        <v>863</v>
      </c>
      <c r="I41" s="12" t="s">
        <v>16</v>
      </c>
      <c r="J41" s="21" t="s">
        <v>14</v>
      </c>
      <c r="K41" s="19">
        <f>(C42+C46)</f>
        <v>658</v>
      </c>
      <c r="L41" s="20">
        <f>SUM(K41/K44)</f>
        <v>0.14573643410852713</v>
      </c>
      <c r="M41" s="17"/>
    </row>
    <row r="42" spans="1:14" s="2" customFormat="1" ht="16.5" customHeight="1" thickBot="1">
      <c r="A42" s="22" t="s">
        <v>60</v>
      </c>
      <c r="B42" s="27" t="s">
        <v>14</v>
      </c>
      <c r="C42" s="11">
        <v>533</v>
      </c>
      <c r="D42" s="11">
        <v>589</v>
      </c>
      <c r="E42" s="11">
        <v>594</v>
      </c>
      <c r="F42" s="11">
        <v>637</v>
      </c>
      <c r="G42" s="11">
        <v>652</v>
      </c>
      <c r="H42" s="11">
        <v>718</v>
      </c>
      <c r="I42" s="12"/>
      <c r="J42" s="28" t="s">
        <v>17</v>
      </c>
      <c r="K42" s="19">
        <f>(C39+C43)</f>
        <v>1877</v>
      </c>
      <c r="L42" s="20">
        <f>SUM(K42/K44)</f>
        <v>0.41572535991140641</v>
      </c>
      <c r="M42" s="2">
        <v>2</v>
      </c>
    </row>
    <row r="43" spans="1:14" s="2" customFormat="1" ht="16.5" customHeight="1" thickBot="1">
      <c r="A43" s="7" t="s">
        <v>176</v>
      </c>
      <c r="B43" s="34" t="s">
        <v>17</v>
      </c>
      <c r="C43" s="11">
        <v>459</v>
      </c>
      <c r="D43" s="11">
        <v>754</v>
      </c>
      <c r="E43" s="11">
        <v>756</v>
      </c>
      <c r="F43" s="11">
        <v>772</v>
      </c>
      <c r="G43" s="11">
        <v>791</v>
      </c>
      <c r="H43" s="9">
        <v>871</v>
      </c>
      <c r="I43" s="12" t="s">
        <v>5</v>
      </c>
      <c r="J43" s="29" t="s">
        <v>15</v>
      </c>
      <c r="K43" s="19">
        <f>(C40+C44)</f>
        <v>1154</v>
      </c>
      <c r="L43" s="20">
        <f>SUM(K43/K44)</f>
        <v>0.25559246954595793</v>
      </c>
      <c r="M43" s="2">
        <v>1</v>
      </c>
    </row>
    <row r="44" spans="1:14" s="2" customFormat="1" ht="16.5" customHeight="1" thickBot="1">
      <c r="A44" s="22" t="s">
        <v>126</v>
      </c>
      <c r="B44" s="25" t="s">
        <v>23</v>
      </c>
      <c r="C44" s="11">
        <v>249</v>
      </c>
      <c r="D44" s="11">
        <v>306</v>
      </c>
      <c r="E44" s="11">
        <v>315</v>
      </c>
      <c r="F44" s="11">
        <v>344</v>
      </c>
      <c r="G44" s="11">
        <v>382</v>
      </c>
      <c r="H44" s="11" t="s">
        <v>35</v>
      </c>
      <c r="J44" s="14"/>
      <c r="K44" s="24">
        <v>4515</v>
      </c>
      <c r="L44" s="15"/>
      <c r="M44" s="17"/>
    </row>
    <row r="45" spans="1:14" s="2" customFormat="1" ht="16.5" customHeight="1" thickBot="1">
      <c r="A45" s="22" t="s">
        <v>125</v>
      </c>
      <c r="B45" s="26" t="s">
        <v>13</v>
      </c>
      <c r="C45" s="11">
        <v>186</v>
      </c>
      <c r="D45" s="11">
        <v>217</v>
      </c>
      <c r="E45" s="11">
        <v>224</v>
      </c>
      <c r="F45" s="11">
        <v>231</v>
      </c>
      <c r="G45" s="11" t="s">
        <v>35</v>
      </c>
    </row>
    <row r="46" spans="1:14" s="2" customFormat="1" ht="16.5" customHeight="1" thickBot="1">
      <c r="A46" s="22" t="s">
        <v>175</v>
      </c>
      <c r="B46" s="27" t="s">
        <v>14</v>
      </c>
      <c r="C46" s="11">
        <v>125</v>
      </c>
      <c r="D46" s="11">
        <v>143</v>
      </c>
      <c r="E46" s="11">
        <v>156</v>
      </c>
      <c r="F46" s="11" t="s">
        <v>35</v>
      </c>
    </row>
    <row r="47" spans="1:14" s="2" customFormat="1" ht="16.5" customHeight="1" thickBot="1">
      <c r="A47" s="22" t="s">
        <v>177</v>
      </c>
      <c r="B47" s="26" t="s">
        <v>13</v>
      </c>
      <c r="C47" s="11">
        <v>66</v>
      </c>
      <c r="D47" s="11">
        <v>76</v>
      </c>
      <c r="E47" s="11" t="s">
        <v>35</v>
      </c>
    </row>
    <row r="48" spans="1:14" s="2" customFormat="1" ht="11.25" customHeight="1">
      <c r="A48" s="31"/>
      <c r="B48" s="32"/>
      <c r="C48" s="31"/>
      <c r="D48" s="31"/>
      <c r="E48" s="31"/>
      <c r="N48" s="20"/>
    </row>
    <row r="49" spans="1:21" s="2" customFormat="1" ht="17.45" customHeight="1">
      <c r="A49" s="1" t="s">
        <v>180</v>
      </c>
    </row>
    <row r="50" spans="1:21" s="2" customFormat="1" ht="10.5" customHeight="1" thickBot="1">
      <c r="A50" s="1"/>
    </row>
    <row r="51" spans="1:21" s="2" customFormat="1" ht="16.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5">
        <v>7</v>
      </c>
      <c r="J51" s="5">
        <v>8</v>
      </c>
      <c r="K51" s="5">
        <v>9</v>
      </c>
      <c r="L51" s="6"/>
      <c r="M51" s="14" t="s">
        <v>7</v>
      </c>
      <c r="N51" s="15">
        <f>(4522/8003)</f>
        <v>0.56503811070848431</v>
      </c>
    </row>
    <row r="52" spans="1:21" s="2" customFormat="1" ht="16.5" customHeight="1" thickBot="1">
      <c r="A52" s="7" t="s">
        <v>181</v>
      </c>
      <c r="B52" s="8" t="s">
        <v>14</v>
      </c>
      <c r="C52" s="11">
        <v>879</v>
      </c>
      <c r="D52" s="11">
        <v>883</v>
      </c>
      <c r="E52" s="11">
        <v>889</v>
      </c>
      <c r="F52" s="9">
        <v>907</v>
      </c>
      <c r="G52" s="11"/>
      <c r="H52" s="11"/>
      <c r="I52" s="11"/>
      <c r="J52" s="11"/>
      <c r="K52" s="11"/>
      <c r="L52" s="12" t="s">
        <v>4</v>
      </c>
      <c r="M52" s="17"/>
      <c r="N52" s="14" t="s">
        <v>9</v>
      </c>
      <c r="O52" s="14" t="s">
        <v>10</v>
      </c>
      <c r="P52" s="14" t="s">
        <v>11</v>
      </c>
    </row>
    <row r="53" spans="1:21" s="2" customFormat="1" ht="16.5" customHeight="1" thickBot="1">
      <c r="A53" s="7" t="s">
        <v>67</v>
      </c>
      <c r="B53" s="34" t="s">
        <v>17</v>
      </c>
      <c r="C53" s="11">
        <v>870</v>
      </c>
      <c r="D53" s="9">
        <v>913</v>
      </c>
      <c r="E53" s="11"/>
      <c r="F53" s="11"/>
      <c r="G53" s="11"/>
      <c r="H53" s="11"/>
      <c r="I53" s="11"/>
      <c r="J53" s="11"/>
      <c r="K53" s="11"/>
      <c r="L53" s="12" t="s">
        <v>3</v>
      </c>
      <c r="M53" s="18" t="s">
        <v>13</v>
      </c>
      <c r="N53" s="19">
        <f>(C56+C58+C60)</f>
        <v>882</v>
      </c>
      <c r="O53" s="20">
        <f>SUM(N53/N58)</f>
        <v>0.19630536389939907</v>
      </c>
      <c r="P53" s="17"/>
    </row>
    <row r="54" spans="1:21" s="2" customFormat="1" ht="16.5" customHeight="1" thickBot="1">
      <c r="A54" s="7" t="s">
        <v>63</v>
      </c>
      <c r="B54" s="8" t="s">
        <v>14</v>
      </c>
      <c r="C54" s="11">
        <v>700</v>
      </c>
      <c r="D54" s="11">
        <v>709</v>
      </c>
      <c r="E54" s="11">
        <v>723</v>
      </c>
      <c r="F54" s="11">
        <v>749</v>
      </c>
      <c r="G54" s="11">
        <v>810</v>
      </c>
      <c r="H54" s="9">
        <v>966</v>
      </c>
      <c r="I54" s="11"/>
      <c r="J54" s="9"/>
      <c r="K54" s="9"/>
      <c r="L54" s="12" t="s">
        <v>5</v>
      </c>
      <c r="M54" s="21" t="s">
        <v>14</v>
      </c>
      <c r="N54" s="19">
        <f>(C52+C54)</f>
        <v>1579</v>
      </c>
      <c r="O54" s="20">
        <f>SUM(N54/N58)</f>
        <v>0.35143556643667928</v>
      </c>
      <c r="P54" s="17">
        <v>2</v>
      </c>
    </row>
    <row r="55" spans="1:21" s="2" customFormat="1" ht="16.5" customHeight="1" thickBot="1">
      <c r="A55" s="7" t="s">
        <v>182</v>
      </c>
      <c r="B55" s="70" t="s">
        <v>21</v>
      </c>
      <c r="C55" s="11">
        <v>501</v>
      </c>
      <c r="D55" s="11">
        <v>501</v>
      </c>
      <c r="E55" s="11">
        <v>503</v>
      </c>
      <c r="F55" s="11">
        <v>532</v>
      </c>
      <c r="G55" s="11">
        <v>577</v>
      </c>
      <c r="H55" s="11">
        <v>739</v>
      </c>
      <c r="I55" s="11">
        <v>744</v>
      </c>
      <c r="J55" s="11">
        <v>750</v>
      </c>
      <c r="K55" s="9">
        <v>793</v>
      </c>
      <c r="L55" s="12" t="s">
        <v>16</v>
      </c>
      <c r="M55" s="28" t="s">
        <v>17</v>
      </c>
      <c r="N55" s="19">
        <v>870</v>
      </c>
      <c r="O55" s="20">
        <f>SUM(N55/N58)</f>
        <v>0.19363454262185623</v>
      </c>
      <c r="P55" s="2">
        <v>1</v>
      </c>
    </row>
    <row r="56" spans="1:21" s="2" customFormat="1" ht="16.5" customHeight="1" thickBot="1">
      <c r="A56" s="22" t="s">
        <v>150</v>
      </c>
      <c r="B56" s="26" t="s">
        <v>13</v>
      </c>
      <c r="C56" s="11">
        <v>463</v>
      </c>
      <c r="D56" s="11">
        <v>471</v>
      </c>
      <c r="E56" s="11">
        <v>493</v>
      </c>
      <c r="F56" s="11">
        <v>502</v>
      </c>
      <c r="G56" s="11">
        <v>662</v>
      </c>
      <c r="H56" s="11">
        <v>735</v>
      </c>
      <c r="I56" s="11">
        <v>737</v>
      </c>
      <c r="J56" s="11">
        <v>739</v>
      </c>
      <c r="K56" s="11">
        <v>763</v>
      </c>
      <c r="L56" s="11"/>
      <c r="M56" s="38" t="s">
        <v>21</v>
      </c>
      <c r="N56" s="23">
        <v>501</v>
      </c>
      <c r="O56" s="20">
        <f>SUM(N56/N58)</f>
        <v>0.11150678833741376</v>
      </c>
      <c r="P56" s="2">
        <v>1</v>
      </c>
    </row>
    <row r="57" spans="1:21" s="2" customFormat="1" ht="16.5" customHeight="1" thickBot="1">
      <c r="A57" s="22" t="s">
        <v>108</v>
      </c>
      <c r="B57" s="25" t="s">
        <v>23</v>
      </c>
      <c r="C57" s="11">
        <v>421</v>
      </c>
      <c r="D57" s="11">
        <v>428</v>
      </c>
      <c r="E57" s="11">
        <v>433</v>
      </c>
      <c r="F57" s="11">
        <v>464</v>
      </c>
      <c r="G57" s="11">
        <v>512</v>
      </c>
      <c r="H57" s="11" t="s">
        <v>35</v>
      </c>
      <c r="M57" s="29" t="s">
        <v>15</v>
      </c>
      <c r="N57" s="19">
        <f>(C57+C59+C61)</f>
        <v>661</v>
      </c>
      <c r="O57" s="20">
        <f>SUM(N57/N58)</f>
        <v>0.14711773870465167</v>
      </c>
    </row>
    <row r="58" spans="1:21" s="2" customFormat="1" ht="16.5" customHeight="1" thickBot="1">
      <c r="A58" s="22" t="s">
        <v>183</v>
      </c>
      <c r="B58" s="26" t="s">
        <v>13</v>
      </c>
      <c r="C58" s="11">
        <v>318</v>
      </c>
      <c r="D58" s="11">
        <v>322</v>
      </c>
      <c r="E58" s="11">
        <v>363</v>
      </c>
      <c r="F58" s="11">
        <v>379</v>
      </c>
      <c r="G58" s="11" t="s">
        <v>35</v>
      </c>
      <c r="M58" s="14"/>
      <c r="N58" s="24">
        <v>4493</v>
      </c>
      <c r="O58" s="15"/>
      <c r="P58" s="17"/>
    </row>
    <row r="59" spans="1:21" s="2" customFormat="1" ht="16.5" customHeight="1" thickBot="1">
      <c r="A59" s="22" t="s">
        <v>149</v>
      </c>
      <c r="B59" s="25" t="s">
        <v>23</v>
      </c>
      <c r="C59" s="11">
        <v>142</v>
      </c>
      <c r="D59" s="11">
        <v>156</v>
      </c>
      <c r="E59" s="11">
        <v>163</v>
      </c>
      <c r="F59" s="11" t="s">
        <v>35</v>
      </c>
    </row>
    <row r="60" spans="1:21" s="2" customFormat="1" ht="16.5" customHeight="1" thickBot="1">
      <c r="A60" s="22" t="s">
        <v>184</v>
      </c>
      <c r="B60" s="26" t="s">
        <v>13</v>
      </c>
      <c r="C60" s="11">
        <v>101</v>
      </c>
      <c r="D60" s="11">
        <v>104</v>
      </c>
      <c r="E60" s="11" t="s">
        <v>35</v>
      </c>
    </row>
    <row r="61" spans="1:21" s="2" customFormat="1" ht="16.5" customHeight="1" thickBot="1">
      <c r="A61" s="22" t="s">
        <v>29</v>
      </c>
      <c r="B61" s="25" t="s">
        <v>23</v>
      </c>
      <c r="C61" s="11">
        <v>98</v>
      </c>
      <c r="D61" s="11" t="s">
        <v>35</v>
      </c>
    </row>
    <row r="63" spans="1:21" s="43" customFormat="1" ht="13.5" customHeight="1">
      <c r="B63" s="46" t="s">
        <v>19</v>
      </c>
      <c r="C63" s="48" t="s">
        <v>13</v>
      </c>
      <c r="D63" s="49" t="s">
        <v>14</v>
      </c>
      <c r="E63" s="50" t="s">
        <v>17</v>
      </c>
      <c r="F63" s="67" t="s">
        <v>21</v>
      </c>
      <c r="G63" s="51" t="s">
        <v>18</v>
      </c>
      <c r="H63" s="62" t="s">
        <v>77</v>
      </c>
      <c r="I63" s="52" t="s">
        <v>20</v>
      </c>
      <c r="J63" s="46" t="s">
        <v>15</v>
      </c>
      <c r="S63" s="53"/>
      <c r="T63" s="45"/>
      <c r="U63" s="47"/>
    </row>
    <row r="64" spans="1:21" s="43" customFormat="1" ht="13.5" customHeight="1">
      <c r="A64" s="43" t="s">
        <v>9</v>
      </c>
      <c r="B64" s="44">
        <f>SUM(N58+K44+M11+R27)</f>
        <v>21019</v>
      </c>
      <c r="C64" s="45">
        <f>SUM(N53+K40+M5+R20)</f>
        <v>4267</v>
      </c>
      <c r="D64" s="45">
        <f>SUM(N54+K41+M6+R21)</f>
        <v>4618</v>
      </c>
      <c r="E64" s="45">
        <f>SUM(N55+K42+M7+R22)</f>
        <v>4822</v>
      </c>
      <c r="F64" s="45">
        <f>(N56+R23+M9)</f>
        <v>2765</v>
      </c>
      <c r="G64" s="45">
        <v>217</v>
      </c>
      <c r="H64" s="45">
        <f>(M10+R24)</f>
        <v>751</v>
      </c>
      <c r="I64" s="45">
        <v>61</v>
      </c>
      <c r="J64" s="45">
        <f>(N57+K43+R26)</f>
        <v>3518</v>
      </c>
      <c r="S64" s="46"/>
      <c r="T64" s="44"/>
      <c r="U64" s="47"/>
    </row>
    <row r="65" spans="1:10" s="43" customFormat="1" ht="13.5" customHeight="1">
      <c r="A65" s="43" t="s">
        <v>10</v>
      </c>
      <c r="B65" s="42">
        <v>1</v>
      </c>
      <c r="C65" s="47">
        <f t="shared" ref="C65:J65" si="0">SUM(C64/$B$64)</f>
        <v>0.20300680336838098</v>
      </c>
      <c r="D65" s="47">
        <f t="shared" si="0"/>
        <v>0.21970598030353489</v>
      </c>
      <c r="E65" s="47">
        <f t="shared" si="0"/>
        <v>0.22941148484704316</v>
      </c>
      <c r="F65" s="47">
        <f t="shared" si="0"/>
        <v>0.13154764736666824</v>
      </c>
      <c r="G65" s="47">
        <f t="shared" si="0"/>
        <v>1.0323992578143584E-2</v>
      </c>
      <c r="H65" s="47">
        <f t="shared" si="0"/>
        <v>3.5729578000856368E-2</v>
      </c>
      <c r="I65" s="47">
        <f t="shared" si="0"/>
        <v>2.902136162519625E-3</v>
      </c>
      <c r="J65" s="47">
        <f t="shared" si="0"/>
        <v>0.16737237737285313</v>
      </c>
    </row>
    <row r="66" spans="1:10" s="43" customFormat="1" ht="13.5" customHeight="1">
      <c r="A66" s="43" t="s">
        <v>11</v>
      </c>
      <c r="B66" s="46">
        <v>17</v>
      </c>
      <c r="C66" s="43">
        <v>2</v>
      </c>
      <c r="D66" s="43">
        <v>4</v>
      </c>
      <c r="E66" s="43">
        <v>5</v>
      </c>
      <c r="F66" s="43">
        <v>3</v>
      </c>
      <c r="G66" s="43">
        <v>0</v>
      </c>
      <c r="H66" s="43">
        <v>1</v>
      </c>
      <c r="I66" s="43">
        <v>0</v>
      </c>
      <c r="J66" s="43">
        <v>2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T69"/>
  <sheetViews>
    <sheetView workbookViewId="0">
      <selection activeCell="K18" sqref="K18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7" s="2" customFormat="1" ht="16.5" customHeight="1">
      <c r="A1" s="1" t="s">
        <v>111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4" t="s">
        <v>7</v>
      </c>
      <c r="O3" s="15">
        <f>(5705/11623)</f>
        <v>0.49083713327024003</v>
      </c>
    </row>
    <row r="4" spans="1:17" s="2" customFormat="1" ht="16.5" customHeight="1" thickBot="1">
      <c r="A4" s="7" t="s">
        <v>114</v>
      </c>
      <c r="B4" s="16" t="s">
        <v>13</v>
      </c>
      <c r="C4" s="9">
        <v>1041</v>
      </c>
      <c r="D4" s="10"/>
      <c r="E4" s="9"/>
      <c r="F4" s="11"/>
      <c r="G4" s="11"/>
      <c r="H4" s="10"/>
      <c r="I4" s="10"/>
      <c r="J4" s="10"/>
      <c r="K4" s="11"/>
      <c r="L4" s="11"/>
      <c r="M4" s="12" t="s">
        <v>3</v>
      </c>
      <c r="N4" s="17"/>
      <c r="O4" s="14" t="s">
        <v>9</v>
      </c>
      <c r="P4" s="14" t="s">
        <v>10</v>
      </c>
      <c r="Q4" s="14" t="s">
        <v>11</v>
      </c>
    </row>
    <row r="5" spans="1:17" s="2" customFormat="1" ht="16.5" customHeight="1" thickBot="1">
      <c r="A5" s="7" t="s">
        <v>80</v>
      </c>
      <c r="B5" s="34" t="s">
        <v>17</v>
      </c>
      <c r="C5" s="10">
        <v>672</v>
      </c>
      <c r="D5" s="11">
        <v>682</v>
      </c>
      <c r="E5" s="11">
        <v>691</v>
      </c>
      <c r="F5" s="11">
        <v>745</v>
      </c>
      <c r="G5" s="11">
        <v>776</v>
      </c>
      <c r="H5" s="9">
        <v>791</v>
      </c>
      <c r="I5" s="10">
        <v>804</v>
      </c>
      <c r="J5" s="10">
        <v>839</v>
      </c>
      <c r="K5" s="9">
        <v>945</v>
      </c>
      <c r="L5" s="9"/>
      <c r="M5" s="12" t="s">
        <v>4</v>
      </c>
      <c r="N5" s="18" t="s">
        <v>13</v>
      </c>
      <c r="O5" s="19">
        <f>(C4+C8+C10+C12)</f>
        <v>2162</v>
      </c>
      <c r="P5" s="20">
        <f>SUM(O5/O11)</f>
        <v>0.38245179550681052</v>
      </c>
      <c r="Q5" s="17">
        <v>2</v>
      </c>
    </row>
    <row r="6" spans="1:17" s="2" customFormat="1" ht="16.5" customHeight="1" thickBot="1">
      <c r="A6" s="7" t="s">
        <v>118</v>
      </c>
      <c r="B6" s="13" t="s">
        <v>23</v>
      </c>
      <c r="C6" s="11">
        <v>615</v>
      </c>
      <c r="D6" s="11">
        <v>627</v>
      </c>
      <c r="E6" s="11">
        <v>639</v>
      </c>
      <c r="F6" s="11">
        <v>645</v>
      </c>
      <c r="G6" s="11">
        <v>656</v>
      </c>
      <c r="H6" s="11">
        <v>711</v>
      </c>
      <c r="I6" s="10">
        <v>756</v>
      </c>
      <c r="J6" s="11">
        <v>815</v>
      </c>
      <c r="K6" s="11">
        <v>830</v>
      </c>
      <c r="L6" s="9">
        <v>966</v>
      </c>
      <c r="M6" s="12" t="s">
        <v>5</v>
      </c>
      <c r="N6" s="21" t="s">
        <v>14</v>
      </c>
      <c r="O6" s="19">
        <f>(C7+C9)</f>
        <v>1103</v>
      </c>
      <c r="P6" s="20">
        <f>SUM(O6/O11)</f>
        <v>0.19511763665310455</v>
      </c>
      <c r="Q6" s="17">
        <v>1</v>
      </c>
    </row>
    <row r="7" spans="1:17" s="2" customFormat="1" ht="16.5" customHeight="1" thickBot="1">
      <c r="A7" s="7" t="s">
        <v>119</v>
      </c>
      <c r="B7" s="8" t="s">
        <v>14</v>
      </c>
      <c r="C7" s="11">
        <v>597</v>
      </c>
      <c r="D7" s="11">
        <v>605</v>
      </c>
      <c r="E7" s="11">
        <v>619</v>
      </c>
      <c r="F7" s="11">
        <v>624</v>
      </c>
      <c r="G7" s="11">
        <v>630</v>
      </c>
      <c r="H7" s="11">
        <v>654</v>
      </c>
      <c r="I7" s="11">
        <v>689</v>
      </c>
      <c r="J7" s="11">
        <v>737</v>
      </c>
      <c r="K7" s="11">
        <v>749</v>
      </c>
      <c r="L7" s="9">
        <v>858</v>
      </c>
      <c r="M7" s="12" t="s">
        <v>6</v>
      </c>
      <c r="N7" s="28" t="s">
        <v>17</v>
      </c>
      <c r="O7" s="17">
        <f>(C5+C16)</f>
        <v>809</v>
      </c>
      <c r="P7" s="20">
        <f>SUM(O7/O11)</f>
        <v>0.14310985317530514</v>
      </c>
      <c r="Q7" s="2">
        <v>1</v>
      </c>
    </row>
    <row r="8" spans="1:17" s="2" customFormat="1" ht="16.5" customHeight="1" thickBot="1">
      <c r="A8" s="7" t="s">
        <v>113</v>
      </c>
      <c r="B8" s="16" t="s">
        <v>13</v>
      </c>
      <c r="C8" s="11">
        <v>541</v>
      </c>
      <c r="D8" s="11">
        <v>553</v>
      </c>
      <c r="E8" s="11">
        <v>554</v>
      </c>
      <c r="F8" s="11">
        <v>560</v>
      </c>
      <c r="G8" s="11">
        <v>575</v>
      </c>
      <c r="H8" s="11">
        <v>593</v>
      </c>
      <c r="I8" s="11">
        <v>603</v>
      </c>
      <c r="J8" s="11">
        <v>664</v>
      </c>
      <c r="K8" s="11">
        <v>810</v>
      </c>
      <c r="L8" s="9">
        <v>862</v>
      </c>
      <c r="M8" s="12" t="s">
        <v>16</v>
      </c>
      <c r="N8" s="33" t="s">
        <v>18</v>
      </c>
      <c r="O8" s="2">
        <v>143</v>
      </c>
      <c r="P8" s="20">
        <f>SUM(O8/O11)</f>
        <v>2.5296302848045286E-2</v>
      </c>
    </row>
    <row r="9" spans="1:17" s="2" customFormat="1" ht="16.5" customHeight="1" thickBot="1">
      <c r="A9" s="22" t="s">
        <v>81</v>
      </c>
      <c r="B9" s="27" t="s">
        <v>14</v>
      </c>
      <c r="C9" s="10">
        <v>506</v>
      </c>
      <c r="D9" s="11">
        <v>508</v>
      </c>
      <c r="E9" s="11">
        <v>513</v>
      </c>
      <c r="F9" s="11">
        <v>529</v>
      </c>
      <c r="G9" s="11">
        <v>550</v>
      </c>
      <c r="H9" s="11">
        <v>555</v>
      </c>
      <c r="I9" s="11">
        <v>561</v>
      </c>
      <c r="J9" s="11">
        <v>569</v>
      </c>
      <c r="K9" s="11">
        <v>625</v>
      </c>
      <c r="L9" s="11">
        <v>657</v>
      </c>
      <c r="M9" s="12"/>
      <c r="N9" s="38" t="s">
        <v>21</v>
      </c>
      <c r="O9" s="23">
        <f>(C11+C13)</f>
        <v>561</v>
      </c>
      <c r="P9" s="15">
        <f>SUM(O9/O11)</f>
        <v>9.9239341942331499E-2</v>
      </c>
    </row>
    <row r="10" spans="1:17" s="2" customFormat="1" ht="16.5" customHeight="1" thickBot="1">
      <c r="A10" s="22" t="s">
        <v>116</v>
      </c>
      <c r="B10" s="26" t="s">
        <v>13</v>
      </c>
      <c r="C10" s="11">
        <v>324</v>
      </c>
      <c r="D10" s="11">
        <v>333</v>
      </c>
      <c r="E10" s="11">
        <v>339</v>
      </c>
      <c r="F10" s="11">
        <v>363</v>
      </c>
      <c r="G10" s="10">
        <v>384</v>
      </c>
      <c r="H10" s="10">
        <v>390</v>
      </c>
      <c r="I10" s="11">
        <v>397</v>
      </c>
      <c r="J10" s="11">
        <v>450</v>
      </c>
      <c r="K10" s="10" t="s">
        <v>35</v>
      </c>
      <c r="N10" s="14" t="s">
        <v>15</v>
      </c>
      <c r="O10" s="23">
        <f>(C6+C14+C17)</f>
        <v>875</v>
      </c>
      <c r="P10" s="15">
        <f>SUM(O10/O11)</f>
        <v>0.15478506987440296</v>
      </c>
      <c r="Q10" s="17">
        <v>1</v>
      </c>
    </row>
    <row r="11" spans="1:17" s="2" customFormat="1" ht="16.5" customHeight="1" thickBot="1">
      <c r="A11" s="22" t="s">
        <v>86</v>
      </c>
      <c r="B11" s="66" t="s">
        <v>21</v>
      </c>
      <c r="C11" s="11">
        <v>309</v>
      </c>
      <c r="D11" s="10">
        <v>316</v>
      </c>
      <c r="E11" s="10">
        <v>326</v>
      </c>
      <c r="F11" s="10">
        <v>329</v>
      </c>
      <c r="G11" s="10">
        <v>331</v>
      </c>
      <c r="H11" s="10">
        <v>352</v>
      </c>
      <c r="I11" s="11">
        <v>464</v>
      </c>
      <c r="J11" s="11">
        <v>488</v>
      </c>
      <c r="K11" s="10">
        <v>502</v>
      </c>
      <c r="L11" s="10" t="s">
        <v>35</v>
      </c>
      <c r="O11" s="24">
        <v>5653</v>
      </c>
    </row>
    <row r="12" spans="1:17" s="2" customFormat="1" ht="16.5" customHeight="1" thickBot="1">
      <c r="A12" s="22" t="s">
        <v>115</v>
      </c>
      <c r="B12" s="26" t="s">
        <v>13</v>
      </c>
      <c r="C12" s="10">
        <v>256</v>
      </c>
      <c r="D12" s="10">
        <v>281</v>
      </c>
      <c r="E12" s="10">
        <v>286</v>
      </c>
      <c r="F12" s="10">
        <v>288</v>
      </c>
      <c r="G12" s="10">
        <v>293</v>
      </c>
      <c r="H12" s="10">
        <v>309</v>
      </c>
      <c r="I12" s="10">
        <v>332</v>
      </c>
      <c r="J12" s="10" t="s">
        <v>35</v>
      </c>
    </row>
    <row r="13" spans="1:17" s="2" customFormat="1" ht="16.5" customHeight="1" thickBot="1">
      <c r="A13" s="22" t="s">
        <v>84</v>
      </c>
      <c r="B13" s="66" t="s">
        <v>21</v>
      </c>
      <c r="C13" s="10">
        <v>252</v>
      </c>
      <c r="D13" s="10">
        <v>258</v>
      </c>
      <c r="E13" s="10">
        <v>262</v>
      </c>
      <c r="F13" s="10">
        <v>265</v>
      </c>
      <c r="G13" s="10">
        <v>266</v>
      </c>
      <c r="H13" s="10">
        <v>275</v>
      </c>
      <c r="I13" s="10" t="s">
        <v>35</v>
      </c>
    </row>
    <row r="14" spans="1:17" s="2" customFormat="1" ht="16.5" customHeight="1" thickBot="1">
      <c r="A14" s="22" t="s">
        <v>112</v>
      </c>
      <c r="B14" s="25" t="s">
        <v>23</v>
      </c>
      <c r="C14" s="11">
        <v>163</v>
      </c>
      <c r="D14" s="11">
        <v>166</v>
      </c>
      <c r="E14" s="10">
        <v>180</v>
      </c>
      <c r="F14" s="10">
        <v>184</v>
      </c>
      <c r="G14" s="10">
        <v>196</v>
      </c>
      <c r="H14" s="10" t="s">
        <v>35</v>
      </c>
    </row>
    <row r="15" spans="1:17" s="2" customFormat="1" ht="16.5" customHeight="1" thickBot="1">
      <c r="A15" s="22" t="s">
        <v>120</v>
      </c>
      <c r="B15" s="40" t="s">
        <v>18</v>
      </c>
      <c r="C15" s="10">
        <v>143</v>
      </c>
      <c r="D15" s="11">
        <v>144</v>
      </c>
      <c r="E15" s="10">
        <v>149</v>
      </c>
      <c r="F15" s="10">
        <v>156</v>
      </c>
      <c r="G15" s="10" t="s">
        <v>35</v>
      </c>
    </row>
    <row r="16" spans="1:17" s="2" customFormat="1" ht="16.5" customHeight="1" thickBot="1">
      <c r="A16" s="22" t="s">
        <v>121</v>
      </c>
      <c r="B16" s="30" t="s">
        <v>17</v>
      </c>
      <c r="C16" s="10">
        <v>137</v>
      </c>
      <c r="D16" s="10">
        <v>138</v>
      </c>
      <c r="E16" s="10">
        <v>139</v>
      </c>
      <c r="F16" s="10" t="s">
        <v>35</v>
      </c>
    </row>
    <row r="17" spans="1:17" s="2" customFormat="1" ht="16.5" customHeight="1" thickBot="1">
      <c r="A17" s="22" t="s">
        <v>117</v>
      </c>
      <c r="B17" s="25" t="s">
        <v>23</v>
      </c>
      <c r="C17" s="10">
        <v>97</v>
      </c>
      <c r="D17" s="11">
        <v>99</v>
      </c>
      <c r="E17" s="10" t="s">
        <v>35</v>
      </c>
    </row>
    <row r="18" spans="1:17" s="2" customFormat="1" ht="10.5" customHeight="1">
      <c r="A18" s="1"/>
    </row>
    <row r="19" spans="1:17" s="2" customFormat="1" ht="16.5" customHeight="1">
      <c r="A19" s="1" t="s">
        <v>122</v>
      </c>
    </row>
    <row r="20" spans="1:17" s="2" customFormat="1" ht="9.75" customHeight="1" thickBot="1">
      <c r="A20" s="3"/>
    </row>
    <row r="21" spans="1:17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7</v>
      </c>
      <c r="J21" s="5">
        <v>8</v>
      </c>
      <c r="K21" s="5">
        <v>9</v>
      </c>
      <c r="L21" s="5">
        <v>10</v>
      </c>
      <c r="M21" s="6"/>
      <c r="N21" s="14" t="s">
        <v>7</v>
      </c>
      <c r="O21" s="15">
        <f>(4154/8867)</f>
        <v>0.46847862862298412</v>
      </c>
    </row>
    <row r="22" spans="1:17" s="2" customFormat="1" ht="16.5" customHeight="1" thickBot="1">
      <c r="A22" s="7" t="s">
        <v>124</v>
      </c>
      <c r="B22" s="39" t="s">
        <v>17</v>
      </c>
      <c r="C22" s="9">
        <v>908</v>
      </c>
      <c r="D22" s="11"/>
      <c r="E22" s="11"/>
      <c r="F22" s="11"/>
      <c r="G22" s="11"/>
      <c r="H22" s="9"/>
      <c r="I22" s="11"/>
      <c r="J22" s="11"/>
      <c r="K22" s="11"/>
      <c r="L22" s="11"/>
      <c r="M22" s="12" t="s">
        <v>3</v>
      </c>
      <c r="N22" s="17"/>
      <c r="O22" s="14" t="s">
        <v>9</v>
      </c>
      <c r="P22" s="14" t="s">
        <v>10</v>
      </c>
      <c r="Q22" s="14" t="s">
        <v>11</v>
      </c>
    </row>
    <row r="23" spans="1:17" s="2" customFormat="1" ht="16.5" customHeight="1" thickBot="1">
      <c r="A23" s="7" t="s">
        <v>27</v>
      </c>
      <c r="B23" s="13" t="s">
        <v>23</v>
      </c>
      <c r="C23" s="9">
        <v>877</v>
      </c>
      <c r="D23" s="11"/>
      <c r="E23" s="11"/>
      <c r="F23" s="11"/>
      <c r="G23" s="11"/>
      <c r="H23" s="11"/>
      <c r="I23" s="11"/>
      <c r="J23" s="11"/>
      <c r="K23" s="9"/>
      <c r="L23" s="9"/>
      <c r="M23" s="12" t="s">
        <v>4</v>
      </c>
      <c r="N23" s="18" t="s">
        <v>13</v>
      </c>
      <c r="O23" s="19">
        <f>(C24+C25+C27)</f>
        <v>1268</v>
      </c>
      <c r="P23" s="20">
        <f>SUM(O23/O29)</f>
        <v>0.30904216427004633</v>
      </c>
      <c r="Q23" s="17">
        <v>2</v>
      </c>
    </row>
    <row r="24" spans="1:17" s="2" customFormat="1" ht="16.5" customHeight="1" thickBot="1">
      <c r="A24" s="7" t="s">
        <v>25</v>
      </c>
      <c r="B24" s="16" t="s">
        <v>13</v>
      </c>
      <c r="C24" s="11">
        <v>666</v>
      </c>
      <c r="D24" s="11">
        <v>680</v>
      </c>
      <c r="E24" s="11">
        <v>691</v>
      </c>
      <c r="F24" s="11">
        <v>708</v>
      </c>
      <c r="G24" s="11">
        <v>728</v>
      </c>
      <c r="H24" s="11">
        <v>744</v>
      </c>
      <c r="I24" s="11">
        <v>818</v>
      </c>
      <c r="J24" s="9">
        <v>888</v>
      </c>
      <c r="K24" s="11"/>
      <c r="L24" s="11"/>
      <c r="M24" s="12" t="s">
        <v>5</v>
      </c>
      <c r="N24" s="21" t="s">
        <v>14</v>
      </c>
      <c r="O24" s="19">
        <f>(C26+C30)</f>
        <v>434</v>
      </c>
      <c r="P24" s="20">
        <f>SUM(O24/O29)</f>
        <v>0.10577626127223982</v>
      </c>
      <c r="Q24" s="17"/>
    </row>
    <row r="25" spans="1:17" s="2" customFormat="1" ht="16.5" customHeight="1" thickBot="1">
      <c r="A25" s="7" t="s">
        <v>123</v>
      </c>
      <c r="B25" s="16" t="s">
        <v>13</v>
      </c>
      <c r="C25" s="11">
        <v>395</v>
      </c>
      <c r="D25" s="11">
        <v>401</v>
      </c>
      <c r="E25" s="11">
        <v>408</v>
      </c>
      <c r="F25" s="11">
        <v>428</v>
      </c>
      <c r="G25" s="11">
        <v>437</v>
      </c>
      <c r="H25" s="11">
        <v>458</v>
      </c>
      <c r="I25" s="11">
        <v>516</v>
      </c>
      <c r="J25" s="11">
        <v>550</v>
      </c>
      <c r="K25" s="11">
        <v>573</v>
      </c>
      <c r="L25" s="9">
        <v>658</v>
      </c>
      <c r="M25" s="12" t="s">
        <v>16</v>
      </c>
      <c r="N25" s="28" t="s">
        <v>17</v>
      </c>
      <c r="O25" s="19">
        <f>(C22+C28)</f>
        <v>1079</v>
      </c>
      <c r="P25" s="20">
        <f>SUM(O25/O29)</f>
        <v>0.26297830855471604</v>
      </c>
      <c r="Q25" s="2">
        <v>1</v>
      </c>
    </row>
    <row r="26" spans="1:17" s="2" customFormat="1" ht="16.5" customHeight="1" thickBot="1">
      <c r="A26" s="22" t="s">
        <v>130</v>
      </c>
      <c r="B26" s="27" t="s">
        <v>14</v>
      </c>
      <c r="C26" s="11">
        <v>278</v>
      </c>
      <c r="D26" s="11">
        <v>290</v>
      </c>
      <c r="E26" s="11">
        <v>295</v>
      </c>
      <c r="F26" s="11">
        <v>304</v>
      </c>
      <c r="G26" s="11">
        <v>381</v>
      </c>
      <c r="H26" s="11">
        <v>425</v>
      </c>
      <c r="I26" s="11">
        <v>439</v>
      </c>
      <c r="J26" s="11">
        <v>471</v>
      </c>
      <c r="K26" s="11">
        <v>475</v>
      </c>
      <c r="L26" s="11">
        <v>543</v>
      </c>
      <c r="M26" s="12"/>
      <c r="N26" s="38" t="s">
        <v>21</v>
      </c>
      <c r="O26" s="23">
        <f>(C29+C31)</f>
        <v>321</v>
      </c>
      <c r="P26" s="15">
        <f>SUM(O26/O29)</f>
        <v>7.8235437484767245E-2</v>
      </c>
    </row>
    <row r="27" spans="1:17" s="2" customFormat="1" ht="16.5" customHeight="1" thickBot="1">
      <c r="A27" s="22" t="s">
        <v>125</v>
      </c>
      <c r="B27" s="26" t="s">
        <v>13</v>
      </c>
      <c r="C27" s="11">
        <v>207</v>
      </c>
      <c r="D27" s="11">
        <v>210</v>
      </c>
      <c r="E27" s="11">
        <v>213</v>
      </c>
      <c r="F27" s="11">
        <v>223</v>
      </c>
      <c r="G27" s="11">
        <v>228</v>
      </c>
      <c r="H27" s="11">
        <v>235</v>
      </c>
      <c r="I27" s="11" t="s">
        <v>35</v>
      </c>
      <c r="N27" s="35" t="s">
        <v>20</v>
      </c>
      <c r="O27" s="19">
        <v>59</v>
      </c>
      <c r="P27" s="20">
        <f>SUM(O27/O29)</f>
        <v>1.4379722154521083E-2</v>
      </c>
    </row>
    <row r="28" spans="1:17" s="2" customFormat="1" ht="16.5" customHeight="1" thickBot="1">
      <c r="A28" s="22" t="s">
        <v>132</v>
      </c>
      <c r="B28" s="30" t="s">
        <v>17</v>
      </c>
      <c r="C28" s="11">
        <v>171</v>
      </c>
      <c r="D28" s="11">
        <v>197</v>
      </c>
      <c r="E28" s="11">
        <v>207</v>
      </c>
      <c r="F28" s="11">
        <v>236</v>
      </c>
      <c r="G28" s="11">
        <v>247</v>
      </c>
      <c r="H28" s="11">
        <v>254</v>
      </c>
      <c r="I28" s="11">
        <v>283</v>
      </c>
      <c r="J28" s="11" t="s">
        <v>35</v>
      </c>
      <c r="K28" s="23"/>
      <c r="L28" s="23"/>
      <c r="N28" s="14" t="s">
        <v>15</v>
      </c>
      <c r="O28" s="23">
        <f>(C23+C32)</f>
        <v>942</v>
      </c>
      <c r="P28" s="15">
        <f>SUM(O28/O29)</f>
        <v>0.22958810626370948</v>
      </c>
      <c r="Q28" s="17">
        <v>1</v>
      </c>
    </row>
    <row r="29" spans="1:17" s="2" customFormat="1" ht="16.5" customHeight="1" thickBot="1">
      <c r="A29" s="22" t="s">
        <v>126</v>
      </c>
      <c r="B29" s="66" t="s">
        <v>21</v>
      </c>
      <c r="C29" s="11">
        <v>171</v>
      </c>
      <c r="D29" s="11">
        <v>175</v>
      </c>
      <c r="E29" s="11">
        <v>178</v>
      </c>
      <c r="F29" s="11">
        <v>189</v>
      </c>
      <c r="G29" s="11">
        <v>200</v>
      </c>
      <c r="H29" s="11">
        <v>266</v>
      </c>
      <c r="I29" s="11">
        <v>290</v>
      </c>
      <c r="J29" s="11">
        <v>336</v>
      </c>
      <c r="K29" s="11">
        <v>356</v>
      </c>
      <c r="L29" s="11" t="s">
        <v>35</v>
      </c>
      <c r="O29" s="24">
        <v>4103</v>
      </c>
    </row>
    <row r="30" spans="1:17" s="2" customFormat="1" ht="16.5" customHeight="1" thickBot="1">
      <c r="A30" s="22" t="s">
        <v>131</v>
      </c>
      <c r="B30" s="27" t="s">
        <v>14</v>
      </c>
      <c r="C30" s="11">
        <v>156</v>
      </c>
      <c r="D30" s="11">
        <v>164</v>
      </c>
      <c r="E30" s="11">
        <v>167</v>
      </c>
      <c r="F30" s="11">
        <v>171</v>
      </c>
      <c r="G30" s="11" t="s">
        <v>35</v>
      </c>
      <c r="H30" s="23"/>
      <c r="I30" s="23"/>
      <c r="J30" s="23"/>
      <c r="K30" s="23"/>
    </row>
    <row r="31" spans="1:17" s="2" customFormat="1" ht="16.5" customHeight="1" thickBot="1">
      <c r="A31" s="22" t="s">
        <v>127</v>
      </c>
      <c r="B31" s="66" t="s">
        <v>21</v>
      </c>
      <c r="C31" s="11">
        <v>150</v>
      </c>
      <c r="D31" s="11">
        <v>159</v>
      </c>
      <c r="E31" s="11">
        <v>162</v>
      </c>
      <c r="F31" s="11">
        <v>174</v>
      </c>
      <c r="G31" s="11">
        <v>193</v>
      </c>
      <c r="H31" s="11" t="s">
        <v>35</v>
      </c>
      <c r="I31" s="23"/>
      <c r="J31" s="23"/>
      <c r="K31" s="23"/>
    </row>
    <row r="32" spans="1:17" s="2" customFormat="1" ht="16.5" customHeight="1" thickBot="1">
      <c r="A32" s="22" t="s">
        <v>128</v>
      </c>
      <c r="B32" s="25" t="s">
        <v>23</v>
      </c>
      <c r="C32" s="11">
        <v>65</v>
      </c>
      <c r="D32" s="11">
        <v>66</v>
      </c>
      <c r="E32" s="11">
        <v>73</v>
      </c>
      <c r="F32" s="11" t="s">
        <v>35</v>
      </c>
      <c r="G32" s="23"/>
      <c r="H32" s="23"/>
      <c r="I32" s="23"/>
      <c r="J32" s="23"/>
      <c r="K32" s="23"/>
    </row>
    <row r="33" spans="1:18" s="2" customFormat="1" ht="16.5" customHeight="1" thickBot="1">
      <c r="A33" s="22" t="s">
        <v>129</v>
      </c>
      <c r="B33" s="36" t="s">
        <v>20</v>
      </c>
      <c r="C33" s="11">
        <v>59</v>
      </c>
      <c r="D33" s="11">
        <v>63</v>
      </c>
      <c r="E33" s="11">
        <v>67</v>
      </c>
      <c r="F33" s="11" t="s">
        <v>35</v>
      </c>
      <c r="G33" s="23"/>
      <c r="H33" s="23"/>
      <c r="I33" s="23"/>
      <c r="J33" s="23"/>
      <c r="K33" s="23"/>
    </row>
    <row r="34" spans="1:18" s="2" customFormat="1" ht="10.5" customHeight="1">
      <c r="A34" s="1"/>
      <c r="C34" s="23"/>
      <c r="D34" s="23"/>
      <c r="E34" s="23"/>
      <c r="F34" s="23"/>
      <c r="G34" s="23"/>
      <c r="H34" s="23"/>
      <c r="I34" s="23"/>
      <c r="J34" s="23"/>
      <c r="K34" s="23"/>
    </row>
    <row r="35" spans="1:18" s="2" customFormat="1" ht="17.45" customHeight="1">
      <c r="A35" s="1" t="s">
        <v>133</v>
      </c>
    </row>
    <row r="36" spans="1:18" s="2" customFormat="1" ht="10.5" customHeight="1" thickBot="1">
      <c r="A36" s="1"/>
    </row>
    <row r="37" spans="1:18" s="2" customFormat="1" ht="16.5" customHeight="1" thickBot="1">
      <c r="A37" s="4" t="s">
        <v>0</v>
      </c>
      <c r="B37" s="5" t="s">
        <v>1</v>
      </c>
      <c r="C37" s="5" t="s">
        <v>2</v>
      </c>
      <c r="D37" s="5">
        <v>2</v>
      </c>
      <c r="E37" s="5">
        <v>3</v>
      </c>
      <c r="F37" s="5">
        <v>4</v>
      </c>
      <c r="G37" s="5">
        <v>5</v>
      </c>
      <c r="H37" s="5">
        <v>6</v>
      </c>
      <c r="I37" s="5">
        <v>7</v>
      </c>
      <c r="J37" s="5">
        <v>8</v>
      </c>
      <c r="K37" s="5">
        <v>9</v>
      </c>
      <c r="L37" s="5">
        <v>10</v>
      </c>
      <c r="M37" s="5">
        <v>11</v>
      </c>
      <c r="N37" s="6"/>
      <c r="O37" s="14" t="s">
        <v>7</v>
      </c>
      <c r="P37" s="15">
        <f>(4166/8676)</f>
        <v>0.48017519594283081</v>
      </c>
    </row>
    <row r="38" spans="1:18" s="2" customFormat="1" ht="16.5" customHeight="1" thickBot="1">
      <c r="A38" s="7" t="s">
        <v>137</v>
      </c>
      <c r="B38" s="13" t="s">
        <v>23</v>
      </c>
      <c r="C38" s="9">
        <v>914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2" t="s">
        <v>3</v>
      </c>
      <c r="O38" s="17"/>
      <c r="P38" s="14" t="s">
        <v>9</v>
      </c>
      <c r="Q38" s="14" t="s">
        <v>10</v>
      </c>
      <c r="R38" s="14" t="s">
        <v>11</v>
      </c>
    </row>
    <row r="39" spans="1:18" s="2" customFormat="1" ht="16.5" customHeight="1" thickBot="1">
      <c r="A39" s="7" t="s">
        <v>136</v>
      </c>
      <c r="B39" s="8" t="s">
        <v>14</v>
      </c>
      <c r="C39" s="11">
        <v>692</v>
      </c>
      <c r="D39" s="11">
        <v>699</v>
      </c>
      <c r="E39" s="11">
        <v>701</v>
      </c>
      <c r="F39" s="11">
        <v>707</v>
      </c>
      <c r="G39" s="11">
        <v>730</v>
      </c>
      <c r="H39" s="11">
        <v>740</v>
      </c>
      <c r="I39" s="11">
        <v>757</v>
      </c>
      <c r="J39" s="11">
        <v>808</v>
      </c>
      <c r="K39" s="9">
        <v>828</v>
      </c>
      <c r="L39" s="9"/>
      <c r="M39" s="11"/>
      <c r="N39" s="12" t="s">
        <v>4</v>
      </c>
      <c r="O39" s="18" t="s">
        <v>13</v>
      </c>
      <c r="P39" s="19">
        <f>(C40+C43)</f>
        <v>776</v>
      </c>
      <c r="Q39" s="20">
        <f>SUM(P39/P43)</f>
        <v>0.18903775883069426</v>
      </c>
      <c r="R39" s="17">
        <v>1</v>
      </c>
    </row>
    <row r="40" spans="1:18" s="2" customFormat="1" ht="16.5" customHeight="1" thickBot="1">
      <c r="A40" s="7" t="s">
        <v>98</v>
      </c>
      <c r="B40" s="16" t="s">
        <v>13</v>
      </c>
      <c r="C40" s="11">
        <v>518</v>
      </c>
      <c r="D40" s="11">
        <v>526</v>
      </c>
      <c r="E40" s="11">
        <v>529</v>
      </c>
      <c r="F40" s="11">
        <v>533</v>
      </c>
      <c r="G40" s="11">
        <v>539</v>
      </c>
      <c r="H40" s="11">
        <v>550</v>
      </c>
      <c r="I40" s="11">
        <v>563</v>
      </c>
      <c r="J40" s="11">
        <v>599</v>
      </c>
      <c r="K40" s="11">
        <v>713</v>
      </c>
      <c r="L40" s="11">
        <v>717</v>
      </c>
      <c r="M40" s="9">
        <v>781</v>
      </c>
      <c r="N40" s="12" t="s">
        <v>5</v>
      </c>
      <c r="O40" s="21" t="s">
        <v>14</v>
      </c>
      <c r="P40" s="19">
        <f>(C39+C41)</f>
        <v>1203</v>
      </c>
      <c r="Q40" s="20">
        <f>SUM(P40/P43)</f>
        <v>0.29305724725943971</v>
      </c>
      <c r="R40" s="17">
        <v>2</v>
      </c>
    </row>
    <row r="41" spans="1:18" s="2" customFormat="1" ht="16.5" customHeight="1" thickBot="1">
      <c r="A41" s="7" t="s">
        <v>135</v>
      </c>
      <c r="B41" s="8" t="s">
        <v>14</v>
      </c>
      <c r="C41" s="11">
        <v>511</v>
      </c>
      <c r="D41" s="11">
        <v>514</v>
      </c>
      <c r="E41" s="11">
        <v>517</v>
      </c>
      <c r="F41" s="11">
        <v>523</v>
      </c>
      <c r="G41" s="11">
        <v>529</v>
      </c>
      <c r="H41" s="11">
        <v>532</v>
      </c>
      <c r="I41" s="11">
        <v>598</v>
      </c>
      <c r="J41" s="11">
        <v>626</v>
      </c>
      <c r="K41" s="11">
        <v>729</v>
      </c>
      <c r="L41" s="11">
        <v>730</v>
      </c>
      <c r="M41" s="9">
        <v>756</v>
      </c>
      <c r="N41" s="12" t="s">
        <v>16</v>
      </c>
      <c r="O41" s="28" t="s">
        <v>17</v>
      </c>
      <c r="P41" s="19">
        <f>(C42+C44+C45+C47+C48)</f>
        <v>955</v>
      </c>
      <c r="Q41" s="20">
        <f>SUM(P41/P43)</f>
        <v>0.23264311814859928</v>
      </c>
    </row>
    <row r="42" spans="1:18" s="2" customFormat="1" ht="16.5" customHeight="1" thickBot="1">
      <c r="A42" s="22" t="s">
        <v>141</v>
      </c>
      <c r="B42" s="30" t="s">
        <v>17</v>
      </c>
      <c r="C42" s="11">
        <v>316</v>
      </c>
      <c r="D42" s="11">
        <v>328</v>
      </c>
      <c r="E42" s="11">
        <v>330</v>
      </c>
      <c r="F42" s="11">
        <v>333</v>
      </c>
      <c r="G42" s="11">
        <v>357</v>
      </c>
      <c r="H42" s="11">
        <v>382</v>
      </c>
      <c r="I42" s="11">
        <v>389</v>
      </c>
      <c r="J42" s="11">
        <v>433</v>
      </c>
      <c r="K42" s="11">
        <v>452</v>
      </c>
      <c r="L42" s="11">
        <v>453</v>
      </c>
      <c r="M42" s="11">
        <v>598</v>
      </c>
      <c r="N42" s="12"/>
      <c r="O42" s="29" t="s">
        <v>15</v>
      </c>
      <c r="P42" s="19">
        <f>(C38+C46+C49+C50)</f>
        <v>1171</v>
      </c>
      <c r="Q42" s="20">
        <f>SUM(P42/P43)</f>
        <v>0.28526187576126677</v>
      </c>
      <c r="R42" s="2">
        <v>1</v>
      </c>
    </row>
    <row r="43" spans="1:18" s="2" customFormat="1" ht="16.5" customHeight="1" thickBot="1">
      <c r="A43" s="22" t="s">
        <v>134</v>
      </c>
      <c r="B43" s="26" t="s">
        <v>13</v>
      </c>
      <c r="C43" s="11">
        <v>258</v>
      </c>
      <c r="D43" s="11">
        <v>260</v>
      </c>
      <c r="E43" s="11">
        <v>262</v>
      </c>
      <c r="F43" s="11">
        <v>268</v>
      </c>
      <c r="G43" s="11">
        <v>273</v>
      </c>
      <c r="H43" s="11">
        <v>280</v>
      </c>
      <c r="I43" s="11">
        <v>318</v>
      </c>
      <c r="J43" s="11">
        <v>337</v>
      </c>
      <c r="K43" s="11" t="s">
        <v>35</v>
      </c>
      <c r="O43" s="14"/>
      <c r="P43" s="24">
        <v>4105</v>
      </c>
      <c r="Q43" s="15"/>
      <c r="R43" s="17"/>
    </row>
    <row r="44" spans="1:18" s="2" customFormat="1" ht="16.5" customHeight="1" thickBot="1">
      <c r="A44" s="22" t="s">
        <v>100</v>
      </c>
      <c r="B44" s="30" t="s">
        <v>17</v>
      </c>
      <c r="C44" s="11">
        <v>246</v>
      </c>
      <c r="D44" s="11">
        <v>271</v>
      </c>
      <c r="E44" s="11">
        <v>277</v>
      </c>
      <c r="F44" s="11">
        <v>287</v>
      </c>
      <c r="G44" s="11">
        <v>296</v>
      </c>
      <c r="H44" s="11">
        <v>337</v>
      </c>
      <c r="I44" s="11">
        <v>344</v>
      </c>
      <c r="J44" s="11">
        <v>396</v>
      </c>
      <c r="K44" s="11">
        <v>409</v>
      </c>
      <c r="L44" s="11">
        <v>409</v>
      </c>
      <c r="M44" s="11" t="s">
        <v>35</v>
      </c>
    </row>
    <row r="45" spans="1:18" s="2" customFormat="1" ht="16.5" customHeight="1" thickBot="1">
      <c r="A45" s="22" t="s">
        <v>68</v>
      </c>
      <c r="B45" s="30" t="s">
        <v>17</v>
      </c>
      <c r="C45" s="11">
        <v>227</v>
      </c>
      <c r="D45" s="11">
        <v>232</v>
      </c>
      <c r="E45" s="11">
        <v>235</v>
      </c>
      <c r="F45" s="11">
        <v>235</v>
      </c>
      <c r="G45" s="11">
        <v>236</v>
      </c>
      <c r="H45" s="11">
        <v>243</v>
      </c>
      <c r="I45" s="11">
        <v>254</v>
      </c>
      <c r="J45" s="11" t="s">
        <v>35</v>
      </c>
    </row>
    <row r="46" spans="1:18" s="2" customFormat="1" ht="16.5" customHeight="1" thickBot="1">
      <c r="A46" s="22" t="s">
        <v>57</v>
      </c>
      <c r="B46" s="25" t="s">
        <v>23</v>
      </c>
      <c r="C46" s="11">
        <v>173</v>
      </c>
      <c r="D46" s="11">
        <v>175</v>
      </c>
      <c r="E46" s="11">
        <v>177</v>
      </c>
      <c r="F46" s="11">
        <v>184</v>
      </c>
      <c r="G46" s="11">
        <v>188</v>
      </c>
      <c r="H46" s="11">
        <v>191</v>
      </c>
      <c r="I46" s="11" t="s">
        <v>35</v>
      </c>
    </row>
    <row r="47" spans="1:18" s="2" customFormat="1" ht="16.5" customHeight="1" thickBot="1">
      <c r="A47" s="22" t="s">
        <v>142</v>
      </c>
      <c r="B47" s="30" t="s">
        <v>17</v>
      </c>
      <c r="C47" s="11">
        <v>83</v>
      </c>
      <c r="D47" s="11">
        <v>96</v>
      </c>
      <c r="E47" s="11">
        <v>104</v>
      </c>
      <c r="F47" s="11">
        <v>106</v>
      </c>
      <c r="G47" s="11">
        <v>114</v>
      </c>
      <c r="H47" s="11" t="s">
        <v>35</v>
      </c>
    </row>
    <row r="48" spans="1:18" s="2" customFormat="1" ht="16.5" customHeight="1" thickBot="1">
      <c r="A48" s="22" t="s">
        <v>143</v>
      </c>
      <c r="B48" s="30" t="s">
        <v>17</v>
      </c>
      <c r="C48" s="11">
        <v>83</v>
      </c>
      <c r="D48" s="11">
        <v>85</v>
      </c>
      <c r="E48" s="11">
        <v>89</v>
      </c>
      <c r="F48" s="11">
        <v>92</v>
      </c>
      <c r="G48" s="11" t="s">
        <v>35</v>
      </c>
    </row>
    <row r="49" spans="1:15" s="2" customFormat="1" ht="16.5" customHeight="1" thickBot="1">
      <c r="A49" s="22" t="s">
        <v>138</v>
      </c>
      <c r="B49" s="25" t="s">
        <v>23</v>
      </c>
      <c r="C49" s="11">
        <v>46</v>
      </c>
      <c r="D49" s="11">
        <v>56</v>
      </c>
      <c r="E49" s="11">
        <v>58</v>
      </c>
      <c r="F49" s="11" t="s">
        <v>35</v>
      </c>
    </row>
    <row r="50" spans="1:15" s="2" customFormat="1" ht="16.5" customHeight="1" thickBot="1">
      <c r="A50" s="22" t="s">
        <v>139</v>
      </c>
      <c r="B50" s="10" t="s">
        <v>140</v>
      </c>
      <c r="C50" s="11">
        <v>38</v>
      </c>
      <c r="D50" s="11">
        <v>41</v>
      </c>
      <c r="E50" s="11" t="s">
        <v>35</v>
      </c>
    </row>
    <row r="51" spans="1:15" s="2" customFormat="1" ht="11.25" customHeight="1">
      <c r="A51" s="31"/>
      <c r="B51" s="32"/>
      <c r="C51" s="31"/>
      <c r="D51" s="31"/>
      <c r="E51" s="31"/>
      <c r="N51" s="20"/>
    </row>
    <row r="52" spans="1:15" s="2" customFormat="1" ht="17.45" customHeight="1">
      <c r="A52" s="1" t="s">
        <v>144</v>
      </c>
    </row>
    <row r="53" spans="1:15" s="2" customFormat="1" ht="10.5" customHeight="1" thickBot="1">
      <c r="A53" s="1"/>
    </row>
    <row r="54" spans="1:15" s="2" customFormat="1" ht="16.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5">
        <v>5</v>
      </c>
      <c r="H54" s="5">
        <v>6</v>
      </c>
      <c r="I54" s="5">
        <v>7</v>
      </c>
      <c r="J54" s="5">
        <v>8</v>
      </c>
      <c r="K54" s="6"/>
      <c r="L54" s="14" t="s">
        <v>7</v>
      </c>
      <c r="M54" s="15">
        <f>(4186/9113)</f>
        <v>0.45934379457917263</v>
      </c>
    </row>
    <row r="55" spans="1:15" s="2" customFormat="1" ht="16.5" customHeight="1" thickBot="1">
      <c r="A55" s="7" t="s">
        <v>63</v>
      </c>
      <c r="B55" s="8" t="s">
        <v>14</v>
      </c>
      <c r="C55" s="9">
        <v>1010</v>
      </c>
      <c r="D55" s="11"/>
      <c r="E55" s="11"/>
      <c r="F55" s="11"/>
      <c r="G55" s="11"/>
      <c r="H55" s="11"/>
      <c r="I55" s="11"/>
      <c r="J55" s="11"/>
      <c r="K55" s="12" t="s">
        <v>3</v>
      </c>
      <c r="L55" s="17"/>
      <c r="M55" s="14" t="s">
        <v>9</v>
      </c>
      <c r="N55" s="14" t="s">
        <v>10</v>
      </c>
      <c r="O55" s="14" t="s">
        <v>11</v>
      </c>
    </row>
    <row r="56" spans="1:15" s="2" customFormat="1" ht="16.5" customHeight="1" thickBot="1">
      <c r="A56" s="7" t="s">
        <v>146</v>
      </c>
      <c r="B56" s="8" t="s">
        <v>14</v>
      </c>
      <c r="C56" s="9">
        <v>987</v>
      </c>
      <c r="D56" s="11"/>
      <c r="E56" s="11"/>
      <c r="F56" s="11"/>
      <c r="G56" s="9"/>
      <c r="H56" s="11"/>
      <c r="I56" s="11"/>
      <c r="J56" s="11"/>
      <c r="K56" s="12" t="s">
        <v>4</v>
      </c>
      <c r="L56" s="18" t="s">
        <v>13</v>
      </c>
      <c r="M56" s="19">
        <f>(C60+C61+C62)</f>
        <v>788</v>
      </c>
      <c r="N56" s="20">
        <f>SUM(M56/M61)</f>
        <v>0.19107662463627545</v>
      </c>
      <c r="O56" s="17">
        <v>1</v>
      </c>
    </row>
    <row r="57" spans="1:15" s="2" customFormat="1" ht="16.5" customHeight="1" thickBot="1">
      <c r="A57" s="7" t="s">
        <v>145</v>
      </c>
      <c r="B57" s="34" t="s">
        <v>17</v>
      </c>
      <c r="C57" s="11">
        <v>412</v>
      </c>
      <c r="D57" s="11">
        <v>456</v>
      </c>
      <c r="E57" s="11">
        <v>501</v>
      </c>
      <c r="F57" s="11">
        <v>519</v>
      </c>
      <c r="G57" s="11">
        <v>536</v>
      </c>
      <c r="H57" s="11">
        <v>558</v>
      </c>
      <c r="I57" s="11">
        <v>599</v>
      </c>
      <c r="J57" s="9">
        <v>743</v>
      </c>
      <c r="K57" s="12" t="s">
        <v>5</v>
      </c>
      <c r="L57" s="21" t="s">
        <v>14</v>
      </c>
      <c r="M57" s="19">
        <f>(C55+C56)</f>
        <v>1997</v>
      </c>
      <c r="N57" s="20">
        <f>SUM(M57/M61)</f>
        <v>0.48423860329776913</v>
      </c>
      <c r="O57" s="17">
        <v>2</v>
      </c>
    </row>
    <row r="58" spans="1:15" s="2" customFormat="1" ht="16.5" customHeight="1" thickBot="1">
      <c r="A58" s="22" t="s">
        <v>110</v>
      </c>
      <c r="B58" s="66" t="s">
        <v>21</v>
      </c>
      <c r="C58" s="11">
        <v>383</v>
      </c>
      <c r="D58" s="11">
        <v>419</v>
      </c>
      <c r="E58" s="11">
        <v>434</v>
      </c>
      <c r="F58" s="11">
        <v>452</v>
      </c>
      <c r="G58" s="11">
        <v>494</v>
      </c>
      <c r="H58" s="11">
        <v>521</v>
      </c>
      <c r="I58" s="11">
        <v>560</v>
      </c>
      <c r="J58" s="11">
        <v>645</v>
      </c>
      <c r="K58" s="10"/>
      <c r="L58" s="28" t="s">
        <v>17</v>
      </c>
      <c r="M58" s="19">
        <v>412</v>
      </c>
      <c r="N58" s="20">
        <f>SUM(M58/M61)</f>
        <v>9.990300678952474E-2</v>
      </c>
      <c r="O58" s="2">
        <v>1</v>
      </c>
    </row>
    <row r="59" spans="1:15" s="2" customFormat="1" ht="16.5" customHeight="1" thickBot="1">
      <c r="A59" s="22" t="s">
        <v>108</v>
      </c>
      <c r="B59" s="25" t="s">
        <v>23</v>
      </c>
      <c r="C59" s="11">
        <v>316</v>
      </c>
      <c r="D59" s="11">
        <v>359</v>
      </c>
      <c r="E59" s="11">
        <v>408</v>
      </c>
      <c r="F59" s="11">
        <v>429</v>
      </c>
      <c r="G59" s="11">
        <v>458</v>
      </c>
      <c r="H59" s="11">
        <v>478</v>
      </c>
      <c r="I59" s="11">
        <v>519</v>
      </c>
      <c r="J59" s="11" t="s">
        <v>35</v>
      </c>
      <c r="L59" s="38" t="s">
        <v>21</v>
      </c>
      <c r="M59" s="23">
        <v>383</v>
      </c>
      <c r="N59" s="20">
        <f>SUM(M59/M61)</f>
        <v>9.2870999030067888E-2</v>
      </c>
    </row>
    <row r="60" spans="1:15" s="2" customFormat="1" ht="16.5" customHeight="1" thickBot="1">
      <c r="A60" s="7" t="s">
        <v>105</v>
      </c>
      <c r="B60" s="16" t="s">
        <v>13</v>
      </c>
      <c r="C60" s="11">
        <v>306</v>
      </c>
      <c r="D60" s="11">
        <v>327</v>
      </c>
      <c r="E60" s="11">
        <v>348</v>
      </c>
      <c r="F60" s="11">
        <v>350</v>
      </c>
      <c r="G60" s="11">
        <v>362</v>
      </c>
      <c r="H60" s="11">
        <v>406</v>
      </c>
      <c r="I60" s="11">
        <v>616</v>
      </c>
      <c r="J60" s="9">
        <v>723</v>
      </c>
      <c r="K60" s="12" t="s">
        <v>16</v>
      </c>
      <c r="L60" s="29" t="s">
        <v>15</v>
      </c>
      <c r="M60" s="19">
        <f>(C59+C63+C64)</f>
        <v>544</v>
      </c>
      <c r="N60" s="20">
        <f>SUM(M60/M61)</f>
        <v>0.13191076624636275</v>
      </c>
    </row>
    <row r="61" spans="1:15" s="2" customFormat="1" ht="16.5" customHeight="1" thickBot="1">
      <c r="A61" s="22" t="s">
        <v>150</v>
      </c>
      <c r="B61" s="26" t="s">
        <v>13</v>
      </c>
      <c r="C61" s="11">
        <v>272</v>
      </c>
      <c r="D61" s="11">
        <v>285</v>
      </c>
      <c r="E61" s="11">
        <v>294</v>
      </c>
      <c r="F61" s="11">
        <v>297</v>
      </c>
      <c r="G61" s="11">
        <v>307</v>
      </c>
      <c r="H61" s="11">
        <v>401</v>
      </c>
      <c r="I61" s="11" t="s">
        <v>35</v>
      </c>
      <c r="L61" s="14"/>
      <c r="M61" s="24">
        <v>4124</v>
      </c>
      <c r="N61" s="15"/>
      <c r="O61" s="17"/>
    </row>
    <row r="62" spans="1:15" s="2" customFormat="1" ht="16.5" customHeight="1" thickBot="1">
      <c r="A62" s="22" t="s">
        <v>149</v>
      </c>
      <c r="B62" s="26" t="s">
        <v>13</v>
      </c>
      <c r="C62" s="11">
        <v>210</v>
      </c>
      <c r="D62" s="11">
        <v>224</v>
      </c>
      <c r="E62" s="11">
        <v>233</v>
      </c>
      <c r="F62" s="11">
        <v>240</v>
      </c>
      <c r="G62" s="11">
        <v>247</v>
      </c>
      <c r="H62" s="11" t="s">
        <v>35</v>
      </c>
    </row>
    <row r="63" spans="1:15" s="2" customFormat="1" ht="16.5" customHeight="1" thickBot="1">
      <c r="A63" s="22" t="s">
        <v>147</v>
      </c>
      <c r="B63" s="25" t="s">
        <v>73</v>
      </c>
      <c r="C63" s="11">
        <v>148</v>
      </c>
      <c r="D63" s="11">
        <v>155</v>
      </c>
      <c r="E63" s="11">
        <v>161</v>
      </c>
      <c r="F63" s="11">
        <v>170</v>
      </c>
      <c r="G63" s="11" t="s">
        <v>35</v>
      </c>
    </row>
    <row r="64" spans="1:15" s="2" customFormat="1" ht="16.5" customHeight="1" thickBot="1">
      <c r="A64" s="22" t="s">
        <v>148</v>
      </c>
      <c r="B64" s="25" t="s">
        <v>23</v>
      </c>
      <c r="C64" s="11">
        <v>80</v>
      </c>
      <c r="D64" s="11">
        <v>87</v>
      </c>
      <c r="E64" s="11">
        <v>95</v>
      </c>
      <c r="F64" s="11" t="s">
        <v>35</v>
      </c>
    </row>
    <row r="66" spans="1:20" s="43" customFormat="1" ht="13.5" customHeight="1">
      <c r="B66" s="46" t="s">
        <v>19</v>
      </c>
      <c r="C66" s="48" t="s">
        <v>13</v>
      </c>
      <c r="D66" s="49" t="s">
        <v>14</v>
      </c>
      <c r="E66" s="50" t="s">
        <v>17</v>
      </c>
      <c r="F66" s="67" t="s">
        <v>21</v>
      </c>
      <c r="G66" s="51" t="s">
        <v>18</v>
      </c>
      <c r="H66" s="52" t="s">
        <v>20</v>
      </c>
      <c r="I66" s="46" t="s">
        <v>15</v>
      </c>
      <c r="R66" s="53"/>
      <c r="S66" s="45"/>
      <c r="T66" s="47"/>
    </row>
    <row r="67" spans="1:20" s="43" customFormat="1" ht="13.5" customHeight="1">
      <c r="A67" s="43" t="s">
        <v>9</v>
      </c>
      <c r="B67" s="44">
        <f>SUM(M61+P43+O11+O29)</f>
        <v>17985</v>
      </c>
      <c r="C67" s="45">
        <f>SUM(M56+P39+O5+O23)</f>
        <v>4994</v>
      </c>
      <c r="D67" s="45">
        <f>SUM(M57+P40+O6+O24)</f>
        <v>4737</v>
      </c>
      <c r="E67" s="45">
        <f>SUM(M58+P41+O7+O25)</f>
        <v>3255</v>
      </c>
      <c r="F67" s="45">
        <f>(M59+O26+O9)</f>
        <v>1265</v>
      </c>
      <c r="G67" s="45">
        <v>143</v>
      </c>
      <c r="H67" s="45">
        <v>59</v>
      </c>
      <c r="I67" s="45">
        <f>SUM(M60+P42+O10+O28)</f>
        <v>3532</v>
      </c>
      <c r="R67" s="46"/>
      <c r="S67" s="44"/>
      <c r="T67" s="47"/>
    </row>
    <row r="68" spans="1:20" s="43" customFormat="1" ht="13.5" customHeight="1">
      <c r="A68" s="43" t="s">
        <v>10</v>
      </c>
      <c r="B68" s="42">
        <v>1</v>
      </c>
      <c r="C68" s="47">
        <f t="shared" ref="C68:I68" si="0">SUM(C67/$B$67)</f>
        <v>0.27767584097859327</v>
      </c>
      <c r="D68" s="47">
        <f t="shared" si="0"/>
        <v>0.26338615512927438</v>
      </c>
      <c r="E68" s="47">
        <f t="shared" si="0"/>
        <v>0.18098415346121768</v>
      </c>
      <c r="F68" s="47">
        <f t="shared" si="0"/>
        <v>7.0336391437308868E-2</v>
      </c>
      <c r="G68" s="47">
        <f t="shared" si="0"/>
        <v>7.9510703363914366E-3</v>
      </c>
      <c r="H68" s="47">
        <f t="shared" si="0"/>
        <v>3.2805115373922712E-3</v>
      </c>
      <c r="I68" s="47">
        <f t="shared" si="0"/>
        <v>0.19638587711982208</v>
      </c>
    </row>
    <row r="69" spans="1:20" s="43" customFormat="1" ht="13.5" customHeight="1">
      <c r="A69" s="43" t="s">
        <v>11</v>
      </c>
      <c r="B69" s="46">
        <v>17</v>
      </c>
      <c r="C69" s="43">
        <v>6</v>
      </c>
      <c r="D69" s="43">
        <v>5</v>
      </c>
      <c r="E69" s="43">
        <v>3</v>
      </c>
      <c r="F69" s="43">
        <v>0</v>
      </c>
      <c r="G69" s="43">
        <v>0</v>
      </c>
      <c r="H69" s="43">
        <v>0</v>
      </c>
      <c r="I69" s="43">
        <v>3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T67"/>
  <sheetViews>
    <sheetView workbookViewId="0">
      <selection activeCell="L17" sqref="L17"/>
    </sheetView>
  </sheetViews>
  <sheetFormatPr defaultRowHeight="12.75"/>
  <cols>
    <col min="1" max="1" width="25.28515625" customWidth="1"/>
    <col min="2" max="2" width="8" customWidth="1"/>
    <col min="3" max="18" width="8.7109375" customWidth="1"/>
  </cols>
  <sheetData>
    <row r="1" spans="1:16" s="2" customFormat="1" ht="16.5" customHeight="1">
      <c r="A1" s="1" t="s">
        <v>79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4" t="s">
        <v>7</v>
      </c>
      <c r="N3" s="15">
        <f>(6700/11221)</f>
        <v>0.59709473308974248</v>
      </c>
    </row>
    <row r="4" spans="1:16" s="2" customFormat="1" ht="16.5" customHeight="1" thickBot="1">
      <c r="A4" s="7" t="s">
        <v>39</v>
      </c>
      <c r="B4" s="8" t="s">
        <v>14</v>
      </c>
      <c r="C4" s="11">
        <v>1085</v>
      </c>
      <c r="D4" s="10">
        <v>1090</v>
      </c>
      <c r="E4" s="9">
        <v>1107</v>
      </c>
      <c r="F4" s="11"/>
      <c r="G4" s="11"/>
      <c r="H4" s="10"/>
      <c r="I4" s="10"/>
      <c r="J4" s="10"/>
      <c r="K4" s="11"/>
      <c r="L4" s="12" t="s">
        <v>3</v>
      </c>
      <c r="M4" s="17"/>
      <c r="N4" s="14" t="s">
        <v>9</v>
      </c>
      <c r="O4" s="14" t="s">
        <v>10</v>
      </c>
      <c r="P4" s="14" t="s">
        <v>11</v>
      </c>
    </row>
    <row r="5" spans="1:16" s="2" customFormat="1" ht="16.5" customHeight="1" thickBot="1">
      <c r="A5" s="7" t="s">
        <v>42</v>
      </c>
      <c r="B5" s="13" t="s">
        <v>23</v>
      </c>
      <c r="C5" s="11">
        <v>1041</v>
      </c>
      <c r="D5" s="11">
        <v>1055</v>
      </c>
      <c r="E5" s="11">
        <v>1088</v>
      </c>
      <c r="F5" s="9">
        <v>1093</v>
      </c>
      <c r="G5" s="11"/>
      <c r="H5" s="9"/>
      <c r="I5" s="10"/>
      <c r="J5" s="10"/>
      <c r="K5" s="9"/>
      <c r="L5" s="12" t="s">
        <v>4</v>
      </c>
      <c r="M5" s="18" t="s">
        <v>13</v>
      </c>
      <c r="N5" s="19">
        <f>(C8+C10+C14)</f>
        <v>1245</v>
      </c>
      <c r="O5" s="20">
        <f>SUM(N5/N11)</f>
        <v>0.19016343363372537</v>
      </c>
      <c r="P5" s="17">
        <v>1</v>
      </c>
    </row>
    <row r="6" spans="1:16" s="2" customFormat="1" ht="16.5" customHeight="1" thickBot="1">
      <c r="A6" s="7" t="s">
        <v>81</v>
      </c>
      <c r="B6" s="8" t="s">
        <v>14</v>
      </c>
      <c r="C6" s="10">
        <v>804</v>
      </c>
      <c r="D6" s="11">
        <v>809</v>
      </c>
      <c r="E6" s="11">
        <v>811</v>
      </c>
      <c r="F6" s="11">
        <v>816</v>
      </c>
      <c r="G6" s="11">
        <v>824</v>
      </c>
      <c r="H6" s="11">
        <v>852</v>
      </c>
      <c r="I6" s="10">
        <v>878</v>
      </c>
      <c r="J6" s="11">
        <v>942</v>
      </c>
      <c r="K6" s="9">
        <v>1002</v>
      </c>
      <c r="L6" s="12" t="s">
        <v>16</v>
      </c>
      <c r="M6" s="21" t="s">
        <v>14</v>
      </c>
      <c r="N6" s="19">
        <f>(C4+C6)</f>
        <v>1889</v>
      </c>
      <c r="O6" s="20">
        <f>SUM(N6/N11)</f>
        <v>0.28852909729647169</v>
      </c>
      <c r="P6" s="17">
        <v>2</v>
      </c>
    </row>
    <row r="7" spans="1:16" s="2" customFormat="1" ht="16.5" customHeight="1" thickBot="1">
      <c r="A7" s="7" t="s">
        <v>80</v>
      </c>
      <c r="B7" s="34" t="s">
        <v>17</v>
      </c>
      <c r="C7" s="11">
        <v>683</v>
      </c>
      <c r="D7" s="11">
        <v>686</v>
      </c>
      <c r="E7" s="11">
        <v>695</v>
      </c>
      <c r="F7" s="11">
        <v>696</v>
      </c>
      <c r="G7" s="11">
        <v>708</v>
      </c>
      <c r="H7" s="11">
        <v>740</v>
      </c>
      <c r="I7" s="11">
        <v>801</v>
      </c>
      <c r="J7" s="11">
        <v>889</v>
      </c>
      <c r="K7" s="9">
        <v>985</v>
      </c>
      <c r="L7" s="12" t="s">
        <v>6</v>
      </c>
      <c r="M7" s="28" t="s">
        <v>17</v>
      </c>
      <c r="N7" s="17">
        <v>683</v>
      </c>
      <c r="O7" s="20">
        <f>SUM(N7/N11)</f>
        <v>0.10432259049946541</v>
      </c>
      <c r="P7" s="2">
        <v>1</v>
      </c>
    </row>
    <row r="8" spans="1:16" s="2" customFormat="1" ht="16.5" customHeight="1" thickBot="1">
      <c r="A8" s="7" t="s">
        <v>37</v>
      </c>
      <c r="B8" s="16" t="s">
        <v>13</v>
      </c>
      <c r="C8" s="11">
        <v>587</v>
      </c>
      <c r="D8" s="11">
        <v>591</v>
      </c>
      <c r="E8" s="11">
        <v>592</v>
      </c>
      <c r="F8" s="11">
        <v>593</v>
      </c>
      <c r="G8" s="11">
        <v>639</v>
      </c>
      <c r="H8" s="11">
        <v>658</v>
      </c>
      <c r="I8" s="11">
        <v>684</v>
      </c>
      <c r="J8" s="11">
        <v>753</v>
      </c>
      <c r="K8" s="9">
        <v>1088</v>
      </c>
      <c r="L8" s="12" t="s">
        <v>5</v>
      </c>
      <c r="M8" s="33" t="s">
        <v>18</v>
      </c>
      <c r="N8" s="2">
        <v>568</v>
      </c>
      <c r="O8" s="20">
        <f>SUM(N8/N11)</f>
        <v>8.6757293416832137E-2</v>
      </c>
    </row>
    <row r="9" spans="1:16" s="2" customFormat="1" ht="16.5" customHeight="1" thickBot="1">
      <c r="A9" s="22" t="s">
        <v>45</v>
      </c>
      <c r="B9" s="40" t="s">
        <v>18</v>
      </c>
      <c r="C9" s="10">
        <v>568</v>
      </c>
      <c r="D9" s="11">
        <v>575</v>
      </c>
      <c r="E9" s="11">
        <v>575</v>
      </c>
      <c r="F9" s="11">
        <v>575</v>
      </c>
      <c r="G9" s="11">
        <v>579</v>
      </c>
      <c r="H9" s="11">
        <v>717</v>
      </c>
      <c r="I9" s="11">
        <v>730</v>
      </c>
      <c r="J9" s="11">
        <v>751</v>
      </c>
      <c r="K9" s="11">
        <v>795</v>
      </c>
      <c r="L9" s="12"/>
      <c r="M9" s="38" t="s">
        <v>21</v>
      </c>
      <c r="N9" s="23">
        <f>(C11+C12+C15)</f>
        <v>791</v>
      </c>
      <c r="O9" s="15">
        <f>SUM(N9/N11)</f>
        <v>0.12081869558576447</v>
      </c>
    </row>
    <row r="10" spans="1:16" s="2" customFormat="1" ht="16.5" customHeight="1" thickBot="1">
      <c r="A10" s="22" t="s">
        <v>83</v>
      </c>
      <c r="B10" s="26" t="s">
        <v>13</v>
      </c>
      <c r="C10" s="11">
        <v>455</v>
      </c>
      <c r="D10" s="11">
        <v>461</v>
      </c>
      <c r="E10" s="11">
        <v>469</v>
      </c>
      <c r="F10" s="11">
        <v>469</v>
      </c>
      <c r="G10" s="10">
        <v>541</v>
      </c>
      <c r="H10" s="10">
        <v>555</v>
      </c>
      <c r="I10" s="11">
        <v>613</v>
      </c>
      <c r="J10" s="11">
        <v>706</v>
      </c>
      <c r="K10" s="10" t="s">
        <v>35</v>
      </c>
      <c r="M10" s="14" t="s">
        <v>15</v>
      </c>
      <c r="N10" s="23">
        <f>(C5+C13+C16)</f>
        <v>1371</v>
      </c>
      <c r="O10" s="15">
        <f>SUM(N10/N11)</f>
        <v>0.20940888956774095</v>
      </c>
      <c r="P10" s="17">
        <v>1</v>
      </c>
    </row>
    <row r="11" spans="1:16" s="2" customFormat="1" ht="16.5" customHeight="1" thickBot="1">
      <c r="A11" s="22" t="s">
        <v>86</v>
      </c>
      <c r="B11" s="66" t="s">
        <v>21</v>
      </c>
      <c r="C11" s="10">
        <v>359</v>
      </c>
      <c r="D11" s="10">
        <v>363</v>
      </c>
      <c r="E11" s="10">
        <v>389</v>
      </c>
      <c r="F11" s="10">
        <v>391</v>
      </c>
      <c r="G11" s="10">
        <v>405</v>
      </c>
      <c r="H11" s="10">
        <v>413</v>
      </c>
      <c r="I11" s="11">
        <v>503</v>
      </c>
      <c r="J11" s="11" t="s">
        <v>35</v>
      </c>
      <c r="N11" s="24">
        <v>6547</v>
      </c>
    </row>
    <row r="12" spans="1:16" s="2" customFormat="1" ht="16.5" customHeight="1" thickBot="1">
      <c r="A12" s="22" t="s">
        <v>85</v>
      </c>
      <c r="B12" s="66" t="s">
        <v>21</v>
      </c>
      <c r="C12" s="11">
        <v>282</v>
      </c>
      <c r="D12" s="10">
        <v>283</v>
      </c>
      <c r="E12" s="10">
        <v>318</v>
      </c>
      <c r="F12" s="10">
        <v>318</v>
      </c>
      <c r="G12" s="10">
        <v>345</v>
      </c>
      <c r="H12" s="10">
        <v>350</v>
      </c>
      <c r="I12" s="10" t="s">
        <v>35</v>
      </c>
    </row>
    <row r="13" spans="1:16" s="2" customFormat="1" ht="16.5" customHeight="1" thickBot="1">
      <c r="A13" s="22" t="s">
        <v>54</v>
      </c>
      <c r="B13" s="25" t="s">
        <v>73</v>
      </c>
      <c r="C13" s="11">
        <v>263</v>
      </c>
      <c r="D13" s="10">
        <v>267</v>
      </c>
      <c r="E13" s="10">
        <v>269</v>
      </c>
      <c r="F13" s="10">
        <v>269</v>
      </c>
      <c r="G13" s="10">
        <v>272</v>
      </c>
      <c r="H13" s="10" t="s">
        <v>35</v>
      </c>
    </row>
    <row r="14" spans="1:16" s="2" customFormat="1" ht="16.5" customHeight="1" thickBot="1">
      <c r="A14" s="22" t="s">
        <v>82</v>
      </c>
      <c r="B14" s="26" t="s">
        <v>13</v>
      </c>
      <c r="C14" s="10">
        <v>203</v>
      </c>
      <c r="D14" s="11">
        <v>204</v>
      </c>
      <c r="E14" s="10">
        <v>213</v>
      </c>
      <c r="F14" s="10">
        <v>214</v>
      </c>
      <c r="G14" s="10" t="s">
        <v>35</v>
      </c>
    </row>
    <row r="15" spans="1:16" s="2" customFormat="1" ht="16.5" customHeight="1" thickBot="1">
      <c r="A15" s="22" t="s">
        <v>84</v>
      </c>
      <c r="B15" s="66" t="s">
        <v>21</v>
      </c>
      <c r="C15" s="10">
        <v>150</v>
      </c>
      <c r="D15" s="10">
        <v>151</v>
      </c>
      <c r="E15" s="10" t="s">
        <v>35</v>
      </c>
    </row>
    <row r="16" spans="1:16" s="2" customFormat="1" ht="16.5" customHeight="1" thickBot="1">
      <c r="A16" s="22" t="s">
        <v>50</v>
      </c>
      <c r="B16" s="25" t="s">
        <v>51</v>
      </c>
      <c r="C16" s="10">
        <v>67</v>
      </c>
      <c r="D16" s="11" t="s">
        <v>35</v>
      </c>
    </row>
    <row r="17" spans="1:16" s="2" customFormat="1" ht="10.5" customHeight="1">
      <c r="A17" s="1"/>
    </row>
    <row r="18" spans="1:16" s="2" customFormat="1" ht="16.5" customHeight="1">
      <c r="A18" s="1" t="s">
        <v>87</v>
      </c>
    </row>
    <row r="19" spans="1:16" s="2" customFormat="1" ht="9.75" customHeight="1" thickBot="1">
      <c r="A19" s="3"/>
    </row>
    <row r="20" spans="1:16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6"/>
      <c r="M20" s="14" t="s">
        <v>7</v>
      </c>
      <c r="N20" s="15">
        <f>(5259/9130)</f>
        <v>0.57601314348302302</v>
      </c>
    </row>
    <row r="21" spans="1:16" s="2" customFormat="1" ht="16.5" customHeight="1" thickBot="1">
      <c r="A21" s="7" t="s">
        <v>27</v>
      </c>
      <c r="B21" s="13" t="s">
        <v>23</v>
      </c>
      <c r="C21" s="11">
        <v>906</v>
      </c>
      <c r="D21" s="11">
        <v>916</v>
      </c>
      <c r="E21" s="11">
        <v>931</v>
      </c>
      <c r="F21" s="11">
        <v>969</v>
      </c>
      <c r="G21" s="11">
        <v>1002</v>
      </c>
      <c r="H21" s="9">
        <v>1070</v>
      </c>
      <c r="I21" s="11"/>
      <c r="J21" s="11"/>
      <c r="K21" s="11"/>
      <c r="L21" s="12" t="s">
        <v>3</v>
      </c>
      <c r="M21" s="17"/>
      <c r="N21" s="14" t="s">
        <v>9</v>
      </c>
      <c r="O21" s="14" t="s">
        <v>10</v>
      </c>
      <c r="P21" s="14" t="s">
        <v>11</v>
      </c>
    </row>
    <row r="22" spans="1:16" s="2" customFormat="1" ht="16.5" customHeight="1" thickBot="1">
      <c r="A22" s="7" t="s">
        <v>90</v>
      </c>
      <c r="B22" s="39" t="s">
        <v>17</v>
      </c>
      <c r="C22" s="11">
        <v>725</v>
      </c>
      <c r="D22" s="11">
        <v>739</v>
      </c>
      <c r="E22" s="11">
        <v>776</v>
      </c>
      <c r="F22" s="11">
        <v>780</v>
      </c>
      <c r="G22" s="11">
        <v>851</v>
      </c>
      <c r="H22" s="11">
        <v>878</v>
      </c>
      <c r="I22" s="11">
        <v>885</v>
      </c>
      <c r="J22" s="11">
        <v>920</v>
      </c>
      <c r="K22" s="9">
        <v>968</v>
      </c>
      <c r="L22" s="12" t="s">
        <v>5</v>
      </c>
      <c r="M22" s="18" t="s">
        <v>13</v>
      </c>
      <c r="N22" s="19">
        <f>(C24+C27)</f>
        <v>995</v>
      </c>
      <c r="O22" s="20">
        <f>SUM(N22/N29)</f>
        <v>0.19286683465787943</v>
      </c>
      <c r="P22" s="17">
        <v>1</v>
      </c>
    </row>
    <row r="23" spans="1:16" s="2" customFormat="1" ht="16.5" customHeight="1" thickBot="1">
      <c r="A23" s="22" t="s">
        <v>89</v>
      </c>
      <c r="B23" s="27" t="s">
        <v>14</v>
      </c>
      <c r="C23" s="11">
        <v>693</v>
      </c>
      <c r="D23" s="11">
        <v>698</v>
      </c>
      <c r="E23" s="11">
        <v>737</v>
      </c>
      <c r="F23" s="11">
        <v>754</v>
      </c>
      <c r="G23" s="11">
        <v>785</v>
      </c>
      <c r="H23" s="11">
        <v>803</v>
      </c>
      <c r="I23" s="11">
        <v>805</v>
      </c>
      <c r="J23" s="11">
        <v>861</v>
      </c>
      <c r="K23" s="11">
        <v>901</v>
      </c>
      <c r="L23" s="12"/>
      <c r="M23" s="21" t="s">
        <v>14</v>
      </c>
      <c r="N23" s="19">
        <v>693</v>
      </c>
      <c r="O23" s="20">
        <f>SUM(N23/N29)</f>
        <v>0.13432835820895522</v>
      </c>
      <c r="P23" s="17"/>
    </row>
    <row r="24" spans="1:16" s="2" customFormat="1" ht="16.5" customHeight="1" thickBot="1">
      <c r="A24" s="7" t="s">
        <v>25</v>
      </c>
      <c r="B24" s="16" t="s">
        <v>13</v>
      </c>
      <c r="C24" s="11">
        <v>639</v>
      </c>
      <c r="D24" s="11">
        <v>644</v>
      </c>
      <c r="E24" s="11">
        <v>664</v>
      </c>
      <c r="F24" s="11">
        <v>690</v>
      </c>
      <c r="G24" s="11">
        <v>699</v>
      </c>
      <c r="H24" s="11">
        <v>716</v>
      </c>
      <c r="I24" s="11">
        <v>720</v>
      </c>
      <c r="J24" s="11">
        <v>886</v>
      </c>
      <c r="K24" s="9">
        <v>983</v>
      </c>
      <c r="L24" s="12" t="s">
        <v>4</v>
      </c>
      <c r="M24" s="28" t="s">
        <v>17</v>
      </c>
      <c r="N24" s="17">
        <v>725</v>
      </c>
      <c r="O24" s="20">
        <f>SUM(N24/N29)</f>
        <v>0.14053111068036442</v>
      </c>
      <c r="P24" s="2">
        <v>1</v>
      </c>
    </row>
    <row r="25" spans="1:16" s="2" customFormat="1" ht="16.5" customHeight="1" thickBot="1">
      <c r="A25" s="7" t="s">
        <v>88</v>
      </c>
      <c r="B25" s="13" t="s">
        <v>23</v>
      </c>
      <c r="C25" s="11">
        <v>606</v>
      </c>
      <c r="D25" s="11">
        <v>611</v>
      </c>
      <c r="E25" s="11">
        <v>635</v>
      </c>
      <c r="F25" s="11">
        <v>655</v>
      </c>
      <c r="G25" s="11">
        <v>693</v>
      </c>
      <c r="H25" s="11">
        <v>734</v>
      </c>
      <c r="I25" s="11">
        <v>749</v>
      </c>
      <c r="J25" s="11">
        <v>790</v>
      </c>
      <c r="K25" s="9">
        <v>931</v>
      </c>
      <c r="L25" s="12" t="s">
        <v>16</v>
      </c>
      <c r="M25" s="33" t="s">
        <v>18</v>
      </c>
      <c r="N25" s="2">
        <v>240</v>
      </c>
      <c r="O25" s="20">
        <f>SUM(N25/N29)</f>
        <v>4.6520643535568909E-2</v>
      </c>
    </row>
    <row r="26" spans="1:16" s="2" customFormat="1" ht="16.5" customHeight="1" thickBot="1">
      <c r="A26" s="22" t="s">
        <v>29</v>
      </c>
      <c r="B26" s="25" t="s">
        <v>23</v>
      </c>
      <c r="C26" s="11">
        <v>362</v>
      </c>
      <c r="D26" s="11">
        <v>367</v>
      </c>
      <c r="E26" s="11">
        <v>369</v>
      </c>
      <c r="F26" s="11">
        <v>403</v>
      </c>
      <c r="G26" s="11">
        <v>408</v>
      </c>
      <c r="H26" s="11">
        <v>437</v>
      </c>
      <c r="I26" s="11">
        <v>446</v>
      </c>
      <c r="J26" s="11">
        <v>488</v>
      </c>
      <c r="K26" s="11" t="s">
        <v>35</v>
      </c>
      <c r="M26" s="38" t="s">
        <v>21</v>
      </c>
      <c r="N26" s="23">
        <v>167</v>
      </c>
      <c r="O26" s="15">
        <f>SUM(N26/N29)</f>
        <v>3.2370614460166702E-2</v>
      </c>
    </row>
    <row r="27" spans="1:16" s="2" customFormat="1" ht="16.5" customHeight="1" thickBot="1">
      <c r="A27" s="22" t="s">
        <v>91</v>
      </c>
      <c r="B27" s="26" t="s">
        <v>13</v>
      </c>
      <c r="C27" s="11">
        <v>356</v>
      </c>
      <c r="D27" s="11">
        <v>358</v>
      </c>
      <c r="E27" s="11">
        <v>371</v>
      </c>
      <c r="F27" s="11">
        <v>375</v>
      </c>
      <c r="G27" s="11">
        <v>389</v>
      </c>
      <c r="H27" s="11">
        <v>402</v>
      </c>
      <c r="I27" s="11">
        <v>403</v>
      </c>
      <c r="J27" s="11" t="s">
        <v>35</v>
      </c>
      <c r="K27" s="23"/>
      <c r="M27" s="35" t="s">
        <v>20</v>
      </c>
      <c r="N27" s="19">
        <v>61</v>
      </c>
      <c r="O27" s="20">
        <f>SUM(N27/N29)</f>
        <v>1.1823996898623764E-2</v>
      </c>
    </row>
    <row r="28" spans="1:16" s="2" customFormat="1" ht="16.5" customHeight="1" thickBot="1">
      <c r="A28" s="22" t="s">
        <v>93</v>
      </c>
      <c r="B28" s="40" t="s">
        <v>18</v>
      </c>
      <c r="C28" s="11">
        <v>240</v>
      </c>
      <c r="D28" s="11">
        <v>243</v>
      </c>
      <c r="E28" s="11">
        <v>245</v>
      </c>
      <c r="F28" s="11">
        <v>252</v>
      </c>
      <c r="G28" s="11">
        <v>257</v>
      </c>
      <c r="H28" s="11" t="s">
        <v>35</v>
      </c>
      <c r="I28" s="23"/>
      <c r="J28" s="23"/>
      <c r="K28" s="23"/>
      <c r="M28" s="14" t="s">
        <v>15</v>
      </c>
      <c r="N28" s="23">
        <f>(C21+C25+C26+C29+C30)</f>
        <v>2278</v>
      </c>
      <c r="O28" s="15">
        <f>SUM(N28/N29)</f>
        <v>0.44155844155844154</v>
      </c>
      <c r="P28" s="17">
        <v>2</v>
      </c>
    </row>
    <row r="29" spans="1:16" s="2" customFormat="1" ht="16.5" customHeight="1" thickBot="1">
      <c r="A29" s="22" t="s">
        <v>32</v>
      </c>
      <c r="B29" s="25" t="s">
        <v>23</v>
      </c>
      <c r="C29" s="11">
        <v>228</v>
      </c>
      <c r="D29" s="11">
        <v>230</v>
      </c>
      <c r="E29" s="11">
        <v>237</v>
      </c>
      <c r="F29" s="11">
        <v>248</v>
      </c>
      <c r="G29" s="11" t="s">
        <v>35</v>
      </c>
      <c r="H29" s="23"/>
      <c r="I29" s="23"/>
      <c r="J29" s="23"/>
      <c r="K29" s="23"/>
      <c r="N29" s="24">
        <v>5159</v>
      </c>
    </row>
    <row r="30" spans="1:16" s="2" customFormat="1" ht="16.5" customHeight="1" thickBot="1">
      <c r="A30" s="22" t="s">
        <v>92</v>
      </c>
      <c r="B30" s="25" t="s">
        <v>23</v>
      </c>
      <c r="C30" s="11">
        <v>176</v>
      </c>
      <c r="D30" s="11">
        <v>178</v>
      </c>
      <c r="E30" s="11">
        <v>182</v>
      </c>
      <c r="F30" s="11" t="s">
        <v>35</v>
      </c>
      <c r="G30" s="23"/>
      <c r="H30" s="23"/>
      <c r="I30" s="23"/>
      <c r="J30" s="23"/>
      <c r="K30" s="23"/>
    </row>
    <row r="31" spans="1:16" s="2" customFormat="1" ht="16.5" customHeight="1" thickBot="1">
      <c r="A31" s="22" t="s">
        <v>95</v>
      </c>
      <c r="B31" s="66" t="s">
        <v>21</v>
      </c>
      <c r="C31" s="11">
        <v>167</v>
      </c>
      <c r="D31" s="11">
        <v>170</v>
      </c>
      <c r="E31" s="11" t="s">
        <v>35</v>
      </c>
      <c r="F31" s="23"/>
      <c r="G31" s="23"/>
      <c r="H31" s="23"/>
      <c r="I31" s="23"/>
      <c r="J31" s="23"/>
      <c r="K31" s="23"/>
    </row>
    <row r="32" spans="1:16" s="2" customFormat="1" ht="16.5" customHeight="1" thickBot="1">
      <c r="A32" s="22" t="s">
        <v>94</v>
      </c>
      <c r="B32" s="36" t="s">
        <v>20</v>
      </c>
      <c r="C32" s="11">
        <v>61</v>
      </c>
      <c r="D32" s="11" t="s">
        <v>35</v>
      </c>
      <c r="E32" s="23"/>
      <c r="F32" s="23"/>
      <c r="G32" s="23"/>
      <c r="H32" s="23"/>
      <c r="I32" s="23"/>
      <c r="J32" s="23"/>
      <c r="K32" s="23"/>
    </row>
    <row r="33" spans="1:15" s="2" customFormat="1" ht="10.5" customHeight="1">
      <c r="A33" s="1"/>
      <c r="C33" s="23"/>
      <c r="D33" s="23"/>
      <c r="E33" s="23"/>
      <c r="F33" s="23"/>
      <c r="G33" s="23"/>
      <c r="H33" s="23"/>
      <c r="I33" s="23"/>
      <c r="J33" s="23"/>
      <c r="K33" s="23"/>
    </row>
    <row r="34" spans="1:15" s="2" customFormat="1" ht="17.45" customHeight="1">
      <c r="A34" s="1" t="s">
        <v>96</v>
      </c>
    </row>
    <row r="35" spans="1:15" s="2" customFormat="1" ht="10.5" customHeight="1" thickBot="1">
      <c r="A35" s="1"/>
    </row>
    <row r="36" spans="1:15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6"/>
      <c r="L36" s="14" t="s">
        <v>7</v>
      </c>
      <c r="M36" s="15">
        <f>(8507/14749)</f>
        <v>0.57678486677062857</v>
      </c>
    </row>
    <row r="37" spans="1:15" s="2" customFormat="1" ht="16.5" customHeight="1" thickBot="1">
      <c r="A37" s="7" t="s">
        <v>62</v>
      </c>
      <c r="B37" s="8" t="s">
        <v>14</v>
      </c>
      <c r="C37" s="9">
        <v>1064</v>
      </c>
      <c r="D37" s="11"/>
      <c r="E37" s="11"/>
      <c r="F37" s="11"/>
      <c r="G37" s="11"/>
      <c r="H37" s="11"/>
      <c r="I37" s="11"/>
      <c r="J37" s="11"/>
      <c r="K37" s="12" t="s">
        <v>3</v>
      </c>
      <c r="L37" s="17"/>
      <c r="M37" s="14" t="s">
        <v>9</v>
      </c>
      <c r="N37" s="14" t="s">
        <v>10</v>
      </c>
      <c r="O37" s="14" t="s">
        <v>11</v>
      </c>
    </row>
    <row r="38" spans="1:15" s="2" customFormat="1" ht="16.5" customHeight="1" thickBot="1">
      <c r="A38" s="7" t="s">
        <v>60</v>
      </c>
      <c r="B38" s="8" t="s">
        <v>14</v>
      </c>
      <c r="C38" s="9">
        <v>941</v>
      </c>
      <c r="D38" s="11"/>
      <c r="E38" s="11"/>
      <c r="F38" s="11"/>
      <c r="G38" s="11"/>
      <c r="H38" s="11"/>
      <c r="I38" s="9"/>
      <c r="J38" s="11"/>
      <c r="K38" s="12" t="s">
        <v>4</v>
      </c>
      <c r="L38" s="18" t="s">
        <v>13</v>
      </c>
      <c r="M38" s="19">
        <f>(C40+C46)</f>
        <v>481</v>
      </c>
      <c r="N38" s="20">
        <f>SUM(M38/M43)</f>
        <v>0.1064630367419212</v>
      </c>
      <c r="O38" s="17"/>
    </row>
    <row r="39" spans="1:15" s="2" customFormat="1" ht="16.5" customHeight="1" thickBot="1">
      <c r="A39" s="7" t="s">
        <v>97</v>
      </c>
      <c r="B39" s="34" t="s">
        <v>17</v>
      </c>
      <c r="C39" s="11">
        <v>599</v>
      </c>
      <c r="D39" s="11">
        <v>619</v>
      </c>
      <c r="E39" s="11">
        <v>668</v>
      </c>
      <c r="F39" s="11">
        <v>788</v>
      </c>
      <c r="G39" s="9">
        <v>944</v>
      </c>
      <c r="H39" s="11"/>
      <c r="I39" s="11"/>
      <c r="J39" s="11"/>
      <c r="K39" s="12" t="s">
        <v>5</v>
      </c>
      <c r="L39" s="21" t="s">
        <v>14</v>
      </c>
      <c r="M39" s="19">
        <f>(C37+C38)</f>
        <v>2005</v>
      </c>
      <c r="N39" s="20">
        <f>SUM(M39/M43)</f>
        <v>0.44378043382027443</v>
      </c>
      <c r="O39" s="17">
        <v>2</v>
      </c>
    </row>
    <row r="40" spans="1:15" s="2" customFormat="1" ht="16.5" customHeight="1" thickBot="1">
      <c r="A40" s="22" t="s">
        <v>98</v>
      </c>
      <c r="B40" s="26" t="s">
        <v>13</v>
      </c>
      <c r="C40" s="11">
        <v>419</v>
      </c>
      <c r="D40" s="11">
        <v>438</v>
      </c>
      <c r="E40" s="11">
        <v>465</v>
      </c>
      <c r="F40" s="11">
        <v>489</v>
      </c>
      <c r="G40" s="11">
        <v>518</v>
      </c>
      <c r="H40" s="11">
        <v>525</v>
      </c>
      <c r="I40" s="11">
        <v>534</v>
      </c>
      <c r="J40" s="11">
        <v>658</v>
      </c>
      <c r="K40" s="12"/>
      <c r="L40" s="28" t="s">
        <v>17</v>
      </c>
      <c r="M40" s="19">
        <f>(C39+C43)</f>
        <v>896</v>
      </c>
      <c r="N40" s="20">
        <f>SUM(M40/M43)</f>
        <v>0.19831783975210271</v>
      </c>
      <c r="O40" s="2">
        <v>1</v>
      </c>
    </row>
    <row r="41" spans="1:15" s="2" customFormat="1" ht="16.5" customHeight="1" thickBot="1">
      <c r="A41" s="22" t="s">
        <v>57</v>
      </c>
      <c r="B41" s="66" t="s">
        <v>21</v>
      </c>
      <c r="C41" s="11">
        <v>387</v>
      </c>
      <c r="D41" s="11">
        <v>438</v>
      </c>
      <c r="E41" s="11">
        <v>451</v>
      </c>
      <c r="F41" s="11">
        <v>473</v>
      </c>
      <c r="G41" s="11">
        <v>503</v>
      </c>
      <c r="H41" s="11">
        <v>513</v>
      </c>
      <c r="I41" s="11">
        <v>518</v>
      </c>
      <c r="J41" s="11" t="s">
        <v>35</v>
      </c>
      <c r="L41" s="38" t="s">
        <v>21</v>
      </c>
      <c r="M41" s="19">
        <v>387</v>
      </c>
      <c r="N41" s="20">
        <f>SUM(M41/M43)</f>
        <v>8.565737051792828E-2</v>
      </c>
    </row>
    <row r="42" spans="1:15" s="2" customFormat="1" ht="16.5" customHeight="1" thickBot="1">
      <c r="A42" s="7" t="s">
        <v>65</v>
      </c>
      <c r="B42" s="13" t="s">
        <v>23</v>
      </c>
      <c r="C42" s="11">
        <v>331</v>
      </c>
      <c r="D42" s="11">
        <v>353</v>
      </c>
      <c r="E42" s="11">
        <v>391</v>
      </c>
      <c r="F42" s="11">
        <v>446</v>
      </c>
      <c r="G42" s="11">
        <v>539</v>
      </c>
      <c r="H42" s="11">
        <v>562</v>
      </c>
      <c r="I42" s="11">
        <v>585</v>
      </c>
      <c r="J42" s="9">
        <v>727</v>
      </c>
      <c r="K42" s="12" t="s">
        <v>16</v>
      </c>
      <c r="L42" s="29" t="s">
        <v>15</v>
      </c>
      <c r="M42" s="19">
        <f>(C42+C44+C45)</f>
        <v>749</v>
      </c>
      <c r="N42" s="20">
        <f>SUM(M42/M43)</f>
        <v>0.16578131916777336</v>
      </c>
      <c r="O42" s="2">
        <v>1</v>
      </c>
    </row>
    <row r="43" spans="1:15" s="2" customFormat="1" ht="16.5" customHeight="1" thickBot="1">
      <c r="A43" s="22" t="s">
        <v>68</v>
      </c>
      <c r="B43" s="30" t="s">
        <v>17</v>
      </c>
      <c r="C43" s="11">
        <v>297</v>
      </c>
      <c r="D43" s="11">
        <v>324</v>
      </c>
      <c r="E43" s="11">
        <v>349</v>
      </c>
      <c r="F43" s="11">
        <v>369</v>
      </c>
      <c r="G43" s="11" t="s">
        <v>35</v>
      </c>
      <c r="L43" s="14"/>
      <c r="M43" s="24">
        <v>4518</v>
      </c>
      <c r="N43" s="15"/>
      <c r="O43" s="17"/>
    </row>
    <row r="44" spans="1:15" s="2" customFormat="1" ht="16.5" customHeight="1" thickBot="1">
      <c r="A44" s="22" t="s">
        <v>100</v>
      </c>
      <c r="B44" s="25" t="s">
        <v>23</v>
      </c>
      <c r="C44" s="11">
        <v>265</v>
      </c>
      <c r="D44" s="11">
        <v>271</v>
      </c>
      <c r="E44" s="11">
        <v>307</v>
      </c>
      <c r="F44" s="11" t="s">
        <v>35</v>
      </c>
    </row>
    <row r="45" spans="1:15" s="2" customFormat="1" ht="16.5" customHeight="1" thickBot="1">
      <c r="A45" s="22" t="s">
        <v>101</v>
      </c>
      <c r="B45" s="10" t="s">
        <v>102</v>
      </c>
      <c r="C45" s="11">
        <v>153</v>
      </c>
      <c r="D45" s="11">
        <v>166</v>
      </c>
      <c r="E45" s="11" t="s">
        <v>35</v>
      </c>
    </row>
    <row r="46" spans="1:15" s="2" customFormat="1" ht="16.5" customHeight="1" thickBot="1">
      <c r="A46" s="22" t="s">
        <v>99</v>
      </c>
      <c r="B46" s="26" t="s">
        <v>13</v>
      </c>
      <c r="C46" s="11">
        <v>62</v>
      </c>
      <c r="D46" s="11">
        <v>64</v>
      </c>
      <c r="E46" s="11" t="s">
        <v>35</v>
      </c>
    </row>
    <row r="47" spans="1:15" s="2" customFormat="1" ht="11.25" customHeight="1">
      <c r="A47" s="31"/>
      <c r="B47" s="32"/>
      <c r="C47" s="31"/>
      <c r="D47" s="31"/>
      <c r="E47" s="31"/>
      <c r="N47" s="20"/>
    </row>
    <row r="48" spans="1:15" s="2" customFormat="1" ht="17.45" customHeight="1">
      <c r="A48" s="1" t="s">
        <v>103</v>
      </c>
    </row>
    <row r="49" spans="1:20" s="2" customFormat="1" ht="10.5" customHeight="1" thickBot="1">
      <c r="A49" s="1"/>
    </row>
    <row r="50" spans="1:20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5">
        <v>9</v>
      </c>
      <c r="L50" s="5">
        <v>10</v>
      </c>
      <c r="M50" s="5">
        <v>11</v>
      </c>
      <c r="N50" s="6"/>
      <c r="O50" s="14" t="s">
        <v>7</v>
      </c>
      <c r="P50" s="15">
        <f>(4962/9688)</f>
        <v>0.51218001651527667</v>
      </c>
    </row>
    <row r="51" spans="1:20" s="2" customFormat="1" ht="16.5" customHeight="1" thickBot="1">
      <c r="A51" s="7" t="s">
        <v>63</v>
      </c>
      <c r="B51" s="13" t="s">
        <v>23</v>
      </c>
      <c r="C51" s="9">
        <v>991</v>
      </c>
      <c r="D51" s="11"/>
      <c r="E51" s="11"/>
      <c r="F51" s="11"/>
      <c r="G51" s="11"/>
      <c r="H51" s="11"/>
      <c r="I51" s="11"/>
      <c r="J51" s="11"/>
      <c r="K51" s="9"/>
      <c r="L51" s="9"/>
      <c r="M51" s="9"/>
      <c r="N51" s="12" t="s">
        <v>3</v>
      </c>
      <c r="O51" s="17"/>
      <c r="P51" s="14" t="s">
        <v>9</v>
      </c>
      <c r="Q51" s="14" t="s">
        <v>10</v>
      </c>
      <c r="R51" s="14" t="s">
        <v>11</v>
      </c>
    </row>
    <row r="52" spans="1:20" s="2" customFormat="1" ht="16.5" customHeight="1" thickBot="1">
      <c r="A52" s="7" t="s">
        <v>59</v>
      </c>
      <c r="B52" s="8" t="s">
        <v>14</v>
      </c>
      <c r="C52" s="11">
        <v>772</v>
      </c>
      <c r="D52" s="11">
        <v>805</v>
      </c>
      <c r="E52" s="11">
        <v>808</v>
      </c>
      <c r="F52" s="11">
        <v>872</v>
      </c>
      <c r="G52" s="9">
        <v>1003</v>
      </c>
      <c r="H52" s="11"/>
      <c r="I52" s="11"/>
      <c r="J52" s="11"/>
      <c r="K52" s="9"/>
      <c r="L52" s="9"/>
      <c r="M52" s="9"/>
      <c r="N52" s="12" t="s">
        <v>4</v>
      </c>
      <c r="O52" s="18" t="s">
        <v>13</v>
      </c>
      <c r="P52" s="19">
        <f>(C54+C58)</f>
        <v>637</v>
      </c>
      <c r="Q52" s="20">
        <f>SUM(P52/P57)</f>
        <v>0.13090834360871353</v>
      </c>
      <c r="R52" s="17"/>
    </row>
    <row r="53" spans="1:20" s="2" customFormat="1" ht="16.5" customHeight="1" thickBot="1">
      <c r="A53" s="7" t="s">
        <v>75</v>
      </c>
      <c r="B53" s="34" t="s">
        <v>17</v>
      </c>
      <c r="C53" s="11">
        <v>643</v>
      </c>
      <c r="D53" s="11">
        <v>669</v>
      </c>
      <c r="E53" s="11">
        <v>672</v>
      </c>
      <c r="F53" s="11">
        <v>702</v>
      </c>
      <c r="G53" s="11">
        <v>735</v>
      </c>
      <c r="H53" s="11">
        <v>748</v>
      </c>
      <c r="I53" s="11">
        <v>785</v>
      </c>
      <c r="J53" s="11">
        <v>848</v>
      </c>
      <c r="K53" s="11">
        <v>920</v>
      </c>
      <c r="L53" s="9">
        <v>1046</v>
      </c>
      <c r="M53" s="9"/>
      <c r="N53" s="12" t="s">
        <v>5</v>
      </c>
      <c r="O53" s="21" t="s">
        <v>14</v>
      </c>
      <c r="P53" s="19">
        <f>(C52+C59)</f>
        <v>1019</v>
      </c>
      <c r="Q53" s="20">
        <f>SUM(P53/P57)</f>
        <v>0.20941224825318536</v>
      </c>
      <c r="R53" s="17">
        <v>1</v>
      </c>
    </row>
    <row r="54" spans="1:20" s="2" customFormat="1" ht="16.5" customHeight="1" thickBot="1">
      <c r="A54" s="22" t="s">
        <v>105</v>
      </c>
      <c r="B54" s="26" t="s">
        <v>13</v>
      </c>
      <c r="C54" s="11">
        <v>387</v>
      </c>
      <c r="D54" s="11">
        <v>402</v>
      </c>
      <c r="E54" s="11">
        <v>403</v>
      </c>
      <c r="F54" s="11">
        <v>419</v>
      </c>
      <c r="G54" s="11">
        <v>430</v>
      </c>
      <c r="H54" s="11">
        <v>433</v>
      </c>
      <c r="I54" s="11">
        <v>446</v>
      </c>
      <c r="J54" s="11">
        <v>537</v>
      </c>
      <c r="K54" s="11">
        <v>576</v>
      </c>
      <c r="L54" s="11">
        <v>618</v>
      </c>
      <c r="M54" s="11">
        <v>637</v>
      </c>
      <c r="N54" s="10"/>
      <c r="O54" s="28" t="s">
        <v>17</v>
      </c>
      <c r="P54" s="19">
        <v>643</v>
      </c>
      <c r="Q54" s="20">
        <f>SUM(P54/P57)</f>
        <v>0.13214138923140156</v>
      </c>
      <c r="R54" s="2">
        <v>1</v>
      </c>
    </row>
    <row r="55" spans="1:20" s="2" customFormat="1" ht="16.5" customHeight="1" thickBot="1">
      <c r="A55" s="7" t="s">
        <v>106</v>
      </c>
      <c r="B55" s="13" t="s">
        <v>23</v>
      </c>
      <c r="C55" s="11">
        <v>370</v>
      </c>
      <c r="D55" s="11">
        <v>381</v>
      </c>
      <c r="E55" s="11">
        <v>383</v>
      </c>
      <c r="F55" s="11">
        <v>398</v>
      </c>
      <c r="G55" s="11">
        <v>413</v>
      </c>
      <c r="H55" s="11">
        <v>415</v>
      </c>
      <c r="I55" s="11">
        <v>462</v>
      </c>
      <c r="J55" s="11">
        <v>480</v>
      </c>
      <c r="K55" s="11">
        <v>545</v>
      </c>
      <c r="L55" s="11">
        <v>656</v>
      </c>
      <c r="M55" s="9">
        <v>709</v>
      </c>
      <c r="N55" s="12" t="s">
        <v>16</v>
      </c>
      <c r="O55" s="38" t="s">
        <v>21</v>
      </c>
      <c r="P55" s="23">
        <f>(C60+C62)</f>
        <v>423</v>
      </c>
      <c r="Q55" s="20">
        <f>SUM(P55/P57)</f>
        <v>8.6929716399506779E-2</v>
      </c>
    </row>
    <row r="56" spans="1:20" s="2" customFormat="1" ht="16.5" customHeight="1" thickBot="1">
      <c r="A56" s="22" t="s">
        <v>67</v>
      </c>
      <c r="B56" s="25" t="s">
        <v>23</v>
      </c>
      <c r="C56" s="11">
        <v>295</v>
      </c>
      <c r="D56" s="11">
        <v>298</v>
      </c>
      <c r="E56" s="11">
        <v>300</v>
      </c>
      <c r="F56" s="11">
        <v>332</v>
      </c>
      <c r="G56" s="11">
        <v>352</v>
      </c>
      <c r="H56" s="11">
        <v>357</v>
      </c>
      <c r="I56" s="11">
        <v>416</v>
      </c>
      <c r="J56" s="11">
        <v>437</v>
      </c>
      <c r="K56" s="11">
        <v>525</v>
      </c>
      <c r="L56" s="11" t="s">
        <v>35</v>
      </c>
      <c r="O56" s="29" t="s">
        <v>15</v>
      </c>
      <c r="P56" s="19">
        <f>(C51+C55+C56+C57+C61)</f>
        <v>2144</v>
      </c>
      <c r="Q56" s="20">
        <f>SUM(P56/P57)</f>
        <v>0.44060830250719274</v>
      </c>
      <c r="R56" s="2">
        <v>2</v>
      </c>
    </row>
    <row r="57" spans="1:20" s="2" customFormat="1" ht="16.5" customHeight="1" thickBot="1">
      <c r="A57" s="22" t="s">
        <v>72</v>
      </c>
      <c r="B57" s="25" t="s">
        <v>73</v>
      </c>
      <c r="C57" s="11">
        <v>256</v>
      </c>
      <c r="D57" s="11">
        <v>256</v>
      </c>
      <c r="E57" s="11">
        <v>257</v>
      </c>
      <c r="F57" s="11">
        <v>266</v>
      </c>
      <c r="G57" s="11">
        <v>276</v>
      </c>
      <c r="H57" s="11">
        <v>277</v>
      </c>
      <c r="I57" s="11" t="s">
        <v>35</v>
      </c>
      <c r="O57" s="14"/>
      <c r="P57" s="24">
        <v>4866</v>
      </c>
      <c r="Q57" s="15"/>
      <c r="R57" s="17"/>
    </row>
    <row r="58" spans="1:20" s="2" customFormat="1" ht="16.5" customHeight="1" thickBot="1">
      <c r="A58" s="22" t="s">
        <v>104</v>
      </c>
      <c r="B58" s="26" t="s">
        <v>13</v>
      </c>
      <c r="C58" s="11">
        <v>250</v>
      </c>
      <c r="D58" s="11">
        <v>263</v>
      </c>
      <c r="E58" s="11">
        <v>264</v>
      </c>
      <c r="F58" s="11">
        <v>281</v>
      </c>
      <c r="G58" s="11">
        <v>289</v>
      </c>
      <c r="H58" s="11">
        <v>291</v>
      </c>
      <c r="I58" s="11">
        <v>305</v>
      </c>
      <c r="J58" s="11" t="s">
        <v>35</v>
      </c>
    </row>
    <row r="59" spans="1:20" s="2" customFormat="1" ht="16.5" customHeight="1" thickBot="1">
      <c r="A59" s="22" t="s">
        <v>107</v>
      </c>
      <c r="B59" s="27" t="s">
        <v>14</v>
      </c>
      <c r="C59" s="11">
        <v>247</v>
      </c>
      <c r="D59" s="11">
        <v>251</v>
      </c>
      <c r="E59" s="11">
        <v>252</v>
      </c>
      <c r="F59" s="11">
        <v>264</v>
      </c>
      <c r="G59" s="11" t="s">
        <v>35</v>
      </c>
    </row>
    <row r="60" spans="1:20" s="2" customFormat="1" ht="16.5" customHeight="1" thickBot="1">
      <c r="A60" s="22" t="s">
        <v>110</v>
      </c>
      <c r="B60" s="66" t="s">
        <v>21</v>
      </c>
      <c r="C60" s="11">
        <v>234</v>
      </c>
      <c r="D60" s="11">
        <v>289</v>
      </c>
      <c r="E60" s="11">
        <v>290</v>
      </c>
      <c r="F60" s="11">
        <v>306</v>
      </c>
      <c r="G60" s="11">
        <v>327</v>
      </c>
      <c r="H60" s="11">
        <v>330</v>
      </c>
      <c r="I60" s="11">
        <v>379</v>
      </c>
      <c r="J60" s="11">
        <v>404</v>
      </c>
      <c r="K60" s="11" t="s">
        <v>35</v>
      </c>
    </row>
    <row r="61" spans="1:20" s="2" customFormat="1" ht="16.5" customHeight="1" thickBot="1">
      <c r="A61" s="22" t="s">
        <v>108</v>
      </c>
      <c r="B61" s="25" t="s">
        <v>23</v>
      </c>
      <c r="C61" s="11">
        <v>232</v>
      </c>
      <c r="D61" s="11">
        <v>241</v>
      </c>
      <c r="E61" s="11">
        <v>243</v>
      </c>
      <c r="F61" s="11" t="s">
        <v>35</v>
      </c>
    </row>
    <row r="62" spans="1:20" s="2" customFormat="1" ht="16.5" customHeight="1" thickBot="1">
      <c r="A62" s="22" t="s">
        <v>109</v>
      </c>
      <c r="B62" s="66" t="s">
        <v>21</v>
      </c>
      <c r="C62" s="11">
        <v>189</v>
      </c>
      <c r="D62" s="11" t="s">
        <v>35</v>
      </c>
    </row>
    <row r="64" spans="1:20" s="43" customFormat="1" ht="13.5" customHeight="1">
      <c r="B64" s="46" t="s">
        <v>19</v>
      </c>
      <c r="C64" s="48" t="s">
        <v>13</v>
      </c>
      <c r="D64" s="49" t="s">
        <v>14</v>
      </c>
      <c r="E64" s="50" t="s">
        <v>17</v>
      </c>
      <c r="F64" s="67" t="s">
        <v>21</v>
      </c>
      <c r="G64" s="51" t="s">
        <v>18</v>
      </c>
      <c r="H64" s="52" t="s">
        <v>20</v>
      </c>
      <c r="I64" s="46" t="s">
        <v>15</v>
      </c>
      <c r="R64" s="53"/>
      <c r="S64" s="45"/>
      <c r="T64" s="47"/>
    </row>
    <row r="65" spans="1:20" s="43" customFormat="1" ht="13.5" customHeight="1">
      <c r="A65" s="43" t="s">
        <v>9</v>
      </c>
      <c r="B65" s="44">
        <f>SUM(P57+M43+N11+N29)</f>
        <v>21090</v>
      </c>
      <c r="C65" s="45">
        <f>SUM(P52+M38+N5+N22)</f>
        <v>3358</v>
      </c>
      <c r="D65" s="45">
        <f>SUM(P53+M39+N6+N23)</f>
        <v>5606</v>
      </c>
      <c r="E65" s="45">
        <f>SUM(P54+M40+N7+N24)</f>
        <v>2947</v>
      </c>
      <c r="F65" s="45">
        <f>(P55+M41+N26+N9)</f>
        <v>1768</v>
      </c>
      <c r="G65" s="45">
        <f>(N25+N8)</f>
        <v>808</v>
      </c>
      <c r="H65" s="45">
        <v>61</v>
      </c>
      <c r="I65" s="45">
        <f>SUM(P56+M42+N10+N28)</f>
        <v>6542</v>
      </c>
      <c r="R65" s="46"/>
      <c r="S65" s="44"/>
      <c r="T65" s="47"/>
    </row>
    <row r="66" spans="1:20" s="43" customFormat="1" ht="13.5" customHeight="1">
      <c r="A66" s="43" t="s">
        <v>10</v>
      </c>
      <c r="B66" s="42">
        <v>1</v>
      </c>
      <c r="C66" s="47">
        <f t="shared" ref="C66:I66" si="0">SUM(C65/$B$65)</f>
        <v>0.15922238027501184</v>
      </c>
      <c r="D66" s="47">
        <f t="shared" si="0"/>
        <v>0.26581318160265527</v>
      </c>
      <c r="E66" s="47">
        <f t="shared" si="0"/>
        <v>0.13973447131341868</v>
      </c>
      <c r="F66" s="47">
        <f t="shared" si="0"/>
        <v>8.38311996206733E-2</v>
      </c>
      <c r="G66" s="47">
        <f t="shared" si="0"/>
        <v>3.8311996206733048E-2</v>
      </c>
      <c r="H66" s="47">
        <f t="shared" si="0"/>
        <v>2.8923660502607872E-3</v>
      </c>
      <c r="I66" s="47">
        <f t="shared" si="0"/>
        <v>0.31019440493124706</v>
      </c>
    </row>
    <row r="67" spans="1:20" s="43" customFormat="1" ht="13.5" customHeight="1">
      <c r="A67" s="43" t="s">
        <v>11</v>
      </c>
      <c r="B67" s="46">
        <v>17</v>
      </c>
      <c r="C67" s="43">
        <v>2</v>
      </c>
      <c r="D67" s="43">
        <v>5</v>
      </c>
      <c r="E67" s="43">
        <v>4</v>
      </c>
      <c r="F67" s="43">
        <v>0</v>
      </c>
      <c r="G67" s="43">
        <v>0</v>
      </c>
      <c r="H67" s="43">
        <v>0</v>
      </c>
      <c r="I67" s="43">
        <v>6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V63"/>
  <sheetViews>
    <sheetView topLeftCell="A4" workbookViewId="0">
      <selection activeCell="M15" sqref="M15"/>
    </sheetView>
  </sheetViews>
  <sheetFormatPr defaultRowHeight="12.75"/>
  <cols>
    <col min="1" max="1" width="25.28515625" customWidth="1"/>
    <col min="2" max="2" width="8" customWidth="1"/>
    <col min="3" max="3" width="8.7109375" customWidth="1"/>
    <col min="4" max="18" width="8.5703125" customWidth="1"/>
  </cols>
  <sheetData>
    <row r="1" spans="1:17" s="2" customFormat="1" ht="16.5" customHeight="1">
      <c r="A1" s="1" t="s">
        <v>22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4" t="s">
        <v>7</v>
      </c>
      <c r="O3" s="15">
        <f>(4836/9225)</f>
        <v>0.52422764227642271</v>
      </c>
    </row>
    <row r="4" spans="1:17" s="2" customFormat="1" ht="16.5" customHeight="1" thickBot="1">
      <c r="A4" s="7" t="s">
        <v>27</v>
      </c>
      <c r="B4" s="13" t="s">
        <v>23</v>
      </c>
      <c r="C4" s="9">
        <v>972</v>
      </c>
      <c r="D4" s="10"/>
      <c r="E4" s="11"/>
      <c r="F4" s="11"/>
      <c r="G4" s="11"/>
      <c r="H4" s="10"/>
      <c r="I4" s="10"/>
      <c r="J4" s="10"/>
      <c r="K4" s="11"/>
      <c r="L4" s="12"/>
      <c r="M4" s="12" t="s">
        <v>3</v>
      </c>
      <c r="N4" s="17"/>
      <c r="O4" s="14" t="s">
        <v>9</v>
      </c>
      <c r="P4" s="14" t="s">
        <v>10</v>
      </c>
      <c r="Q4" s="14" t="s">
        <v>11</v>
      </c>
    </row>
    <row r="5" spans="1:17" s="2" customFormat="1" ht="16.5" customHeight="1" thickBot="1">
      <c r="A5" s="7" t="s">
        <v>25</v>
      </c>
      <c r="B5" s="16" t="s">
        <v>13</v>
      </c>
      <c r="C5" s="11">
        <v>841</v>
      </c>
      <c r="D5" s="11">
        <v>841</v>
      </c>
      <c r="E5" s="11">
        <v>843</v>
      </c>
      <c r="F5" s="11">
        <v>926</v>
      </c>
      <c r="G5" s="11">
        <v>939</v>
      </c>
      <c r="H5" s="9">
        <v>979</v>
      </c>
      <c r="I5" s="10"/>
      <c r="J5" s="10"/>
      <c r="K5" s="9"/>
      <c r="L5" s="10"/>
      <c r="M5" s="12" t="s">
        <v>4</v>
      </c>
      <c r="N5" s="18" t="s">
        <v>13</v>
      </c>
      <c r="O5" s="19">
        <f>(C5+C12)</f>
        <v>1030</v>
      </c>
      <c r="P5" s="20">
        <f>SUM(O5/O10)</f>
        <v>0.21561649570860372</v>
      </c>
      <c r="Q5" s="17">
        <v>1</v>
      </c>
    </row>
    <row r="6" spans="1:17" s="2" customFormat="1" ht="16.5" customHeight="1" thickBot="1">
      <c r="A6" s="7" t="s">
        <v>33</v>
      </c>
      <c r="B6" s="39" t="s">
        <v>17</v>
      </c>
      <c r="C6" s="10">
        <v>794</v>
      </c>
      <c r="D6" s="11">
        <v>808</v>
      </c>
      <c r="E6" s="11">
        <v>813</v>
      </c>
      <c r="F6" s="11">
        <v>848</v>
      </c>
      <c r="G6" s="11">
        <v>894</v>
      </c>
      <c r="H6" s="11">
        <v>938</v>
      </c>
      <c r="I6" s="10">
        <v>946</v>
      </c>
      <c r="J6" s="9">
        <v>1061</v>
      </c>
      <c r="K6" s="9"/>
      <c r="L6" s="10"/>
      <c r="M6" s="12" t="s">
        <v>5</v>
      </c>
      <c r="N6" s="21" t="s">
        <v>14</v>
      </c>
      <c r="O6" s="19">
        <v>562</v>
      </c>
      <c r="P6" s="20">
        <f>SUM(O6/O10)</f>
        <v>0.11764705882352941</v>
      </c>
      <c r="Q6" s="17">
        <v>1</v>
      </c>
    </row>
    <row r="7" spans="1:17" s="2" customFormat="1" ht="16.5" customHeight="1" thickBot="1">
      <c r="A7" s="7" t="s">
        <v>26</v>
      </c>
      <c r="B7" s="8" t="s">
        <v>14</v>
      </c>
      <c r="C7" s="10">
        <v>562</v>
      </c>
      <c r="D7" s="11">
        <v>565</v>
      </c>
      <c r="E7" s="11">
        <v>567</v>
      </c>
      <c r="F7" s="11">
        <v>592</v>
      </c>
      <c r="G7" s="11">
        <v>599</v>
      </c>
      <c r="H7" s="11">
        <v>617</v>
      </c>
      <c r="I7" s="11">
        <v>619</v>
      </c>
      <c r="J7" s="11">
        <v>694</v>
      </c>
      <c r="K7" s="11">
        <v>727</v>
      </c>
      <c r="L7" s="9">
        <v>791</v>
      </c>
      <c r="M7" s="12" t="s">
        <v>16</v>
      </c>
      <c r="N7" s="28" t="s">
        <v>17</v>
      </c>
      <c r="O7" s="17">
        <v>794</v>
      </c>
      <c r="P7" s="20">
        <f>SUM(O7/O10)</f>
        <v>0.16621310445886539</v>
      </c>
      <c r="Q7" s="2">
        <v>1</v>
      </c>
    </row>
    <row r="8" spans="1:17" s="2" customFormat="1" ht="16.5" customHeight="1" thickBot="1">
      <c r="A8" s="22" t="s">
        <v>32</v>
      </c>
      <c r="B8" s="25" t="s">
        <v>23</v>
      </c>
      <c r="C8" s="10">
        <v>313</v>
      </c>
      <c r="D8" s="11">
        <v>318</v>
      </c>
      <c r="E8" s="11">
        <v>319</v>
      </c>
      <c r="F8" s="11">
        <v>339</v>
      </c>
      <c r="G8" s="11">
        <v>364</v>
      </c>
      <c r="H8" s="11">
        <v>380</v>
      </c>
      <c r="I8" s="11">
        <v>381</v>
      </c>
      <c r="J8" s="11" t="s">
        <v>35</v>
      </c>
      <c r="N8" s="33" t="s">
        <v>18</v>
      </c>
      <c r="O8" s="2">
        <v>304</v>
      </c>
      <c r="P8" s="20">
        <f>SUM(O8/O10)</f>
        <v>6.3638266694578186E-2</v>
      </c>
    </row>
    <row r="9" spans="1:17" s="2" customFormat="1" ht="16.5" customHeight="1" thickBot="1">
      <c r="A9" s="22" t="s">
        <v>34</v>
      </c>
      <c r="B9" s="40" t="s">
        <v>18</v>
      </c>
      <c r="C9" s="11">
        <v>304</v>
      </c>
      <c r="D9" s="11">
        <v>307</v>
      </c>
      <c r="E9" s="11">
        <v>309</v>
      </c>
      <c r="F9" s="11">
        <v>311</v>
      </c>
      <c r="G9" s="11">
        <v>368</v>
      </c>
      <c r="H9" s="11">
        <v>400</v>
      </c>
      <c r="I9" s="11">
        <v>404</v>
      </c>
      <c r="J9" s="11">
        <v>436</v>
      </c>
      <c r="K9" s="11">
        <v>448</v>
      </c>
      <c r="L9" s="11" t="s">
        <v>35</v>
      </c>
      <c r="N9" s="14" t="s">
        <v>15</v>
      </c>
      <c r="O9" s="23">
        <f>(C4+C8+C10+C11+C13+C14)</f>
        <v>2087</v>
      </c>
      <c r="P9" s="15">
        <f>SUM(O9/O10)</f>
        <v>0.43688507431442331</v>
      </c>
      <c r="Q9" s="17">
        <v>1</v>
      </c>
    </row>
    <row r="10" spans="1:17" s="2" customFormat="1" ht="16.5" customHeight="1" thickBot="1">
      <c r="A10" s="22" t="s">
        <v>28</v>
      </c>
      <c r="B10" s="25" t="s">
        <v>23</v>
      </c>
      <c r="C10" s="10">
        <v>295</v>
      </c>
      <c r="D10" s="11">
        <v>298</v>
      </c>
      <c r="E10" s="11">
        <v>299</v>
      </c>
      <c r="F10" s="11">
        <v>304</v>
      </c>
      <c r="G10" s="10">
        <v>320</v>
      </c>
      <c r="H10" s="10">
        <v>413</v>
      </c>
      <c r="I10" s="11">
        <v>421</v>
      </c>
      <c r="J10" s="11">
        <v>480</v>
      </c>
      <c r="K10" s="10">
        <v>498</v>
      </c>
      <c r="L10" s="10">
        <v>621</v>
      </c>
      <c r="M10" s="12"/>
      <c r="O10" s="24">
        <v>4777</v>
      </c>
    </row>
    <row r="11" spans="1:17" s="2" customFormat="1" ht="16.5" customHeight="1" thickBot="1">
      <c r="A11" s="22" t="s">
        <v>29</v>
      </c>
      <c r="B11" s="25" t="s">
        <v>23</v>
      </c>
      <c r="C11" s="11">
        <v>277</v>
      </c>
      <c r="D11" s="10">
        <v>278</v>
      </c>
      <c r="E11" s="10">
        <v>279</v>
      </c>
      <c r="F11" s="10">
        <v>283</v>
      </c>
      <c r="G11" s="10">
        <v>299</v>
      </c>
      <c r="H11" s="10" t="s">
        <v>35</v>
      </c>
    </row>
    <row r="12" spans="1:17" s="2" customFormat="1" ht="16.5" customHeight="1" thickBot="1">
      <c r="A12" s="22" t="s">
        <v>24</v>
      </c>
      <c r="B12" s="26" t="s">
        <v>13</v>
      </c>
      <c r="C12" s="11">
        <v>189</v>
      </c>
      <c r="D12" s="10">
        <v>190</v>
      </c>
      <c r="E12" s="10">
        <v>191</v>
      </c>
      <c r="F12" s="10" t="s">
        <v>35</v>
      </c>
    </row>
    <row r="13" spans="1:17" s="2" customFormat="1" ht="16.5" customHeight="1" thickBot="1">
      <c r="A13" s="22" t="s">
        <v>31</v>
      </c>
      <c r="B13" s="25" t="s">
        <v>23</v>
      </c>
      <c r="C13" s="11">
        <v>188</v>
      </c>
      <c r="D13" s="10">
        <v>199</v>
      </c>
      <c r="E13" s="10">
        <v>200</v>
      </c>
      <c r="F13" s="10">
        <v>202</v>
      </c>
      <c r="G13" s="10" t="s">
        <v>35</v>
      </c>
    </row>
    <row r="14" spans="1:17" s="2" customFormat="1" ht="16.5" customHeight="1" thickBot="1">
      <c r="A14" s="22" t="s">
        <v>30</v>
      </c>
      <c r="B14" s="25" t="s">
        <v>23</v>
      </c>
      <c r="C14" s="10">
        <v>42</v>
      </c>
      <c r="D14" s="11" t="s">
        <v>35</v>
      </c>
    </row>
    <row r="15" spans="1:17" s="2" customFormat="1" ht="10.5" customHeight="1">
      <c r="A15" s="1"/>
    </row>
    <row r="16" spans="1:17" s="2" customFormat="1" ht="17.45" customHeight="1">
      <c r="A16" s="1" t="s">
        <v>36</v>
      </c>
    </row>
    <row r="17" spans="1:20" s="2" customFormat="1" ht="10.5" customHeight="1" thickBot="1">
      <c r="A17" s="1"/>
    </row>
    <row r="18" spans="1:20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5">
        <v>11</v>
      </c>
      <c r="N18" s="5">
        <v>12</v>
      </c>
      <c r="O18" s="5">
        <v>13</v>
      </c>
      <c r="P18" s="6"/>
      <c r="Q18" s="14" t="s">
        <v>7</v>
      </c>
      <c r="R18" s="15">
        <f>(8507/14749)</f>
        <v>0.57678486677062857</v>
      </c>
    </row>
    <row r="19" spans="1:20" s="2" customFormat="1" ht="16.5" customHeight="1" thickBot="1">
      <c r="A19" s="7" t="s">
        <v>39</v>
      </c>
      <c r="B19" s="8" t="s">
        <v>14</v>
      </c>
      <c r="C19" s="9">
        <v>1533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9"/>
      <c r="O19" s="9"/>
      <c r="P19" s="12" t="s">
        <v>3</v>
      </c>
      <c r="Q19" s="17"/>
      <c r="R19" s="14" t="s">
        <v>9</v>
      </c>
      <c r="S19" s="14" t="s">
        <v>10</v>
      </c>
      <c r="T19" s="14" t="s">
        <v>11</v>
      </c>
    </row>
    <row r="20" spans="1:20" s="2" customFormat="1" ht="16.5" customHeight="1" thickBot="1">
      <c r="A20" s="7" t="s">
        <v>40</v>
      </c>
      <c r="B20" s="8" t="s">
        <v>14</v>
      </c>
      <c r="C20" s="11">
        <v>1014</v>
      </c>
      <c r="D20" s="11">
        <v>1118</v>
      </c>
      <c r="E20" s="11">
        <v>1123</v>
      </c>
      <c r="F20" s="11">
        <v>1123</v>
      </c>
      <c r="G20" s="11">
        <v>1126</v>
      </c>
      <c r="H20" s="11">
        <v>1133</v>
      </c>
      <c r="I20" s="11">
        <v>1160</v>
      </c>
      <c r="J20" s="11">
        <v>1161</v>
      </c>
      <c r="K20" s="11">
        <v>1173</v>
      </c>
      <c r="L20" s="9">
        <v>1239</v>
      </c>
      <c r="M20" s="11"/>
      <c r="N20" s="9"/>
      <c r="O20" s="9"/>
      <c r="P20" s="12" t="s">
        <v>4</v>
      </c>
      <c r="Q20" s="18" t="s">
        <v>13</v>
      </c>
      <c r="R20" s="19">
        <f>(C25+C26)</f>
        <v>978</v>
      </c>
      <c r="S20" s="20">
        <f>SUM(R20/R26)</f>
        <v>0.1164840400190567</v>
      </c>
      <c r="T20" s="17"/>
    </row>
    <row r="21" spans="1:20" s="2" customFormat="1" ht="16.5" customHeight="1" thickBot="1">
      <c r="A21" s="7" t="s">
        <v>45</v>
      </c>
      <c r="B21" s="37" t="s">
        <v>18</v>
      </c>
      <c r="C21" s="11">
        <v>888</v>
      </c>
      <c r="D21" s="11">
        <v>894</v>
      </c>
      <c r="E21" s="11">
        <v>899</v>
      </c>
      <c r="F21" s="11">
        <v>907</v>
      </c>
      <c r="G21" s="11">
        <v>928</v>
      </c>
      <c r="H21" s="11">
        <v>943</v>
      </c>
      <c r="I21" s="11">
        <v>951</v>
      </c>
      <c r="J21" s="11">
        <v>992</v>
      </c>
      <c r="K21" s="11">
        <v>1062</v>
      </c>
      <c r="L21" s="11">
        <v>1087</v>
      </c>
      <c r="M21" s="11">
        <v>1087</v>
      </c>
      <c r="N21" s="11">
        <v>1097</v>
      </c>
      <c r="O21" s="9">
        <v>1153</v>
      </c>
      <c r="P21" s="12" t="s">
        <v>5</v>
      </c>
      <c r="Q21" s="21" t="s">
        <v>14</v>
      </c>
      <c r="R21" s="19">
        <f>(C19+C20+C22)</f>
        <v>3425</v>
      </c>
      <c r="S21" s="20">
        <f>SUM(R21/R26)</f>
        <v>0.40793234873749407</v>
      </c>
      <c r="T21" s="17">
        <v>3</v>
      </c>
    </row>
    <row r="22" spans="1:20" s="2" customFormat="1" ht="16.5" customHeight="1" thickBot="1">
      <c r="A22" s="7" t="s">
        <v>41</v>
      </c>
      <c r="B22" s="8" t="s">
        <v>14</v>
      </c>
      <c r="C22" s="11">
        <v>878</v>
      </c>
      <c r="D22" s="11">
        <v>945</v>
      </c>
      <c r="E22" s="11">
        <v>948</v>
      </c>
      <c r="F22" s="11">
        <v>953</v>
      </c>
      <c r="G22" s="11">
        <v>957</v>
      </c>
      <c r="H22" s="11">
        <v>961</v>
      </c>
      <c r="I22" s="11">
        <v>970</v>
      </c>
      <c r="J22" s="11">
        <v>990</v>
      </c>
      <c r="K22" s="11">
        <v>1011</v>
      </c>
      <c r="L22" s="11">
        <v>1029</v>
      </c>
      <c r="M22" s="11">
        <v>1045</v>
      </c>
      <c r="N22" s="11">
        <v>1076</v>
      </c>
      <c r="O22" s="9">
        <v>1162</v>
      </c>
      <c r="P22" s="12" t="s">
        <v>16</v>
      </c>
      <c r="Q22" s="28" t="s">
        <v>17</v>
      </c>
      <c r="R22" s="19">
        <f>(C23+C27)</f>
        <v>1303</v>
      </c>
      <c r="S22" s="20">
        <f>SUM(R22/R26)</f>
        <v>0.15519294902334446</v>
      </c>
      <c r="T22" s="2">
        <v>1</v>
      </c>
    </row>
    <row r="23" spans="1:20" s="2" customFormat="1" ht="16.5" customHeight="1" thickBot="1">
      <c r="A23" s="7" t="s">
        <v>43</v>
      </c>
      <c r="B23" s="34" t="s">
        <v>17</v>
      </c>
      <c r="C23" s="11">
        <v>824</v>
      </c>
      <c r="D23" s="11">
        <v>843</v>
      </c>
      <c r="E23" s="11">
        <v>844</v>
      </c>
      <c r="F23" s="11">
        <v>845</v>
      </c>
      <c r="G23" s="11">
        <v>849</v>
      </c>
      <c r="H23" s="11">
        <v>853</v>
      </c>
      <c r="I23" s="11">
        <v>868</v>
      </c>
      <c r="J23" s="11">
        <v>884</v>
      </c>
      <c r="K23" s="11">
        <v>904</v>
      </c>
      <c r="L23" s="11">
        <v>1001</v>
      </c>
      <c r="M23" s="11">
        <v>1009</v>
      </c>
      <c r="N23" s="11">
        <v>1051</v>
      </c>
      <c r="O23" s="9">
        <v>1361</v>
      </c>
      <c r="P23" s="12" t="s">
        <v>6</v>
      </c>
      <c r="Q23" s="33" t="s">
        <v>18</v>
      </c>
      <c r="R23" s="19">
        <v>888</v>
      </c>
      <c r="S23" s="20">
        <f>SUM(R23/R26)</f>
        <v>0.10576464983325393</v>
      </c>
      <c r="T23" s="2">
        <v>1</v>
      </c>
    </row>
    <row r="24" spans="1:20" s="2" customFormat="1" ht="16.5" customHeight="1" thickBot="1">
      <c r="A24" s="7" t="s">
        <v>42</v>
      </c>
      <c r="B24" s="13" t="s">
        <v>23</v>
      </c>
      <c r="C24" s="11">
        <v>708</v>
      </c>
      <c r="D24" s="11">
        <v>781</v>
      </c>
      <c r="E24" s="11">
        <v>790</v>
      </c>
      <c r="F24" s="11">
        <v>790</v>
      </c>
      <c r="G24" s="11">
        <v>797</v>
      </c>
      <c r="H24" s="11">
        <v>799</v>
      </c>
      <c r="I24" s="11">
        <v>823</v>
      </c>
      <c r="J24" s="11">
        <v>825</v>
      </c>
      <c r="K24" s="11">
        <v>840</v>
      </c>
      <c r="L24" s="11">
        <v>942</v>
      </c>
      <c r="M24" s="11">
        <v>947</v>
      </c>
      <c r="N24" s="11">
        <v>1034</v>
      </c>
      <c r="O24" s="9">
        <v>1121</v>
      </c>
      <c r="P24" s="12" t="s">
        <v>8</v>
      </c>
      <c r="Q24" s="35" t="s">
        <v>20</v>
      </c>
      <c r="R24" s="19">
        <v>448</v>
      </c>
      <c r="S24" s="20">
        <f>SUM(R24/R26)</f>
        <v>5.3358742258218197E-2</v>
      </c>
    </row>
    <row r="25" spans="1:20" s="2" customFormat="1" ht="16.5" customHeight="1" thickBot="1">
      <c r="A25" s="22" t="s">
        <v>38</v>
      </c>
      <c r="B25" s="26" t="s">
        <v>13</v>
      </c>
      <c r="C25" s="11">
        <v>490</v>
      </c>
      <c r="D25" s="11">
        <v>506</v>
      </c>
      <c r="E25" s="11">
        <v>507</v>
      </c>
      <c r="F25" s="11">
        <v>508</v>
      </c>
      <c r="G25" s="11">
        <v>508</v>
      </c>
      <c r="H25" s="11">
        <v>511</v>
      </c>
      <c r="I25" s="11">
        <v>514</v>
      </c>
      <c r="J25" s="11">
        <v>514</v>
      </c>
      <c r="K25" s="11">
        <v>517</v>
      </c>
      <c r="L25" s="11">
        <v>553</v>
      </c>
      <c r="M25" s="11">
        <v>554</v>
      </c>
      <c r="N25" s="11" t="s">
        <v>35</v>
      </c>
      <c r="Q25" s="29" t="s">
        <v>15</v>
      </c>
      <c r="R25" s="19">
        <f>(C24+C29+C30+C31+C32+C33+C34+C35)</f>
        <v>1354</v>
      </c>
      <c r="S25" s="20">
        <f>SUM(R25/R26)</f>
        <v>0.16126727012863268</v>
      </c>
      <c r="T25" s="2">
        <v>1</v>
      </c>
    </row>
    <row r="26" spans="1:20" s="2" customFormat="1" ht="16.5" customHeight="1" thickBot="1">
      <c r="A26" s="22" t="s">
        <v>37</v>
      </c>
      <c r="B26" s="26" t="s">
        <v>13</v>
      </c>
      <c r="C26" s="11">
        <v>488</v>
      </c>
      <c r="D26" s="11">
        <v>494</v>
      </c>
      <c r="E26" s="11">
        <v>496</v>
      </c>
      <c r="F26" s="11">
        <v>498</v>
      </c>
      <c r="G26" s="11">
        <v>500</v>
      </c>
      <c r="H26" s="11">
        <v>501</v>
      </c>
      <c r="I26" s="11">
        <v>505</v>
      </c>
      <c r="J26" s="11">
        <v>512</v>
      </c>
      <c r="K26" s="11">
        <v>528</v>
      </c>
      <c r="L26" s="11">
        <v>561</v>
      </c>
      <c r="M26" s="11">
        <v>565</v>
      </c>
      <c r="N26" s="11">
        <v>847</v>
      </c>
      <c r="O26" s="11">
        <v>875</v>
      </c>
      <c r="P26" s="10"/>
      <c r="Q26" s="14"/>
      <c r="R26" s="24">
        <v>8396</v>
      </c>
      <c r="S26" s="15"/>
      <c r="T26" s="17"/>
    </row>
    <row r="27" spans="1:20" s="2" customFormat="1" ht="16.5" customHeight="1" thickBot="1">
      <c r="A27" s="22" t="s">
        <v>44</v>
      </c>
      <c r="B27" s="30" t="s">
        <v>17</v>
      </c>
      <c r="C27" s="11">
        <v>479</v>
      </c>
      <c r="D27" s="11">
        <v>501</v>
      </c>
      <c r="E27" s="11">
        <v>502</v>
      </c>
      <c r="F27" s="11">
        <v>504</v>
      </c>
      <c r="G27" s="11">
        <v>507</v>
      </c>
      <c r="H27" s="11">
        <v>511</v>
      </c>
      <c r="I27" s="11">
        <v>520</v>
      </c>
      <c r="J27" s="11">
        <v>534</v>
      </c>
      <c r="K27" s="11">
        <v>553</v>
      </c>
      <c r="L27" s="11">
        <v>625</v>
      </c>
      <c r="M27" s="11">
        <v>630</v>
      </c>
      <c r="N27" s="11">
        <v>670</v>
      </c>
      <c r="O27" s="9" t="s">
        <v>35</v>
      </c>
    </row>
    <row r="28" spans="1:20" s="2" customFormat="1" ht="16.5" customHeight="1" thickBot="1">
      <c r="A28" s="22" t="s">
        <v>46</v>
      </c>
      <c r="B28" s="36" t="s">
        <v>20</v>
      </c>
      <c r="C28" s="11">
        <v>448</v>
      </c>
      <c r="D28" s="11">
        <v>462</v>
      </c>
      <c r="E28" s="11">
        <v>465</v>
      </c>
      <c r="F28" s="11">
        <v>465</v>
      </c>
      <c r="G28" s="11">
        <v>465</v>
      </c>
      <c r="H28" s="11">
        <v>468</v>
      </c>
      <c r="I28" s="11">
        <v>486</v>
      </c>
      <c r="J28" s="11">
        <v>490</v>
      </c>
      <c r="K28" s="11">
        <v>502</v>
      </c>
      <c r="L28" s="11" t="s">
        <v>35</v>
      </c>
    </row>
    <row r="29" spans="1:20" s="2" customFormat="1" ht="16.5" customHeight="1" thickBot="1">
      <c r="A29" s="22" t="s">
        <v>52</v>
      </c>
      <c r="B29" s="10" t="s">
        <v>23</v>
      </c>
      <c r="C29" s="11">
        <v>174</v>
      </c>
      <c r="D29" s="11">
        <v>176</v>
      </c>
      <c r="E29" s="11">
        <v>177</v>
      </c>
      <c r="F29" s="11">
        <v>188</v>
      </c>
      <c r="G29" s="11">
        <v>193</v>
      </c>
      <c r="H29" s="11">
        <v>210</v>
      </c>
      <c r="I29" s="11">
        <v>216</v>
      </c>
      <c r="J29" s="11">
        <v>223</v>
      </c>
      <c r="K29" s="11" t="s">
        <v>35</v>
      </c>
      <c r="N29" s="23"/>
      <c r="O29" s="23"/>
    </row>
    <row r="30" spans="1:20" s="2" customFormat="1" ht="16.5" customHeight="1" thickBot="1">
      <c r="A30" s="22" t="s">
        <v>53</v>
      </c>
      <c r="B30" s="10" t="s">
        <v>23</v>
      </c>
      <c r="C30" s="11">
        <v>120</v>
      </c>
      <c r="D30" s="11">
        <v>122</v>
      </c>
      <c r="E30" s="11">
        <v>127</v>
      </c>
      <c r="F30" s="11">
        <v>128</v>
      </c>
      <c r="G30" s="11">
        <v>134</v>
      </c>
      <c r="H30" s="11">
        <v>134</v>
      </c>
      <c r="I30" s="11" t="s">
        <v>35</v>
      </c>
      <c r="M30" s="23"/>
      <c r="N30" s="23"/>
      <c r="O30" s="23"/>
    </row>
    <row r="31" spans="1:20" s="2" customFormat="1" ht="16.5" customHeight="1" thickBot="1">
      <c r="A31" s="22" t="s">
        <v>54</v>
      </c>
      <c r="B31" s="10" t="s">
        <v>73</v>
      </c>
      <c r="C31" s="11">
        <v>118</v>
      </c>
      <c r="D31" s="11">
        <v>118</v>
      </c>
      <c r="E31" s="11">
        <v>118</v>
      </c>
      <c r="F31" s="11">
        <v>132</v>
      </c>
      <c r="G31" s="11">
        <v>136</v>
      </c>
      <c r="H31" s="11">
        <v>147</v>
      </c>
      <c r="I31" s="11">
        <v>149</v>
      </c>
      <c r="J31" s="11" t="s">
        <v>35</v>
      </c>
      <c r="K31" s="23"/>
      <c r="L31" s="23"/>
      <c r="M31" s="23"/>
      <c r="N31" s="41"/>
      <c r="O31" s="19"/>
      <c r="P31" s="20"/>
    </row>
    <row r="32" spans="1:20" s="2" customFormat="1" ht="16.5" customHeight="1" thickBot="1">
      <c r="A32" s="22" t="s">
        <v>47</v>
      </c>
      <c r="B32" s="10" t="s">
        <v>23</v>
      </c>
      <c r="C32" s="11">
        <v>71</v>
      </c>
      <c r="D32" s="11">
        <v>71</v>
      </c>
      <c r="E32" s="11">
        <v>73</v>
      </c>
      <c r="F32" s="11">
        <v>82</v>
      </c>
      <c r="G32" s="11">
        <v>84</v>
      </c>
      <c r="H32" s="11" t="s">
        <v>35</v>
      </c>
      <c r="J32" s="23"/>
      <c r="K32" s="23"/>
      <c r="L32" s="23"/>
      <c r="M32" s="23"/>
      <c r="N32" s="24"/>
      <c r="O32" s="24"/>
      <c r="P32" s="15"/>
      <c r="Q32" s="17"/>
    </row>
    <row r="33" spans="1:22" s="2" customFormat="1" ht="16.5" customHeight="1" thickBot="1">
      <c r="A33" s="22" t="s">
        <v>48</v>
      </c>
      <c r="B33" s="10" t="s">
        <v>23</v>
      </c>
      <c r="C33" s="11">
        <v>61</v>
      </c>
      <c r="D33" s="11">
        <v>62</v>
      </c>
      <c r="E33" s="11">
        <v>63</v>
      </c>
      <c r="F33" s="11">
        <v>65</v>
      </c>
      <c r="G33" s="11" t="s">
        <v>35</v>
      </c>
      <c r="I33" s="23"/>
      <c r="J33" s="23"/>
      <c r="K33" s="23"/>
      <c r="L33" s="23"/>
      <c r="M33" s="23"/>
      <c r="N33" s="23"/>
      <c r="O33" s="23"/>
    </row>
    <row r="34" spans="1:22" s="2" customFormat="1" ht="16.5" customHeight="1" thickBot="1">
      <c r="A34" s="22" t="s">
        <v>49</v>
      </c>
      <c r="B34" s="10" t="s">
        <v>23</v>
      </c>
      <c r="C34" s="11">
        <v>57</v>
      </c>
      <c r="D34" s="11">
        <v>58</v>
      </c>
      <c r="E34" s="11">
        <v>60</v>
      </c>
      <c r="F34" s="11" t="s">
        <v>35</v>
      </c>
      <c r="H34" s="23"/>
      <c r="I34" s="23"/>
      <c r="J34" s="23"/>
      <c r="K34" s="23"/>
      <c r="L34" s="23"/>
      <c r="M34" s="23"/>
      <c r="N34" s="23"/>
      <c r="O34" s="23"/>
    </row>
    <row r="35" spans="1:22" s="2" customFormat="1" ht="16.5" customHeight="1" thickBot="1">
      <c r="A35" s="22" t="s">
        <v>50</v>
      </c>
      <c r="B35" s="10" t="s">
        <v>51</v>
      </c>
      <c r="C35" s="11">
        <v>45</v>
      </c>
      <c r="D35" s="11">
        <v>45</v>
      </c>
      <c r="E35" s="11" t="s">
        <v>35</v>
      </c>
      <c r="H35" s="23"/>
      <c r="I35" s="23"/>
      <c r="J35" s="23"/>
      <c r="K35" s="23"/>
      <c r="L35" s="23"/>
      <c r="M35" s="23"/>
      <c r="N35" s="23"/>
      <c r="O35" s="23"/>
    </row>
    <row r="36" spans="1:22" s="2" customFormat="1" ht="11.25" customHeight="1">
      <c r="A36" s="31"/>
      <c r="B36" s="32"/>
      <c r="C36" s="31"/>
      <c r="D36" s="31"/>
      <c r="E36" s="31"/>
      <c r="N36" s="20"/>
    </row>
    <row r="37" spans="1:22" s="2" customFormat="1" ht="17.45" customHeight="1">
      <c r="A37" s="1" t="s">
        <v>55</v>
      </c>
    </row>
    <row r="38" spans="1:22" s="2" customFormat="1" ht="10.5" customHeight="1" thickBot="1">
      <c r="A38" s="1"/>
    </row>
    <row r="39" spans="1:22" s="2" customFormat="1" ht="16.5" customHeight="1" thickBot="1">
      <c r="A39" s="4" t="s">
        <v>0</v>
      </c>
      <c r="B39" s="5" t="s">
        <v>1</v>
      </c>
      <c r="C39" s="5" t="s">
        <v>2</v>
      </c>
      <c r="D39" s="5">
        <v>2</v>
      </c>
      <c r="E39" s="5">
        <v>3</v>
      </c>
      <c r="F39" s="5">
        <v>4</v>
      </c>
      <c r="G39" s="5">
        <v>5</v>
      </c>
      <c r="H39" s="5">
        <v>6</v>
      </c>
      <c r="I39" s="5">
        <v>7</v>
      </c>
      <c r="J39" s="5">
        <v>8</v>
      </c>
      <c r="K39" s="5">
        <v>9</v>
      </c>
      <c r="L39" s="5">
        <v>10</v>
      </c>
      <c r="M39" s="5">
        <v>11</v>
      </c>
      <c r="N39" s="5">
        <v>12</v>
      </c>
      <c r="O39" s="5">
        <v>13</v>
      </c>
      <c r="P39" s="5">
        <v>14</v>
      </c>
      <c r="Q39" s="5">
        <v>15</v>
      </c>
      <c r="R39" s="6"/>
      <c r="S39" s="14" t="s">
        <v>7</v>
      </c>
      <c r="T39" s="15">
        <f>(8271/16384)</f>
        <v>0.50482177734375</v>
      </c>
    </row>
    <row r="40" spans="1:22" s="2" customFormat="1" ht="16.5" customHeight="1" thickBot="1">
      <c r="A40" s="7" t="s">
        <v>75</v>
      </c>
      <c r="B40" s="34" t="s">
        <v>17</v>
      </c>
      <c r="C40" s="9">
        <v>1113</v>
      </c>
      <c r="D40" s="11"/>
      <c r="E40" s="11"/>
      <c r="F40" s="11"/>
      <c r="G40" s="11"/>
      <c r="H40" s="9"/>
      <c r="I40" s="9"/>
      <c r="J40" s="11"/>
      <c r="K40" s="9"/>
      <c r="L40" s="9"/>
      <c r="M40" s="9"/>
      <c r="N40" s="11"/>
      <c r="O40" s="11"/>
      <c r="P40" s="11"/>
      <c r="Q40" s="9"/>
      <c r="R40" s="12" t="s">
        <v>3</v>
      </c>
      <c r="S40" s="17"/>
      <c r="T40" s="14" t="s">
        <v>9</v>
      </c>
      <c r="U40" s="14" t="s">
        <v>10</v>
      </c>
      <c r="V40" s="14" t="s">
        <v>11</v>
      </c>
    </row>
    <row r="41" spans="1:22" s="2" customFormat="1" ht="16.5" customHeight="1" thickBot="1">
      <c r="A41" s="7" t="s">
        <v>59</v>
      </c>
      <c r="B41" s="8" t="s">
        <v>14</v>
      </c>
      <c r="C41" s="9">
        <v>1066</v>
      </c>
      <c r="D41" s="11"/>
      <c r="E41" s="11"/>
      <c r="F41" s="9"/>
      <c r="G41" s="11"/>
      <c r="H41" s="9"/>
      <c r="I41" s="9"/>
      <c r="J41" s="11"/>
      <c r="K41" s="9"/>
      <c r="L41" s="9"/>
      <c r="M41" s="9"/>
      <c r="N41" s="9"/>
      <c r="O41" s="9"/>
      <c r="P41" s="9"/>
      <c r="Q41" s="9"/>
      <c r="R41" s="12" t="s">
        <v>4</v>
      </c>
      <c r="S41" s="18" t="s">
        <v>13</v>
      </c>
      <c r="T41" s="19">
        <f>(C47+C55+C57)</f>
        <v>653</v>
      </c>
      <c r="U41" s="20">
        <f>SUM(T41/T46)</f>
        <v>8.0004900759617747E-2</v>
      </c>
      <c r="V41" s="17"/>
    </row>
    <row r="42" spans="1:22" s="2" customFormat="1" ht="16.5" customHeight="1" thickBot="1">
      <c r="A42" s="7" t="s">
        <v>60</v>
      </c>
      <c r="B42" s="8" t="s">
        <v>14</v>
      </c>
      <c r="C42" s="11">
        <v>940</v>
      </c>
      <c r="D42" s="11">
        <v>946</v>
      </c>
      <c r="E42" s="11">
        <v>961</v>
      </c>
      <c r="F42" s="11">
        <v>970</v>
      </c>
      <c r="G42" s="11">
        <v>971</v>
      </c>
      <c r="H42" s="11">
        <v>1008</v>
      </c>
      <c r="I42" s="11">
        <v>1018</v>
      </c>
      <c r="J42" s="9">
        <v>1051</v>
      </c>
      <c r="K42" s="9"/>
      <c r="L42" s="11"/>
      <c r="M42" s="9"/>
      <c r="N42" s="11"/>
      <c r="O42" s="11"/>
      <c r="P42" s="9"/>
      <c r="Q42" s="11"/>
      <c r="R42" s="12" t="s">
        <v>5</v>
      </c>
      <c r="S42" s="21" t="s">
        <v>14</v>
      </c>
      <c r="T42" s="19">
        <f>(C41+C42+C43+C45)</f>
        <v>3201</v>
      </c>
      <c r="U42" s="20">
        <f>SUM(T42/T46)</f>
        <v>0.39218328840970351</v>
      </c>
      <c r="V42" s="17">
        <v>4</v>
      </c>
    </row>
    <row r="43" spans="1:22" s="2" customFormat="1" ht="16.5" customHeight="1" thickBot="1">
      <c r="A43" s="7" t="s">
        <v>62</v>
      </c>
      <c r="B43" s="8" t="s">
        <v>14</v>
      </c>
      <c r="C43" s="11">
        <v>699</v>
      </c>
      <c r="D43" s="11">
        <v>706</v>
      </c>
      <c r="E43" s="11">
        <v>712</v>
      </c>
      <c r="F43" s="11">
        <v>713</v>
      </c>
      <c r="G43" s="11">
        <v>713</v>
      </c>
      <c r="H43" s="11">
        <v>716</v>
      </c>
      <c r="I43" s="11">
        <v>724</v>
      </c>
      <c r="J43" s="11">
        <v>729</v>
      </c>
      <c r="K43" s="11">
        <v>730</v>
      </c>
      <c r="L43" s="11">
        <v>746</v>
      </c>
      <c r="M43" s="11">
        <v>763</v>
      </c>
      <c r="N43" s="11">
        <v>781</v>
      </c>
      <c r="O43" s="11">
        <v>789</v>
      </c>
      <c r="P43" s="11">
        <v>845</v>
      </c>
      <c r="Q43" s="9">
        <v>880</v>
      </c>
      <c r="R43" s="12" t="s">
        <v>8</v>
      </c>
      <c r="S43" s="28" t="s">
        <v>17</v>
      </c>
      <c r="T43" s="19">
        <f>(C40+C46+C52)</f>
        <v>1795</v>
      </c>
      <c r="U43" s="20">
        <f>SUM(T43/T46)</f>
        <v>0.21992158784611615</v>
      </c>
      <c r="V43" s="2">
        <v>2</v>
      </c>
    </row>
    <row r="44" spans="1:22" s="2" customFormat="1" ht="16.5" customHeight="1" thickBot="1">
      <c r="A44" s="7" t="s">
        <v>63</v>
      </c>
      <c r="B44" s="13" t="s">
        <v>23</v>
      </c>
      <c r="C44" s="11">
        <v>637</v>
      </c>
      <c r="D44" s="11">
        <v>648</v>
      </c>
      <c r="E44" s="11">
        <v>655</v>
      </c>
      <c r="F44" s="11">
        <v>659</v>
      </c>
      <c r="G44" s="11">
        <v>660</v>
      </c>
      <c r="H44" s="11">
        <v>675</v>
      </c>
      <c r="I44" s="11">
        <v>683</v>
      </c>
      <c r="J44" s="11">
        <v>713</v>
      </c>
      <c r="K44" s="11">
        <v>715</v>
      </c>
      <c r="L44" s="11">
        <v>730</v>
      </c>
      <c r="M44" s="11">
        <v>740</v>
      </c>
      <c r="N44" s="11">
        <v>776</v>
      </c>
      <c r="O44" s="11">
        <v>819</v>
      </c>
      <c r="P44" s="11">
        <v>879</v>
      </c>
      <c r="Q44" s="9">
        <v>996</v>
      </c>
      <c r="R44" s="12" t="s">
        <v>16</v>
      </c>
      <c r="S44" s="33" t="s">
        <v>18</v>
      </c>
      <c r="T44" s="2">
        <v>335</v>
      </c>
      <c r="U44" s="20">
        <f>SUM(T44/T46)</f>
        <v>4.104386179857878E-2</v>
      </c>
    </row>
    <row r="45" spans="1:22" s="2" customFormat="1" ht="16.5" customHeight="1" thickBot="1">
      <c r="A45" s="7" t="s">
        <v>61</v>
      </c>
      <c r="B45" s="8" t="s">
        <v>14</v>
      </c>
      <c r="C45" s="11">
        <v>496</v>
      </c>
      <c r="D45" s="11">
        <v>504</v>
      </c>
      <c r="E45" s="11">
        <v>510</v>
      </c>
      <c r="F45" s="11">
        <v>512</v>
      </c>
      <c r="G45" s="11">
        <v>514</v>
      </c>
      <c r="H45" s="11">
        <v>515</v>
      </c>
      <c r="I45" s="11">
        <v>524</v>
      </c>
      <c r="J45" s="11">
        <v>532</v>
      </c>
      <c r="K45" s="11">
        <v>535</v>
      </c>
      <c r="L45" s="11">
        <v>563</v>
      </c>
      <c r="M45" s="11">
        <v>576</v>
      </c>
      <c r="N45" s="11">
        <v>587</v>
      </c>
      <c r="O45" s="11">
        <v>629</v>
      </c>
      <c r="P45" s="11">
        <v>679</v>
      </c>
      <c r="Q45" s="9">
        <v>741</v>
      </c>
      <c r="R45" s="12" t="s">
        <v>12</v>
      </c>
      <c r="S45" s="29" t="s">
        <v>15</v>
      </c>
      <c r="T45" s="19">
        <f>(C44+C49+C50+C51+C53+C54+C56+C58)</f>
        <v>2178</v>
      </c>
      <c r="U45" s="20">
        <f>SUM(T45/T46)</f>
        <v>0.26684636118598382</v>
      </c>
      <c r="V45" s="2">
        <v>1</v>
      </c>
    </row>
    <row r="46" spans="1:22" s="2" customFormat="1" ht="16.5" customHeight="1" thickBot="1">
      <c r="A46" s="7" t="s">
        <v>66</v>
      </c>
      <c r="B46" s="34" t="s">
        <v>17</v>
      </c>
      <c r="C46" s="11">
        <v>426</v>
      </c>
      <c r="D46" s="11">
        <v>456</v>
      </c>
      <c r="E46" s="11">
        <v>457</v>
      </c>
      <c r="F46" s="11">
        <v>460</v>
      </c>
      <c r="G46" s="11">
        <v>463</v>
      </c>
      <c r="H46" s="11">
        <v>468</v>
      </c>
      <c r="I46" s="11">
        <v>478</v>
      </c>
      <c r="J46" s="11">
        <v>507</v>
      </c>
      <c r="K46" s="11">
        <v>511</v>
      </c>
      <c r="L46" s="11">
        <v>544</v>
      </c>
      <c r="M46" s="11">
        <v>660</v>
      </c>
      <c r="N46" s="11">
        <v>707</v>
      </c>
      <c r="O46" s="11">
        <v>721</v>
      </c>
      <c r="P46" s="11">
        <v>790</v>
      </c>
      <c r="Q46" s="9">
        <v>902</v>
      </c>
      <c r="R46" s="12" t="s">
        <v>6</v>
      </c>
      <c r="S46" s="14"/>
      <c r="T46" s="24">
        <v>8162</v>
      </c>
      <c r="U46" s="15"/>
      <c r="V46" s="17"/>
    </row>
    <row r="47" spans="1:22" s="2" customFormat="1" ht="16.5" customHeight="1" thickBot="1">
      <c r="A47" s="22" t="s">
        <v>57</v>
      </c>
      <c r="B47" s="26" t="s">
        <v>13</v>
      </c>
      <c r="C47" s="11">
        <v>413</v>
      </c>
      <c r="D47" s="11">
        <v>414</v>
      </c>
      <c r="E47" s="11">
        <v>415</v>
      </c>
      <c r="F47" s="11">
        <v>419</v>
      </c>
      <c r="G47" s="11">
        <v>455</v>
      </c>
      <c r="H47" s="11">
        <v>466</v>
      </c>
      <c r="I47" s="11">
        <v>556</v>
      </c>
      <c r="J47" s="11">
        <v>558</v>
      </c>
      <c r="K47" s="11">
        <v>558</v>
      </c>
      <c r="L47" s="11">
        <v>571</v>
      </c>
      <c r="M47" s="11">
        <v>581</v>
      </c>
      <c r="N47" s="11">
        <v>596</v>
      </c>
      <c r="O47" s="11">
        <v>608</v>
      </c>
      <c r="P47" s="11">
        <v>637</v>
      </c>
      <c r="Q47" s="11">
        <v>680</v>
      </c>
      <c r="R47" s="10"/>
    </row>
    <row r="48" spans="1:22" s="2" customFormat="1" ht="16.5" customHeight="1" thickBot="1">
      <c r="A48" s="22" t="s">
        <v>67</v>
      </c>
      <c r="B48" s="40" t="s">
        <v>18</v>
      </c>
      <c r="C48" s="11">
        <v>335</v>
      </c>
      <c r="D48" s="11">
        <v>338</v>
      </c>
      <c r="E48" s="11">
        <v>339</v>
      </c>
      <c r="F48" s="11">
        <v>343</v>
      </c>
      <c r="G48" s="11">
        <v>346</v>
      </c>
      <c r="H48" s="11">
        <v>349</v>
      </c>
      <c r="I48" s="11">
        <v>354</v>
      </c>
      <c r="J48" s="11">
        <v>384</v>
      </c>
      <c r="K48" s="11">
        <v>388</v>
      </c>
      <c r="L48" s="11">
        <v>419</v>
      </c>
      <c r="M48" s="11">
        <v>449</v>
      </c>
      <c r="N48" s="11">
        <v>459</v>
      </c>
      <c r="O48" s="11">
        <v>563</v>
      </c>
      <c r="P48" s="11">
        <v>625</v>
      </c>
      <c r="Q48" s="9" t="s">
        <v>35</v>
      </c>
    </row>
    <row r="49" spans="1:22" s="2" customFormat="1" ht="16.5" customHeight="1" thickBot="1">
      <c r="A49" s="22" t="s">
        <v>65</v>
      </c>
      <c r="B49" s="25" t="s">
        <v>23</v>
      </c>
      <c r="C49" s="11">
        <v>309</v>
      </c>
      <c r="D49" s="11">
        <v>312</v>
      </c>
      <c r="E49" s="11">
        <v>313</v>
      </c>
      <c r="F49" s="11">
        <v>318</v>
      </c>
      <c r="G49" s="11">
        <v>319</v>
      </c>
      <c r="H49" s="11">
        <v>324</v>
      </c>
      <c r="I49" s="11">
        <v>328</v>
      </c>
      <c r="J49" s="11">
        <v>358</v>
      </c>
      <c r="K49" s="11">
        <v>361</v>
      </c>
      <c r="L49" s="11">
        <v>395</v>
      </c>
      <c r="M49" s="11">
        <v>428</v>
      </c>
      <c r="N49" s="11">
        <v>451</v>
      </c>
      <c r="O49" s="11">
        <v>487</v>
      </c>
      <c r="P49" s="11" t="s">
        <v>35</v>
      </c>
    </row>
    <row r="50" spans="1:22" s="2" customFormat="1" ht="16.5" customHeight="1" thickBot="1">
      <c r="A50" s="22" t="s">
        <v>74</v>
      </c>
      <c r="B50" s="25" t="s">
        <v>23</v>
      </c>
      <c r="C50" s="11">
        <v>297</v>
      </c>
      <c r="D50" s="11">
        <v>301</v>
      </c>
      <c r="E50" s="11">
        <v>302</v>
      </c>
      <c r="F50" s="11">
        <v>303</v>
      </c>
      <c r="G50" s="11">
        <v>303</v>
      </c>
      <c r="H50" s="11">
        <v>307</v>
      </c>
      <c r="I50" s="11">
        <v>314</v>
      </c>
      <c r="J50" s="11">
        <v>320</v>
      </c>
      <c r="K50" s="11">
        <v>320</v>
      </c>
      <c r="L50" s="11">
        <v>334</v>
      </c>
      <c r="M50" s="11">
        <v>341</v>
      </c>
      <c r="N50" s="11" t="s">
        <v>35</v>
      </c>
    </row>
    <row r="51" spans="1:22" s="2" customFormat="1" ht="16.5" customHeight="1" thickBot="1">
      <c r="A51" s="22" t="s">
        <v>72</v>
      </c>
      <c r="B51" s="25" t="s">
        <v>73</v>
      </c>
      <c r="C51" s="11">
        <v>269</v>
      </c>
      <c r="D51" s="11">
        <v>271</v>
      </c>
      <c r="E51" s="11">
        <v>272</v>
      </c>
      <c r="F51" s="11">
        <v>273</v>
      </c>
      <c r="G51" s="11">
        <v>273</v>
      </c>
      <c r="H51" s="11">
        <v>278</v>
      </c>
      <c r="I51" s="11">
        <v>285</v>
      </c>
      <c r="J51" s="11">
        <v>293</v>
      </c>
      <c r="K51" s="11">
        <v>294</v>
      </c>
      <c r="L51" s="11">
        <v>331</v>
      </c>
      <c r="M51" s="11">
        <v>347</v>
      </c>
      <c r="N51" s="11">
        <v>356</v>
      </c>
      <c r="O51" s="11" t="s">
        <v>35</v>
      </c>
      <c r="Q51" s="23"/>
    </row>
    <row r="52" spans="1:22" s="2" customFormat="1" ht="16.5" customHeight="1" thickBot="1">
      <c r="A52" s="22" t="s">
        <v>68</v>
      </c>
      <c r="B52" s="30" t="s">
        <v>17</v>
      </c>
      <c r="C52" s="11">
        <v>256</v>
      </c>
      <c r="D52" s="11">
        <v>263</v>
      </c>
      <c r="E52" s="11">
        <v>264</v>
      </c>
      <c r="F52" s="11">
        <v>270</v>
      </c>
      <c r="G52" s="11">
        <v>270</v>
      </c>
      <c r="H52" s="11">
        <v>277</v>
      </c>
      <c r="I52" s="11">
        <v>280</v>
      </c>
      <c r="J52" s="11">
        <v>297</v>
      </c>
      <c r="K52" s="11">
        <v>298</v>
      </c>
      <c r="L52" s="11">
        <v>307</v>
      </c>
      <c r="M52" s="11" t="s">
        <v>35</v>
      </c>
      <c r="N52" s="23"/>
      <c r="O52" s="23"/>
      <c r="P52" s="23"/>
      <c r="Q52" s="23"/>
    </row>
    <row r="53" spans="1:22" s="2" customFormat="1" ht="16.5" customHeight="1" thickBot="1">
      <c r="A53" s="22" t="s">
        <v>71</v>
      </c>
      <c r="B53" s="25" t="s">
        <v>23</v>
      </c>
      <c r="C53" s="11">
        <v>254</v>
      </c>
      <c r="D53" s="11">
        <v>259</v>
      </c>
      <c r="E53" s="11">
        <v>261</v>
      </c>
      <c r="F53" s="11">
        <v>265</v>
      </c>
      <c r="G53" s="11">
        <v>266</v>
      </c>
      <c r="H53" s="11">
        <v>269</v>
      </c>
      <c r="I53" s="11">
        <v>275</v>
      </c>
      <c r="J53" s="11">
        <v>291</v>
      </c>
      <c r="K53" s="11">
        <v>292</v>
      </c>
      <c r="L53" s="11" t="s">
        <v>35</v>
      </c>
      <c r="S53" s="14"/>
      <c r="T53" s="24"/>
      <c r="U53" s="15"/>
      <c r="V53" s="17"/>
    </row>
    <row r="54" spans="1:22" s="2" customFormat="1" ht="16.5" customHeight="1" thickBot="1">
      <c r="A54" s="22" t="s">
        <v>64</v>
      </c>
      <c r="B54" s="25" t="s">
        <v>23</v>
      </c>
      <c r="C54" s="11">
        <v>226</v>
      </c>
      <c r="D54" s="11">
        <v>227</v>
      </c>
      <c r="E54" s="11">
        <v>227</v>
      </c>
      <c r="F54" s="11">
        <v>236</v>
      </c>
      <c r="G54" s="11">
        <v>236</v>
      </c>
      <c r="H54" s="11">
        <v>241</v>
      </c>
      <c r="I54" s="11">
        <v>243</v>
      </c>
      <c r="J54" s="11" t="s">
        <v>35</v>
      </c>
      <c r="Q54" s="23"/>
    </row>
    <row r="55" spans="1:22" s="2" customFormat="1" ht="16.5" customHeight="1" thickBot="1">
      <c r="A55" s="22" t="s">
        <v>58</v>
      </c>
      <c r="B55" s="26" t="s">
        <v>13</v>
      </c>
      <c r="C55" s="11">
        <v>174</v>
      </c>
      <c r="D55" s="11">
        <v>176</v>
      </c>
      <c r="E55" s="11">
        <v>177</v>
      </c>
      <c r="F55" s="11">
        <v>180</v>
      </c>
      <c r="G55" s="11">
        <v>190</v>
      </c>
      <c r="H55" s="11">
        <v>193</v>
      </c>
      <c r="I55" s="11" t="s">
        <v>35</v>
      </c>
      <c r="J55" s="23"/>
      <c r="K55" s="23"/>
      <c r="L55" s="23"/>
      <c r="M55" s="23"/>
      <c r="N55" s="41"/>
      <c r="O55" s="19"/>
      <c r="P55" s="23"/>
      <c r="Q55" s="23"/>
    </row>
    <row r="56" spans="1:22" s="2" customFormat="1" ht="16.5" customHeight="1" thickBot="1">
      <c r="A56" s="22" t="s">
        <v>69</v>
      </c>
      <c r="B56" s="25" t="s">
        <v>23</v>
      </c>
      <c r="C56" s="11">
        <v>123</v>
      </c>
      <c r="D56" s="11">
        <v>124</v>
      </c>
      <c r="E56" s="11">
        <v>125</v>
      </c>
      <c r="F56" s="11">
        <v>126</v>
      </c>
      <c r="G56" s="11">
        <v>130</v>
      </c>
      <c r="H56" s="11" t="s">
        <v>35</v>
      </c>
      <c r="M56" s="23"/>
      <c r="N56" s="24"/>
      <c r="O56" s="24"/>
      <c r="P56" s="23"/>
      <c r="Q56" s="23"/>
    </row>
    <row r="57" spans="1:22" s="2" customFormat="1" ht="16.5" customHeight="1" thickBot="1">
      <c r="A57" s="22" t="s">
        <v>56</v>
      </c>
      <c r="B57" s="26" t="s">
        <v>13</v>
      </c>
      <c r="C57" s="11">
        <v>66</v>
      </c>
      <c r="D57" s="11">
        <v>67</v>
      </c>
      <c r="E57" s="11">
        <v>67</v>
      </c>
      <c r="F57" s="11">
        <v>68</v>
      </c>
      <c r="G57" s="11" t="s">
        <v>35</v>
      </c>
      <c r="H57" s="23"/>
      <c r="I57" s="23"/>
      <c r="J57" s="23"/>
      <c r="K57" s="23"/>
      <c r="L57" s="23"/>
      <c r="M57" s="23"/>
      <c r="N57" s="23"/>
      <c r="O57" s="23"/>
      <c r="P57" s="23"/>
      <c r="Q57" s="23"/>
    </row>
    <row r="58" spans="1:22" s="2" customFormat="1" ht="16.5" customHeight="1" thickBot="1">
      <c r="A58" s="22" t="s">
        <v>70</v>
      </c>
      <c r="B58" s="25" t="s">
        <v>23</v>
      </c>
      <c r="C58" s="11">
        <v>63</v>
      </c>
      <c r="D58" s="11">
        <v>63</v>
      </c>
      <c r="E58" s="11">
        <v>63</v>
      </c>
      <c r="F58" s="11" t="s">
        <v>35</v>
      </c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</row>
    <row r="60" spans="1:22" s="43" customFormat="1">
      <c r="B60" s="46" t="s">
        <v>19</v>
      </c>
      <c r="C60" s="48" t="s">
        <v>13</v>
      </c>
      <c r="D60" s="49" t="s">
        <v>14</v>
      </c>
      <c r="E60" s="50" t="s">
        <v>17</v>
      </c>
      <c r="F60" s="51" t="s">
        <v>18</v>
      </c>
      <c r="G60" s="52" t="s">
        <v>20</v>
      </c>
      <c r="H60" s="46" t="s">
        <v>15</v>
      </c>
      <c r="Q60" s="53"/>
      <c r="R60" s="45"/>
      <c r="S60" s="47"/>
    </row>
    <row r="61" spans="1:22" s="43" customFormat="1">
      <c r="A61" s="43" t="s">
        <v>9</v>
      </c>
      <c r="B61" s="44">
        <f>SUM(T46+R26+O10)</f>
        <v>21335</v>
      </c>
      <c r="C61" s="45">
        <f>SUM(T41+R20+O5)</f>
        <v>2661</v>
      </c>
      <c r="D61" s="45">
        <f>SUM(T42+R21+O6)</f>
        <v>7188</v>
      </c>
      <c r="E61" s="45">
        <f>SUM(T43+R22+O7)</f>
        <v>3892</v>
      </c>
      <c r="F61" s="45">
        <f>SUM(T44+R23+O8)</f>
        <v>1527</v>
      </c>
      <c r="G61" s="45">
        <f>(R24)</f>
        <v>448</v>
      </c>
      <c r="H61" s="45">
        <f>SUM(T45+R25+O9)</f>
        <v>5619</v>
      </c>
      <c r="Q61" s="46"/>
      <c r="R61" s="44"/>
      <c r="S61" s="47"/>
    </row>
    <row r="62" spans="1:22" s="43" customFormat="1">
      <c r="A62" s="43" t="s">
        <v>10</v>
      </c>
      <c r="B62" s="42">
        <v>1</v>
      </c>
      <c r="C62" s="47">
        <f t="shared" ref="C62:H62" si="0">SUM(C61/$B$61)</f>
        <v>0.12472463088821185</v>
      </c>
      <c r="D62" s="47">
        <f t="shared" si="0"/>
        <v>0.33691117881415517</v>
      </c>
      <c r="E62" s="47">
        <f t="shared" si="0"/>
        <v>0.18242324818373565</v>
      </c>
      <c r="F62" s="47">
        <f t="shared" si="0"/>
        <v>7.1572533395828447E-2</v>
      </c>
      <c r="G62" s="47">
        <f t="shared" si="0"/>
        <v>2.0998359503163814E-2</v>
      </c>
      <c r="H62" s="47">
        <f t="shared" si="0"/>
        <v>0.26337004921490509</v>
      </c>
    </row>
    <row r="63" spans="1:22" s="43" customFormat="1">
      <c r="A63" s="43" t="s">
        <v>11</v>
      </c>
      <c r="B63" s="46">
        <v>17</v>
      </c>
      <c r="C63" s="43">
        <v>1</v>
      </c>
      <c r="D63" s="43">
        <v>8</v>
      </c>
      <c r="E63" s="43">
        <v>4</v>
      </c>
      <c r="F63" s="43">
        <v>1</v>
      </c>
      <c r="G63" s="43">
        <v>0</v>
      </c>
      <c r="H63" s="43">
        <v>3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A20" sqref="A20"/>
    </sheetView>
  </sheetViews>
  <sheetFormatPr defaultRowHeight="12.75"/>
  <cols>
    <col min="1" max="1" width="14.85546875" style="55" customWidth="1"/>
    <col min="2" max="2" width="7.85546875" style="54" customWidth="1"/>
    <col min="3" max="3" width="9.28515625" style="54" bestFit="1" customWidth="1"/>
    <col min="4" max="7" width="9.140625" style="54"/>
    <col min="8" max="8" width="9.28515625" style="54" bestFit="1" customWidth="1"/>
    <col min="9" max="9" width="9.140625" style="54"/>
    <col min="10" max="10" width="9.140625" style="65"/>
    <col min="11" max="16384" width="9.140625" style="54"/>
  </cols>
  <sheetData>
    <row r="1" spans="1:11" s="55" customFormat="1">
      <c r="A1" s="55" t="s">
        <v>76</v>
      </c>
      <c r="B1" s="55" t="s">
        <v>11</v>
      </c>
      <c r="C1" s="56" t="s">
        <v>13</v>
      </c>
      <c r="D1" s="57" t="s">
        <v>14</v>
      </c>
      <c r="E1" s="58" t="s">
        <v>17</v>
      </c>
      <c r="F1" s="59" t="s">
        <v>18</v>
      </c>
      <c r="G1" s="60" t="s">
        <v>20</v>
      </c>
      <c r="H1" s="55" t="s">
        <v>15</v>
      </c>
      <c r="I1" s="61" t="s">
        <v>21</v>
      </c>
      <c r="J1" s="62" t="s">
        <v>77</v>
      </c>
      <c r="K1" s="63" t="s">
        <v>78</v>
      </c>
    </row>
    <row r="3" spans="1:11">
      <c r="A3" s="55">
        <v>1925</v>
      </c>
      <c r="C3" s="64" t="s">
        <v>35</v>
      </c>
      <c r="D3" s="64" t="s">
        <v>35</v>
      </c>
      <c r="E3" s="64" t="s">
        <v>35</v>
      </c>
      <c r="F3" s="64" t="s">
        <v>35</v>
      </c>
      <c r="G3" s="64" t="s">
        <v>35</v>
      </c>
      <c r="H3" s="64" t="s">
        <v>35</v>
      </c>
      <c r="I3" s="64" t="s">
        <v>35</v>
      </c>
      <c r="J3" s="64" t="s">
        <v>35</v>
      </c>
      <c r="K3" s="64" t="s">
        <v>35</v>
      </c>
    </row>
    <row r="4" spans="1:11">
      <c r="A4" s="55">
        <v>1928</v>
      </c>
      <c r="C4" s="64" t="s">
        <v>35</v>
      </c>
      <c r="D4" s="64" t="s">
        <v>35</v>
      </c>
      <c r="E4" s="64" t="s">
        <v>35</v>
      </c>
      <c r="F4" s="64" t="s">
        <v>35</v>
      </c>
      <c r="G4" s="64" t="s">
        <v>35</v>
      </c>
      <c r="H4" s="64" t="s">
        <v>35</v>
      </c>
      <c r="I4" s="64" t="s">
        <v>35</v>
      </c>
      <c r="J4" s="64" t="s">
        <v>35</v>
      </c>
      <c r="K4" s="64" t="s">
        <v>35</v>
      </c>
    </row>
    <row r="5" spans="1:11">
      <c r="A5" s="55">
        <v>1934</v>
      </c>
      <c r="C5" s="64" t="s">
        <v>35</v>
      </c>
      <c r="D5" s="64" t="s">
        <v>35</v>
      </c>
      <c r="E5" s="64" t="s">
        <v>35</v>
      </c>
      <c r="F5" s="64" t="s">
        <v>35</v>
      </c>
      <c r="G5" s="64" t="s">
        <v>35</v>
      </c>
      <c r="H5" s="64" t="s">
        <v>35</v>
      </c>
      <c r="I5" s="64" t="s">
        <v>35</v>
      </c>
      <c r="J5" s="64" t="s">
        <v>35</v>
      </c>
      <c r="K5" s="64" t="s">
        <v>35</v>
      </c>
    </row>
    <row r="6" spans="1:11">
      <c r="A6" s="55">
        <v>1942</v>
      </c>
      <c r="C6" s="64" t="s">
        <v>35</v>
      </c>
      <c r="D6" s="64" t="s">
        <v>35</v>
      </c>
      <c r="E6" s="64" t="s">
        <v>35</v>
      </c>
      <c r="F6" s="64" t="s">
        <v>35</v>
      </c>
      <c r="G6" s="64" t="s">
        <v>35</v>
      </c>
      <c r="H6" s="64" t="s">
        <v>35</v>
      </c>
      <c r="I6" s="64" t="s">
        <v>35</v>
      </c>
      <c r="J6" s="64" t="s">
        <v>35</v>
      </c>
      <c r="K6" s="64" t="s">
        <v>35</v>
      </c>
    </row>
    <row r="7" spans="1:11">
      <c r="A7" s="55">
        <v>1945</v>
      </c>
      <c r="C7" s="64" t="s">
        <v>35</v>
      </c>
      <c r="D7" s="64" t="s">
        <v>35</v>
      </c>
      <c r="E7" s="64" t="s">
        <v>35</v>
      </c>
      <c r="F7" s="64" t="s">
        <v>35</v>
      </c>
      <c r="G7" s="64" t="s">
        <v>35</v>
      </c>
      <c r="H7" s="64" t="s">
        <v>35</v>
      </c>
      <c r="I7" s="64" t="s">
        <v>35</v>
      </c>
      <c r="J7" s="64" t="s">
        <v>35</v>
      </c>
      <c r="K7" s="64" t="s">
        <v>35</v>
      </c>
    </row>
    <row r="8" spans="1:11">
      <c r="A8" s="55">
        <v>1950</v>
      </c>
      <c r="C8" s="64" t="s">
        <v>35</v>
      </c>
      <c r="D8" s="64" t="s">
        <v>35</v>
      </c>
      <c r="E8" s="64" t="s">
        <v>35</v>
      </c>
      <c r="F8" s="64" t="s">
        <v>35</v>
      </c>
      <c r="G8" s="64" t="s">
        <v>35</v>
      </c>
      <c r="H8" s="64" t="s">
        <v>35</v>
      </c>
      <c r="I8" s="64" t="s">
        <v>35</v>
      </c>
      <c r="J8" s="64" t="s">
        <v>35</v>
      </c>
      <c r="K8" s="64" t="s">
        <v>35</v>
      </c>
    </row>
    <row r="9" spans="1:11">
      <c r="A9" s="55">
        <v>1955</v>
      </c>
      <c r="C9" s="64" t="s">
        <v>35</v>
      </c>
      <c r="D9" s="64" t="s">
        <v>35</v>
      </c>
      <c r="E9" s="64" t="s">
        <v>35</v>
      </c>
      <c r="F9" s="64" t="s">
        <v>35</v>
      </c>
      <c r="G9" s="64" t="s">
        <v>35</v>
      </c>
      <c r="H9" s="64" t="s">
        <v>35</v>
      </c>
      <c r="I9" s="64" t="s">
        <v>35</v>
      </c>
      <c r="J9" s="64" t="s">
        <v>35</v>
      </c>
      <c r="K9" s="64" t="s">
        <v>35</v>
      </c>
    </row>
    <row r="10" spans="1:11">
      <c r="A10" s="55">
        <v>1960</v>
      </c>
      <c r="B10" s="54">
        <v>17</v>
      </c>
      <c r="C10" s="64">
        <v>0.35070000000000001</v>
      </c>
      <c r="D10" s="64">
        <v>0.14879999999999999</v>
      </c>
      <c r="E10" s="64">
        <v>5.4699999999999999E-2</v>
      </c>
      <c r="F10" s="64">
        <v>4.6100000000000002E-2</v>
      </c>
      <c r="G10" s="64" t="s">
        <v>35</v>
      </c>
      <c r="H10" s="64">
        <v>0.28389999999999999</v>
      </c>
      <c r="I10" s="64" t="s">
        <v>35</v>
      </c>
      <c r="J10" s="64" t="s">
        <v>35</v>
      </c>
      <c r="K10" s="64">
        <v>0.1159</v>
      </c>
    </row>
    <row r="11" spans="1:11">
      <c r="A11" s="55">
        <v>1967</v>
      </c>
      <c r="B11" s="54">
        <v>17</v>
      </c>
      <c r="C11" s="64">
        <v>0.40720000000000001</v>
      </c>
      <c r="D11" s="64">
        <v>0.25650000000000001</v>
      </c>
      <c r="E11" s="64">
        <v>0.25559999999999999</v>
      </c>
      <c r="F11" s="64" t="s">
        <v>35</v>
      </c>
      <c r="G11" s="64" t="s">
        <v>35</v>
      </c>
      <c r="H11" s="64">
        <v>8.0600000000000005E-2</v>
      </c>
      <c r="I11" s="64" t="s">
        <v>35</v>
      </c>
      <c r="J11" s="64" t="s">
        <v>35</v>
      </c>
      <c r="K11" s="64" t="s">
        <v>35</v>
      </c>
    </row>
    <row r="12" spans="1:11">
      <c r="A12" s="55">
        <v>1974</v>
      </c>
      <c r="B12" s="54">
        <v>17</v>
      </c>
      <c r="C12" s="64">
        <v>0.29330000000000001</v>
      </c>
      <c r="D12" s="64">
        <v>0.28439999999999999</v>
      </c>
      <c r="E12" s="64">
        <v>0.25330000000000003</v>
      </c>
      <c r="F12" s="64">
        <v>1.47E-2</v>
      </c>
      <c r="G12" s="64" t="s">
        <v>35</v>
      </c>
      <c r="H12" s="64">
        <v>0.1542</v>
      </c>
      <c r="I12" s="64" t="s">
        <v>35</v>
      </c>
      <c r="J12" s="64" t="s">
        <v>35</v>
      </c>
      <c r="K12" s="64" t="s">
        <v>35</v>
      </c>
    </row>
    <row r="13" spans="1:11">
      <c r="A13" s="55">
        <v>1979</v>
      </c>
      <c r="B13" s="54">
        <v>17</v>
      </c>
      <c r="C13" s="64">
        <v>0.35010000000000002</v>
      </c>
      <c r="D13" s="64">
        <v>0.2913</v>
      </c>
      <c r="E13" s="64">
        <v>0.2248</v>
      </c>
      <c r="F13" s="64" t="s">
        <v>35</v>
      </c>
      <c r="G13" s="64" t="s">
        <v>35</v>
      </c>
      <c r="H13" s="64">
        <v>0.1193</v>
      </c>
      <c r="I13" s="64" t="s">
        <v>35</v>
      </c>
      <c r="J13" s="64">
        <v>1.44E-2</v>
      </c>
      <c r="K13" s="64" t="s">
        <v>35</v>
      </c>
    </row>
    <row r="14" spans="1:11">
      <c r="A14" s="55">
        <v>1985</v>
      </c>
      <c r="B14" s="54">
        <v>17</v>
      </c>
      <c r="C14" s="64">
        <v>0.27910000000000001</v>
      </c>
      <c r="D14" s="64">
        <v>0.34250000000000003</v>
      </c>
      <c r="E14" s="64">
        <v>0.1171</v>
      </c>
      <c r="F14" s="64">
        <v>2.3599999999999999E-2</v>
      </c>
      <c r="G14" s="64" t="s">
        <v>35</v>
      </c>
      <c r="H14" s="64">
        <v>0.21820000000000001</v>
      </c>
      <c r="I14" s="64" t="s">
        <v>35</v>
      </c>
      <c r="J14" s="64">
        <v>1.78E-2</v>
      </c>
      <c r="K14" s="64" t="s">
        <v>35</v>
      </c>
    </row>
    <row r="15" spans="1:11">
      <c r="A15" s="55">
        <v>1991</v>
      </c>
      <c r="B15" s="54">
        <v>17</v>
      </c>
      <c r="C15" s="64">
        <v>0.20300000000000001</v>
      </c>
      <c r="D15" s="64">
        <v>0.21970000000000001</v>
      </c>
      <c r="E15" s="64">
        <v>0.22939999999999999</v>
      </c>
      <c r="F15" s="64">
        <v>1.03E-2</v>
      </c>
      <c r="G15" s="64">
        <v>2.8999999999999998E-3</v>
      </c>
      <c r="H15" s="64">
        <v>0.16739999999999999</v>
      </c>
      <c r="I15" s="64">
        <v>0.13150000000000001</v>
      </c>
      <c r="J15" s="64">
        <v>3.5700000000000003E-2</v>
      </c>
      <c r="K15" s="64" t="s">
        <v>35</v>
      </c>
    </row>
    <row r="16" spans="1:11">
      <c r="A16" s="55">
        <v>1999</v>
      </c>
      <c r="B16" s="54">
        <v>17</v>
      </c>
      <c r="C16" s="64">
        <v>0.2777</v>
      </c>
      <c r="D16" s="64">
        <v>0.26340000000000002</v>
      </c>
      <c r="E16" s="64">
        <v>0.18099999999999999</v>
      </c>
      <c r="F16" s="64">
        <v>8.0000000000000002E-3</v>
      </c>
      <c r="G16" s="64">
        <v>3.3E-3</v>
      </c>
      <c r="H16" s="64">
        <v>0.19639999999999999</v>
      </c>
      <c r="I16" s="64">
        <v>7.0300000000000001E-2</v>
      </c>
      <c r="J16" s="64" t="s">
        <v>35</v>
      </c>
      <c r="K16" s="64" t="s">
        <v>35</v>
      </c>
    </row>
    <row r="17" spans="1:11">
      <c r="A17" s="55">
        <v>2004</v>
      </c>
      <c r="B17" s="54">
        <v>17</v>
      </c>
      <c r="C17" s="64">
        <v>0.15920000000000001</v>
      </c>
      <c r="D17" s="64">
        <v>0.26579999999999998</v>
      </c>
      <c r="E17" s="64">
        <v>0.13969999999999999</v>
      </c>
      <c r="F17" s="64">
        <v>3.8300000000000001E-2</v>
      </c>
      <c r="G17" s="64">
        <v>2.8999999999999998E-3</v>
      </c>
      <c r="H17" s="64">
        <v>0.31019999999999998</v>
      </c>
      <c r="I17" s="64">
        <v>8.3799999999999999E-2</v>
      </c>
      <c r="J17" s="64" t="s">
        <v>35</v>
      </c>
      <c r="K17" s="64" t="s">
        <v>35</v>
      </c>
    </row>
    <row r="18" spans="1:11">
      <c r="A18" s="55">
        <v>2009</v>
      </c>
      <c r="B18" s="54">
        <v>17</v>
      </c>
      <c r="C18" s="64">
        <v>0.12470000000000001</v>
      </c>
      <c r="D18" s="64">
        <v>0.33689999999999998</v>
      </c>
      <c r="E18" s="64">
        <v>0.18240000000000001</v>
      </c>
      <c r="F18" s="64">
        <v>7.1599999999999997E-2</v>
      </c>
      <c r="G18" s="64">
        <v>2.1000000000000001E-2</v>
      </c>
      <c r="H18" s="64">
        <v>0.26340000000000002</v>
      </c>
      <c r="I18" s="64" t="s">
        <v>35</v>
      </c>
      <c r="J18" s="64" t="s">
        <v>35</v>
      </c>
      <c r="K18" s="64" t="s">
        <v>35</v>
      </c>
    </row>
  </sheetData>
  <phoneticPr fontId="5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2006-05-28T22:04:26Z</dcterms:created>
  <dcterms:modified xsi:type="dcterms:W3CDTF">2011-08-11T15:31:26Z</dcterms:modified>
</cp:coreProperties>
</file>