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600" yWindow="690" windowWidth="18615" windowHeight="7875" activeTab="12"/>
  </bookViews>
  <sheets>
    <sheet name="1925" sheetId="15" r:id="rId1"/>
    <sheet name="1928" sheetId="14" r:id="rId2"/>
    <sheet name="1934" sheetId="13" r:id="rId3"/>
    <sheet name="1960" sheetId="12" r:id="rId4"/>
    <sheet name="1967" sheetId="11" r:id="rId5"/>
    <sheet name="1974" sheetId="10" r:id="rId6"/>
    <sheet name="1979" sheetId="9" r:id="rId7"/>
    <sheet name="1985" sheetId="8" r:id="rId8"/>
    <sheet name="1991" sheetId="7" r:id="rId9"/>
    <sheet name="1999" sheetId="6" r:id="rId10"/>
    <sheet name="2004" sheetId="5" r:id="rId11"/>
    <sheet name="2009" sheetId="1" r:id="rId12"/>
    <sheet name="Party%" sheetId="4" r:id="rId13"/>
  </sheets>
  <calcPr calcId="125725"/>
</workbook>
</file>

<file path=xl/calcChain.xml><?xml version="1.0" encoding="utf-8"?>
<calcChain xmlns="http://schemas.openxmlformats.org/spreadsheetml/2006/main">
  <c r="T55" i="15"/>
  <c r="T56"/>
  <c r="F85"/>
  <c r="C85"/>
  <c r="N75"/>
  <c r="N74"/>
  <c r="T53"/>
  <c r="T54"/>
  <c r="P37"/>
  <c r="P36"/>
  <c r="P38"/>
  <c r="Q38"/>
  <c r="C30"/>
  <c r="N22"/>
  <c r="N21"/>
  <c r="M7"/>
  <c r="N7"/>
  <c r="B85"/>
  <c r="O76"/>
  <c r="O75"/>
  <c r="O74"/>
  <c r="O73"/>
  <c r="U56"/>
  <c r="Q37"/>
  <c r="Q36"/>
  <c r="Q35"/>
  <c r="F86"/>
  <c r="O22"/>
  <c r="O21"/>
  <c r="O20"/>
  <c r="M6"/>
  <c r="N6"/>
  <c r="M5"/>
  <c r="N5"/>
  <c r="N71" i="14"/>
  <c r="N72"/>
  <c r="N73"/>
  <c r="S52"/>
  <c r="S51"/>
  <c r="S53"/>
  <c r="T54"/>
  <c r="M37"/>
  <c r="M38"/>
  <c r="M21"/>
  <c r="M22"/>
  <c r="M23"/>
  <c r="M24"/>
  <c r="F83"/>
  <c r="N24"/>
  <c r="P5"/>
  <c r="P6"/>
  <c r="P7"/>
  <c r="B83"/>
  <c r="O74"/>
  <c r="O73"/>
  <c r="O72"/>
  <c r="O71"/>
  <c r="N38"/>
  <c r="N37"/>
  <c r="N36"/>
  <c r="N23"/>
  <c r="N22"/>
  <c r="N21"/>
  <c r="Q7"/>
  <c r="Q6"/>
  <c r="Q5"/>
  <c r="B92" i="13"/>
  <c r="U36"/>
  <c r="U37"/>
  <c r="U38"/>
  <c r="P77"/>
  <c r="P78"/>
  <c r="P79"/>
  <c r="C86" i="15"/>
  <c r="D85"/>
  <c r="D86"/>
  <c r="E85"/>
  <c r="E86"/>
  <c r="O23"/>
  <c r="U53"/>
  <c r="U54"/>
  <c r="U55"/>
  <c r="F84" i="14"/>
  <c r="C83"/>
  <c r="C84"/>
  <c r="D83"/>
  <c r="D84"/>
  <c r="E83"/>
  <c r="E84"/>
  <c r="T51"/>
  <c r="T52"/>
  <c r="T53"/>
  <c r="P61" i="13"/>
  <c r="P62"/>
  <c r="P63"/>
  <c r="N20"/>
  <c r="N21"/>
  <c r="N22"/>
  <c r="M5"/>
  <c r="M6"/>
  <c r="M7"/>
  <c r="Q80"/>
  <c r="Q79"/>
  <c r="Q78"/>
  <c r="Q77"/>
  <c r="V38"/>
  <c r="V37"/>
  <c r="V36"/>
  <c r="O22"/>
  <c r="O21"/>
  <c r="O20"/>
  <c r="N7"/>
  <c r="N6"/>
  <c r="N5"/>
  <c r="G67" i="12"/>
  <c r="E67"/>
  <c r="F67"/>
  <c r="F68"/>
  <c r="L55"/>
  <c r="L56"/>
  <c r="L57"/>
  <c r="L53"/>
  <c r="O37"/>
  <c r="O38"/>
  <c r="O39"/>
  <c r="P40"/>
  <c r="O35"/>
  <c r="P18"/>
  <c r="P19"/>
  <c r="P20"/>
  <c r="Q21"/>
  <c r="P16"/>
  <c r="J5"/>
  <c r="J6"/>
  <c r="J7"/>
  <c r="J3"/>
  <c r="B67"/>
  <c r="M58"/>
  <c r="P41"/>
  <c r="P39"/>
  <c r="P38"/>
  <c r="P37"/>
  <c r="Q20"/>
  <c r="Q19"/>
  <c r="Q18"/>
  <c r="K8"/>
  <c r="K7"/>
  <c r="K6"/>
  <c r="K5"/>
  <c r="E92" i="13"/>
  <c r="D92"/>
  <c r="C92"/>
  <c r="F93"/>
  <c r="C93"/>
  <c r="D93"/>
  <c r="E93"/>
  <c r="Q61"/>
  <c r="Q62"/>
  <c r="Q63"/>
  <c r="G68" i="12"/>
  <c r="C67"/>
  <c r="C68"/>
  <c r="D67"/>
  <c r="D68"/>
  <c r="E68"/>
  <c r="M55"/>
  <c r="M56"/>
  <c r="M57"/>
  <c r="P50" i="11"/>
  <c r="P51"/>
  <c r="P52"/>
  <c r="D64"/>
  <c r="B64"/>
  <c r="F64"/>
  <c r="Q53"/>
  <c r="P48"/>
  <c r="K33"/>
  <c r="K35"/>
  <c r="L35"/>
  <c r="K36"/>
  <c r="L36"/>
  <c r="K37"/>
  <c r="L37"/>
  <c r="L38"/>
  <c r="O18"/>
  <c r="O19"/>
  <c r="O20"/>
  <c r="O16"/>
  <c r="K5"/>
  <c r="K6"/>
  <c r="K7"/>
  <c r="K3"/>
  <c r="P20"/>
  <c r="P19"/>
  <c r="P18"/>
  <c r="L7"/>
  <c r="L6"/>
  <c r="L5"/>
  <c r="F65"/>
  <c r="C64"/>
  <c r="C65"/>
  <c r="D65"/>
  <c r="E64"/>
  <c r="E65"/>
  <c r="L8"/>
  <c r="Q50"/>
  <c r="Q51"/>
  <c r="Q52"/>
  <c r="G73" i="10"/>
  <c r="R23"/>
  <c r="R24"/>
  <c r="R25"/>
  <c r="R26"/>
  <c r="R21"/>
  <c r="M45"/>
  <c r="M46"/>
  <c r="M47"/>
  <c r="M43"/>
  <c r="T45" i="8"/>
  <c r="M17"/>
  <c r="N61" i="10"/>
  <c r="N62"/>
  <c r="N63"/>
  <c r="N59"/>
  <c r="P5"/>
  <c r="P6"/>
  <c r="P7"/>
  <c r="P8"/>
  <c r="P3"/>
  <c r="B73"/>
  <c r="F74"/>
  <c r="N47"/>
  <c r="N46"/>
  <c r="N45"/>
  <c r="S26"/>
  <c r="S25"/>
  <c r="S24"/>
  <c r="S23"/>
  <c r="Q8"/>
  <c r="Q7"/>
  <c r="Q6"/>
  <c r="Q5"/>
  <c r="G72" i="9"/>
  <c r="F72"/>
  <c r="E72"/>
  <c r="C72"/>
  <c r="B72"/>
  <c r="Q57"/>
  <c r="Q58"/>
  <c r="Q61"/>
  <c r="Q59"/>
  <c r="Q55"/>
  <c r="P41"/>
  <c r="P42"/>
  <c r="P43"/>
  <c r="Q44"/>
  <c r="P39"/>
  <c r="S19"/>
  <c r="S20"/>
  <c r="S21"/>
  <c r="S17"/>
  <c r="T19"/>
  <c r="T20"/>
  <c r="T21"/>
  <c r="T22"/>
  <c r="T23"/>
  <c r="N5"/>
  <c r="N6"/>
  <c r="N7"/>
  <c r="N8"/>
  <c r="N3"/>
  <c r="R60"/>
  <c r="Q43"/>
  <c r="Q42"/>
  <c r="Q41"/>
  <c r="O8"/>
  <c r="O7"/>
  <c r="O6"/>
  <c r="O5"/>
  <c r="C73" i="10"/>
  <c r="C74"/>
  <c r="D73"/>
  <c r="D74"/>
  <c r="E73"/>
  <c r="E74"/>
  <c r="G74"/>
  <c r="O61"/>
  <c r="O62"/>
  <c r="O63"/>
  <c r="D72" i="9"/>
  <c r="F73"/>
  <c r="C73"/>
  <c r="D73"/>
  <c r="E73"/>
  <c r="G73"/>
  <c r="R57"/>
  <c r="R58"/>
  <c r="R59"/>
  <c r="R61"/>
  <c r="G79" i="8"/>
  <c r="N68"/>
  <c r="N69"/>
  <c r="N66"/>
  <c r="T47"/>
  <c r="T48"/>
  <c r="T49"/>
  <c r="T51"/>
  <c r="N32"/>
  <c r="N33"/>
  <c r="N34"/>
  <c r="N30"/>
  <c r="M19"/>
  <c r="M20"/>
  <c r="M21"/>
  <c r="M5"/>
  <c r="M6"/>
  <c r="M9"/>
  <c r="M7"/>
  <c r="M3"/>
  <c r="B79"/>
  <c r="F80"/>
  <c r="O71"/>
  <c r="O70"/>
  <c r="O69"/>
  <c r="O68"/>
  <c r="U51"/>
  <c r="U50"/>
  <c r="O34"/>
  <c r="O33"/>
  <c r="O32"/>
  <c r="N21"/>
  <c r="N20"/>
  <c r="N19"/>
  <c r="N9"/>
  <c r="N8"/>
  <c r="N7"/>
  <c r="N6"/>
  <c r="N5"/>
  <c r="H79"/>
  <c r="G80"/>
  <c r="H80"/>
  <c r="E79"/>
  <c r="E80"/>
  <c r="C79"/>
  <c r="C80"/>
  <c r="D79"/>
  <c r="D80"/>
  <c r="U47"/>
  <c r="U48"/>
  <c r="U49"/>
  <c r="O72"/>
  <c r="J92" i="7"/>
  <c r="I92"/>
  <c r="H92"/>
  <c r="F92"/>
  <c r="E92"/>
  <c r="B92"/>
  <c r="D92"/>
  <c r="C92"/>
  <c r="K21"/>
  <c r="K22"/>
  <c r="K23"/>
  <c r="K25"/>
  <c r="L24"/>
  <c r="K19"/>
  <c r="Q81"/>
  <c r="Q75"/>
  <c r="Q76"/>
  <c r="Q77"/>
  <c r="R80"/>
  <c r="R79"/>
  <c r="Q73"/>
  <c r="S52"/>
  <c r="S53"/>
  <c r="S54"/>
  <c r="S58"/>
  <c r="S55"/>
  <c r="S50"/>
  <c r="T57"/>
  <c r="N39"/>
  <c r="M35"/>
  <c r="M36"/>
  <c r="M37"/>
  <c r="M33"/>
  <c r="N5"/>
  <c r="N6"/>
  <c r="O10"/>
  <c r="O12"/>
  <c r="O9"/>
  <c r="O11"/>
  <c r="R81"/>
  <c r="R78"/>
  <c r="R77"/>
  <c r="R76"/>
  <c r="R75"/>
  <c r="G93"/>
  <c r="T58"/>
  <c r="T56"/>
  <c r="T54"/>
  <c r="T52"/>
  <c r="N40"/>
  <c r="N38"/>
  <c r="N37"/>
  <c r="N36"/>
  <c r="N35"/>
  <c r="L25"/>
  <c r="L23"/>
  <c r="L22"/>
  <c r="L21"/>
  <c r="O8"/>
  <c r="O7"/>
  <c r="O6"/>
  <c r="O5"/>
  <c r="N3"/>
  <c r="H93"/>
  <c r="F93"/>
  <c r="J93"/>
  <c r="D93"/>
  <c r="C93"/>
  <c r="E93"/>
  <c r="T53"/>
  <c r="T55"/>
  <c r="I93"/>
  <c r="E88" i="6"/>
  <c r="I88"/>
  <c r="H88"/>
  <c r="F88"/>
  <c r="K68"/>
  <c r="K69"/>
  <c r="K72"/>
  <c r="K66"/>
  <c r="I80"/>
  <c r="I82"/>
  <c r="I78"/>
  <c r="P51"/>
  <c r="P52"/>
  <c r="P56"/>
  <c r="P54"/>
  <c r="P49"/>
  <c r="P32"/>
  <c r="P33"/>
  <c r="P36"/>
  <c r="P34"/>
  <c r="P30"/>
  <c r="N17"/>
  <c r="N18"/>
  <c r="N19"/>
  <c r="N20"/>
  <c r="N15"/>
  <c r="K5"/>
  <c r="K6"/>
  <c r="K7"/>
  <c r="K3"/>
  <c r="B88"/>
  <c r="J83"/>
  <c r="L72"/>
  <c r="L71"/>
  <c r="L70"/>
  <c r="L69"/>
  <c r="L68"/>
  <c r="Q56"/>
  <c r="Q55"/>
  <c r="Q54"/>
  <c r="Q53"/>
  <c r="Q52"/>
  <c r="Q51"/>
  <c r="Q36"/>
  <c r="Q35"/>
  <c r="Q34"/>
  <c r="Q33"/>
  <c r="Q32"/>
  <c r="O20"/>
  <c r="O19"/>
  <c r="O18"/>
  <c r="O17"/>
  <c r="L8"/>
  <c r="L7"/>
  <c r="L6"/>
  <c r="L5"/>
  <c r="B94" i="5"/>
  <c r="C94"/>
  <c r="D94"/>
  <c r="E94"/>
  <c r="I94"/>
  <c r="H94"/>
  <c r="G94"/>
  <c r="F94"/>
  <c r="R30"/>
  <c r="R31"/>
  <c r="R32"/>
  <c r="R35"/>
  <c r="R28"/>
  <c r="P58"/>
  <c r="P52"/>
  <c r="P53"/>
  <c r="P54"/>
  <c r="Q56"/>
  <c r="Q57"/>
  <c r="P50"/>
  <c r="K84"/>
  <c r="K85"/>
  <c r="K86"/>
  <c r="K88"/>
  <c r="K82"/>
  <c r="K70"/>
  <c r="K72"/>
  <c r="L76"/>
  <c r="F89" i="6"/>
  <c r="G89"/>
  <c r="H89"/>
  <c r="I89"/>
  <c r="C88"/>
  <c r="C89"/>
  <c r="D88"/>
  <c r="D89"/>
  <c r="E89"/>
  <c r="J80"/>
  <c r="J81"/>
  <c r="J82"/>
  <c r="L77" i="5"/>
  <c r="L75"/>
  <c r="L74"/>
  <c r="L73"/>
  <c r="L72"/>
  <c r="J16"/>
  <c r="J17"/>
  <c r="J20"/>
  <c r="K19"/>
  <c r="J14"/>
  <c r="J5"/>
  <c r="J6"/>
  <c r="J7"/>
  <c r="J3"/>
  <c r="F95"/>
  <c r="L87"/>
  <c r="Q58"/>
  <c r="Q55"/>
  <c r="Q54"/>
  <c r="Q53"/>
  <c r="Q52"/>
  <c r="S35"/>
  <c r="S34"/>
  <c r="S33"/>
  <c r="S32"/>
  <c r="S31"/>
  <c r="S30"/>
  <c r="K20"/>
  <c r="K18"/>
  <c r="K17"/>
  <c r="K16"/>
  <c r="K8"/>
  <c r="K7"/>
  <c r="K6"/>
  <c r="K5"/>
  <c r="H76" i="1"/>
  <c r="G76"/>
  <c r="F76"/>
  <c r="E76"/>
  <c r="D76"/>
  <c r="C76"/>
  <c r="B76"/>
  <c r="L67"/>
  <c r="L63"/>
  <c r="L64"/>
  <c r="L65"/>
  <c r="L61"/>
  <c r="L48"/>
  <c r="L49"/>
  <c r="L50"/>
  <c r="L52"/>
  <c r="L46"/>
  <c r="O36"/>
  <c r="O31"/>
  <c r="O32"/>
  <c r="O33"/>
  <c r="O29"/>
  <c r="N19"/>
  <c r="N18"/>
  <c r="N17"/>
  <c r="N16"/>
  <c r="N14"/>
  <c r="J6"/>
  <c r="J5"/>
  <c r="G95" i="5"/>
  <c r="H95"/>
  <c r="E95"/>
  <c r="I95"/>
  <c r="C95"/>
  <c r="D95"/>
  <c r="L84"/>
  <c r="L85"/>
  <c r="L86"/>
  <c r="L88"/>
  <c r="J3" i="1"/>
  <c r="M67"/>
  <c r="M66"/>
  <c r="M65"/>
  <c r="M64"/>
  <c r="M63"/>
  <c r="M52"/>
  <c r="M51"/>
  <c r="M50"/>
  <c r="M49"/>
  <c r="M48"/>
  <c r="P34"/>
  <c r="P35"/>
  <c r="E77"/>
  <c r="C77"/>
  <c r="D77"/>
  <c r="H77"/>
  <c r="F77"/>
  <c r="G77"/>
  <c r="P36"/>
  <c r="P33"/>
  <c r="P32"/>
  <c r="P31"/>
  <c r="O19"/>
  <c r="O18"/>
  <c r="O17"/>
  <c r="O16"/>
  <c r="K7"/>
  <c r="K5"/>
  <c r="K6"/>
  <c r="K8"/>
</calcChain>
</file>

<file path=xl/sharedStrings.xml><?xml version="1.0" encoding="utf-8"?>
<sst xmlns="http://schemas.openxmlformats.org/spreadsheetml/2006/main" count="3014" uniqueCount="599">
  <si>
    <t>Candidate</t>
  </si>
  <si>
    <t>Party</t>
  </si>
  <si>
    <t>Count 1</t>
  </si>
  <si>
    <t>FG</t>
  </si>
  <si>
    <t>1st</t>
  </si>
  <si>
    <t>FF</t>
  </si>
  <si>
    <t>4th</t>
  </si>
  <si>
    <t>3rd</t>
  </si>
  <si>
    <t>2nd</t>
  </si>
  <si>
    <t>Turnout</t>
  </si>
  <si>
    <t>5th</t>
  </si>
  <si>
    <t>Votes</t>
  </si>
  <si>
    <t>Share</t>
  </si>
  <si>
    <t>Seats</t>
  </si>
  <si>
    <t>Ind</t>
  </si>
  <si>
    <t>6th</t>
  </si>
  <si>
    <t>Lab</t>
  </si>
  <si>
    <t>Oth</t>
  </si>
  <si>
    <t>SF</t>
  </si>
  <si>
    <t>Total</t>
  </si>
  <si>
    <t>-</t>
  </si>
  <si>
    <t>GP</t>
  </si>
  <si>
    <t>Year</t>
  </si>
  <si>
    <t>CnaT</t>
  </si>
  <si>
    <t>CnaP</t>
  </si>
  <si>
    <t>PD</t>
  </si>
  <si>
    <t>WP</t>
  </si>
  <si>
    <t>2009 (5 June) - Athy (4 seats) Total Electorate: 22,177 Total Poll: 11,653 Valid Poll: 11,435 Quota: 2,288</t>
  </si>
  <si>
    <t>Mark Dalton*</t>
  </si>
  <si>
    <t>Martin Miley*</t>
  </si>
  <si>
    <t>Richard Daly</t>
  </si>
  <si>
    <t>Martin Heydon</t>
  </si>
  <si>
    <t>Billy Hillis*</t>
  </si>
  <si>
    <t>John Lawler</t>
  </si>
  <si>
    <t>Mark Wall</t>
  </si>
  <si>
    <t>Clane (4 seats) Total Electorate: 20,439 Total Poll: 10,718 Valid Poll: 10,592 Quota: 2,119</t>
  </si>
  <si>
    <t>Liam Doyle*</t>
  </si>
  <si>
    <t>Daragh Fitzpatrick*</t>
  </si>
  <si>
    <t>P.J. Sheridan</t>
  </si>
  <si>
    <t>Seamus Langan</t>
  </si>
  <si>
    <t>Brendan Weld*</t>
  </si>
  <si>
    <t>Leo Armstrong</t>
  </si>
  <si>
    <t>Padraig McEvoy</t>
  </si>
  <si>
    <t>David Flanagan</t>
  </si>
  <si>
    <t>Rose Devine</t>
  </si>
  <si>
    <t>Jim Reilly</t>
  </si>
  <si>
    <t>Chris Rowland</t>
  </si>
  <si>
    <t>Kildare (6 seats) Total Electorate: 33,921 Total Poll: 16,071 Valid Poll: 15,831 Quota: 2,262</t>
  </si>
  <si>
    <t>Suzanne Doyle*</t>
  </si>
  <si>
    <t>Fiona O'Loughlin*</t>
  </si>
  <si>
    <t>Pat Black*</t>
  </si>
  <si>
    <t>Tony O'Donnell</t>
  </si>
  <si>
    <t>Mark Stafford</t>
  </si>
  <si>
    <t>John Hardt</t>
  </si>
  <si>
    <t>Paddy Kennedy</t>
  </si>
  <si>
    <t>Murty Aspell</t>
  </si>
  <si>
    <t>John Tierney</t>
  </si>
  <si>
    <t>Adrian Kane</t>
  </si>
  <si>
    <t>Francis Browne*</t>
  </si>
  <si>
    <t>Sean Downey</t>
  </si>
  <si>
    <t>Naas (5 seats) Total Electorate: 25,810 Total Poll: 13,276 Valid Poll: 13,141 Quota: 2,191</t>
  </si>
  <si>
    <t>Willie Callaghan*</t>
  </si>
  <si>
    <t>Tiernach Cassidy</t>
  </si>
  <si>
    <t>James Lawless</t>
  </si>
  <si>
    <t>Anthony Lawlor</t>
  </si>
  <si>
    <t>Darren Scully</t>
  </si>
  <si>
    <t>Pat McCarthy</t>
  </si>
  <si>
    <t>J.J. Power*</t>
  </si>
  <si>
    <t>Seamie Moore</t>
  </si>
  <si>
    <t>Donal Corcoran</t>
  </si>
  <si>
    <t>David Monaghan</t>
  </si>
  <si>
    <t>Paddy McNamara*</t>
  </si>
  <si>
    <t>Celbridge (6 seats) Total Electorate: 35,078 Total Poll: 17,576 Valid Poll: 17,423 Quota: 2,490</t>
  </si>
  <si>
    <t>Paul Kelly*</t>
  </si>
  <si>
    <t>Brid Feely</t>
  </si>
  <si>
    <t>Paul Ward</t>
  </si>
  <si>
    <t>Senan Griffin*</t>
  </si>
  <si>
    <t>Joe Neville</t>
  </si>
  <si>
    <t>Katie Ridge*</t>
  </si>
  <si>
    <t>John McGinley*</t>
  </si>
  <si>
    <t>Shane Fitzgerald</t>
  </si>
  <si>
    <t>Catherine Murphy*</t>
  </si>
  <si>
    <t>Ivan Farina</t>
  </si>
  <si>
    <t>Colm Purcell</t>
  </si>
  <si>
    <t>Kevin Byrne*</t>
  </si>
  <si>
    <t>2004 (11 June) - Athy (3 seats) Total Electorate: 15,315 Total Poll: 8,289 Valid Poll: 8,092 Quota: 2,024</t>
  </si>
  <si>
    <t>Mark Dalton</t>
  </si>
  <si>
    <t>Rainsford Hendy*</t>
  </si>
  <si>
    <t>Adrian Kane*</t>
  </si>
  <si>
    <t>Eddie Lawler</t>
  </si>
  <si>
    <t>Clane (4 seats) Total Electorate: 20,905 Total Poll: 10,836 Valid Poll: 10,636 Quota: 2,128</t>
  </si>
  <si>
    <t>Liam Doyle</t>
  </si>
  <si>
    <t>Michael Fitzpatrick*</t>
  </si>
  <si>
    <t>P.J. Sheridan*</t>
  </si>
  <si>
    <t>Brendan Weld</t>
  </si>
  <si>
    <t>Jim Reilly*</t>
  </si>
  <si>
    <t>Tony McEvoy*</t>
  </si>
  <si>
    <t>Heike Holstein</t>
  </si>
  <si>
    <t>Seanán Ó Coistín</t>
  </si>
  <si>
    <t>Katie Ridge</t>
  </si>
  <si>
    <t>Geraldine Conway*</t>
  </si>
  <si>
    <t>Margaret Lynch</t>
  </si>
  <si>
    <t>James O'Reilly</t>
  </si>
  <si>
    <t>John Lyons*</t>
  </si>
  <si>
    <t>Marie Percival</t>
  </si>
  <si>
    <t>Mairead Byrne</t>
  </si>
  <si>
    <t>Celbridge (3 seats) Total Electorate: 15,857 Total Poll: 7,431 Valid Poll: 7,280 Quota: 1,821</t>
  </si>
  <si>
    <t>Leixlip (4 seats) Total Electorate: 20,732 Total Poll: 10,358 Valid Poll: 10,211 Quota: 2,043</t>
  </si>
  <si>
    <t>Tom Neville</t>
  </si>
  <si>
    <t>Paul Croghan</t>
  </si>
  <si>
    <t>Naas (5 seats) Total Electorate: 28,018 Total Poll: 14,535 Valid Poll: 14,230 Quota: 2,374</t>
  </si>
  <si>
    <t>Charlie Byrne</t>
  </si>
  <si>
    <t>Carmel Kelly</t>
  </si>
  <si>
    <t>Rose Barrett-O'Donoghue</t>
  </si>
  <si>
    <t>Timmy Conway*</t>
  </si>
  <si>
    <t>J.J. Power</t>
  </si>
  <si>
    <t>Mary Glennon*</t>
  </si>
  <si>
    <t>Tom Cross</t>
  </si>
  <si>
    <t>Anthony Egan</t>
  </si>
  <si>
    <t>Cristin McCauley</t>
  </si>
  <si>
    <t>Pat Clear</t>
  </si>
  <si>
    <t>Paddy McNamara</t>
  </si>
  <si>
    <t>John Hubbard</t>
  </si>
  <si>
    <t>Kildare (6 seats) Total Electorate: 31,046 Total Poll: 16,043 Valid Poll: 15,684 Quota: 2,241</t>
  </si>
  <si>
    <t>Pat Black</t>
  </si>
  <si>
    <t>Michael Nolan*</t>
  </si>
  <si>
    <t>Michael Nolan</t>
  </si>
  <si>
    <t>Fionnuala Dukes*</t>
  </si>
  <si>
    <t>Leo Conway</t>
  </si>
  <si>
    <t>Shane O'Dwyer</t>
  </si>
  <si>
    <t>Gerald Fitzgibbon</t>
  </si>
  <si>
    <t>Daisy Rooney</t>
  </si>
  <si>
    <t>Matthew Lonergan</t>
  </si>
  <si>
    <t>Paddy Slattery</t>
  </si>
  <si>
    <t>Francis Browne</t>
  </si>
  <si>
    <t>Seamus Finn</t>
  </si>
  <si>
    <t>Mary Kavanagh</t>
  </si>
  <si>
    <t>Mick Deeley*</t>
  </si>
  <si>
    <t>Liam Murphy</t>
  </si>
  <si>
    <t>1999 (11 June) - Athy (3 seats) Total Electorate: 12,461 Total Poll: 6,732 Valid Poll: 6,602 Quota: 1,651</t>
  </si>
  <si>
    <t>Vincent Corcoran</t>
  </si>
  <si>
    <t>Paddy Wright*</t>
  </si>
  <si>
    <t>Mags O'Brien</t>
  </si>
  <si>
    <t>John Lynch</t>
  </si>
  <si>
    <t>Jack Wall</t>
  </si>
  <si>
    <t>Clane (4 seats) Total Electorate: 16,438 Total Poll: 7,947 Valid Poll: 7,834 Quota: 1,567</t>
  </si>
  <si>
    <t>Michael Fitzpatrick</t>
  </si>
  <si>
    <t>Tony McEvoy</t>
  </si>
  <si>
    <t>Seamus Davey</t>
  </si>
  <si>
    <t>Garry Stynes</t>
  </si>
  <si>
    <t>Bernie Holton</t>
  </si>
  <si>
    <t>Joan Mooney</t>
  </si>
  <si>
    <t>Rose Murphy</t>
  </si>
  <si>
    <t>John Nealon</t>
  </si>
  <si>
    <t>Kildare (6 seats) Total Electorate: 25,040 Total Poll: 10,871 Valid Poll: 10,745 Quota: 1,536</t>
  </si>
  <si>
    <t>Sean Ó Fearghail*</t>
  </si>
  <si>
    <t>Fiona O'Loughlin</t>
  </si>
  <si>
    <t>Breda Connolly</t>
  </si>
  <si>
    <t>John O'Neill*</t>
  </si>
  <si>
    <t>Fionnuala Dukes</t>
  </si>
  <si>
    <t>Allan Foxe</t>
  </si>
  <si>
    <t>John Dardis*</t>
  </si>
  <si>
    <t>Percy Podger</t>
  </si>
  <si>
    <t>Henry Price</t>
  </si>
  <si>
    <t>Tom Ennis</t>
  </si>
  <si>
    <t>Jim Keane*</t>
  </si>
  <si>
    <t>Naas (5 seats) Total Electorate: 22,432 Total Poll: 9,052 Valid Poll: 8,950 Quota: 1,492</t>
  </si>
  <si>
    <t>Willie Callaghan</t>
  </si>
  <si>
    <t>Liam Kelly</t>
  </si>
  <si>
    <t>Billy Hillis</t>
  </si>
  <si>
    <t>Pat O'Reilly</t>
  </si>
  <si>
    <t>Louise Burchall</t>
  </si>
  <si>
    <t>Mary Glennon</t>
  </si>
  <si>
    <t>Anthony Lawlor*</t>
  </si>
  <si>
    <t>Sean Power</t>
  </si>
  <si>
    <t>Leixlip (4 seats) Total Electorate: 16,315 Total Poll: 6,750 Valid Poll: 6,675 Quota: 1,336</t>
  </si>
  <si>
    <t>Colm Purcell*</t>
  </si>
  <si>
    <t>Paul Kelly</t>
  </si>
  <si>
    <t>Laura Canning</t>
  </si>
  <si>
    <t>Celbridge (3 seats) Total Electorate: 11,182 Total Poll: 5,058 Valid Poll: 5,023 Quota: 1,256</t>
  </si>
  <si>
    <t>Emmet Stagg</t>
  </si>
  <si>
    <t>Geraldine Conway</t>
  </si>
  <si>
    <t>Kate Walsh</t>
  </si>
  <si>
    <t>Mark Clinton</t>
  </si>
  <si>
    <t>Brian Mullarkey</t>
  </si>
  <si>
    <t>Gay Boylan</t>
  </si>
  <si>
    <t>1991 (27 June) - Athy (4 seats) Total Electorate: 12,209 Total Poll: 6,761 Valid Poll: 6,688 Quota: 1,338</t>
  </si>
  <si>
    <t>Rainsford Hendy</t>
  </si>
  <si>
    <t>Michael Behan</t>
  </si>
  <si>
    <t>Frank Taaffe</t>
  </si>
  <si>
    <t>Sean Cunnane</t>
  </si>
  <si>
    <t>David Cope</t>
  </si>
  <si>
    <t>John Keating</t>
  </si>
  <si>
    <t>Eugene Little</t>
  </si>
  <si>
    <t>Eamon Kane</t>
  </si>
  <si>
    <t>Ronnie Cullen</t>
  </si>
  <si>
    <t>Kildare (5 seats) Total Electorate: 14,895 Total Poll: 7,191 Valid Poll: 7,130 Quota: 1,189</t>
  </si>
  <si>
    <t>Jim Keane</t>
  </si>
  <si>
    <t>John Dardis</t>
  </si>
  <si>
    <t>Paddy Aspell*</t>
  </si>
  <si>
    <t>Angela Doyle</t>
  </si>
  <si>
    <t>Denis Mahon</t>
  </si>
  <si>
    <t>Con Carr</t>
  </si>
  <si>
    <t>Harry Price</t>
  </si>
  <si>
    <t>John Joe Murphy</t>
  </si>
  <si>
    <t>Olive Brady</t>
  </si>
  <si>
    <t>Naas (7 seats) Total Electorate: 24,361 Total Poll: 10,477 Valid Poll: 10,394 Quota: 1,300</t>
  </si>
  <si>
    <t>Mary French</t>
  </si>
  <si>
    <t>Sean English</t>
  </si>
  <si>
    <t>Patsy Lawlor*</t>
  </si>
  <si>
    <t>Paddy Power*</t>
  </si>
  <si>
    <t>Jimmy O'Loughlin*</t>
  </si>
  <si>
    <t>Michael McWey*</t>
  </si>
  <si>
    <t>Joseph Bermingham*</t>
  </si>
  <si>
    <t>Paddy Behan*</t>
  </si>
  <si>
    <t>Peter Sweetman</t>
  </si>
  <si>
    <t>Andy Kelly</t>
  </si>
  <si>
    <t>Mary Robinson</t>
  </si>
  <si>
    <t>Mary Larkin</t>
  </si>
  <si>
    <t>Colm Feeney</t>
  </si>
  <si>
    <t>Peter Kennedy</t>
  </si>
  <si>
    <t>Dan O'Sullivan</t>
  </si>
  <si>
    <t>Norman Croke</t>
  </si>
  <si>
    <t>Simon Donohoe</t>
  </si>
  <si>
    <t>Tom Geoghegan</t>
  </si>
  <si>
    <t>7th</t>
  </si>
  <si>
    <t>Celbridge (5 seats) Total Electorate: 20,088 Total Poll: 9,642 Valid Poll: 9,595 Quota: 1,600</t>
  </si>
  <si>
    <t>Gerry Brady*</t>
  </si>
  <si>
    <t>Tim Cotter</t>
  </si>
  <si>
    <t>Bernard Durkan*</t>
  </si>
  <si>
    <t>Gerard Gallery</t>
  </si>
  <si>
    <t>Catherine McGarry</t>
  </si>
  <si>
    <t>Catherine Power</t>
  </si>
  <si>
    <t>Fred Leavy</t>
  </si>
  <si>
    <t>John Colgan</t>
  </si>
  <si>
    <t>Sean Horan</t>
  </si>
  <si>
    <t>Finbarr Kelly</t>
  </si>
  <si>
    <t>Emmet Stagg*</t>
  </si>
  <si>
    <t>John McGinley</t>
  </si>
  <si>
    <t>Mairín Hyland</t>
  </si>
  <si>
    <t>Catherine Murphy</t>
  </si>
  <si>
    <t>Clane (4 seats) Total Electorate: 12,455 Total Poll: 6,676 Valid Poll: 6,614 Quota: 1,323</t>
  </si>
  <si>
    <t>Daragh Davernport</t>
  </si>
  <si>
    <t>Sean Reilly*</t>
  </si>
  <si>
    <t>Noel Lyons</t>
  </si>
  <si>
    <t>Deirdre O'Sullivan</t>
  </si>
  <si>
    <t>Michael McCormack</t>
  </si>
  <si>
    <t>1985 (20 June) - Athy (4 seats) Total Electorate: 11,921 Total Poll: 6,969 Valid Poll: 6,835 Quota: 1,367</t>
  </si>
  <si>
    <t>Paddy Wright</t>
  </si>
  <si>
    <t>Reggie Lalor*</t>
  </si>
  <si>
    <t>Megan Maguire</t>
  </si>
  <si>
    <t>Michael Cullen*</t>
  </si>
  <si>
    <t>Lenore O'Rourke-Glynn</t>
  </si>
  <si>
    <t>Elected</t>
  </si>
  <si>
    <t>Austin Groome*</t>
  </si>
  <si>
    <t>Noel Duffy</t>
  </si>
  <si>
    <t>Peggy Fox</t>
  </si>
  <si>
    <t>Joe McBride</t>
  </si>
  <si>
    <t>Kildare (5 seats) Total Electorate: 13,776 Total Poll: 7,255 Valid Poll: 7,170 Quota: 1,196</t>
  </si>
  <si>
    <t>Sean Ó Fearghail</t>
  </si>
  <si>
    <t>Ted Rooney</t>
  </si>
  <si>
    <t>Billy Cleary</t>
  </si>
  <si>
    <t>Trudy Jeffers</t>
  </si>
  <si>
    <t>Kieran Coleman</t>
  </si>
  <si>
    <t>Paddy Power</t>
  </si>
  <si>
    <t>Paddy Behan</t>
  </si>
  <si>
    <t>Peter Kavanagh</t>
  </si>
  <si>
    <t>John Malone</t>
  </si>
  <si>
    <t>Evelyn Bracken</t>
  </si>
  <si>
    <t>Michael Lawlor</t>
  </si>
  <si>
    <t>Jim Gallagher*</t>
  </si>
  <si>
    <t>Micheal O'Connell</t>
  </si>
  <si>
    <t>Jim Condra</t>
  </si>
  <si>
    <t>1979 (7 June) - Athy (4 seats) Total Electorate: 9,296 Total Poll: 5,969 Valid Poll: 5,775 Quota: 1,156</t>
  </si>
  <si>
    <t>Patrick Cleary</t>
  </si>
  <si>
    <t>Reggie Lalor</t>
  </si>
  <si>
    <t>Brian O'Doherty</t>
  </si>
  <si>
    <t>James Behan</t>
  </si>
  <si>
    <t>Philip Hennessy</t>
  </si>
  <si>
    <t>Michael Cullen</t>
  </si>
  <si>
    <t>Jack McKenna*</t>
  </si>
  <si>
    <t>Clane (7 seats) Total Electorate: 20,587 Total Poll: 12,671 Valid Poll: 12,436 Quota: 1,555</t>
  </si>
  <si>
    <t>SFWP</t>
  </si>
  <si>
    <t>Sean Reilly</t>
  </si>
  <si>
    <t>Terence Boylan*</t>
  </si>
  <si>
    <t>Gerry Brady</t>
  </si>
  <si>
    <t>Jim Gallagher</t>
  </si>
  <si>
    <t>Michael McGreevy</t>
  </si>
  <si>
    <t>Ciaran Hynes</t>
  </si>
  <si>
    <t>Kitty Clancy</t>
  </si>
  <si>
    <t>Maura Byrne*</t>
  </si>
  <si>
    <t>Richard Flanagan</t>
  </si>
  <si>
    <t>Patrick Scally</t>
  </si>
  <si>
    <t>Kildare (5 seats) Total Electorate: 12,631 Total Poll: 7,563 Valid Poll: 7,387 Quota: 1,232</t>
  </si>
  <si>
    <t>Jack Hickey*</t>
  </si>
  <si>
    <t>Patrick Hyland*</t>
  </si>
  <si>
    <t>Andy Mahon</t>
  </si>
  <si>
    <t>Josie Robotham</t>
  </si>
  <si>
    <t>Edward O'Rourke</t>
  </si>
  <si>
    <t>Thomas Byrne</t>
  </si>
  <si>
    <t>Patrick Walshe</t>
  </si>
  <si>
    <t>Oliver Fitzpatrick</t>
  </si>
  <si>
    <t>Naas (5 seats) Total Electorate: 17,201 Total Poll: 10,190 Valid Poll: 9,998 Quota: 1,667</t>
  </si>
  <si>
    <t>Charlie McCreevy</t>
  </si>
  <si>
    <t>Timmy Conway</t>
  </si>
  <si>
    <t>Colm Feeney*</t>
  </si>
  <si>
    <t>Paddy Burke</t>
  </si>
  <si>
    <t>Ger Grehan*</t>
  </si>
  <si>
    <t>Michael Murphy</t>
  </si>
  <si>
    <t>Patrick O'Neill</t>
  </si>
  <si>
    <t>Myles McGrath</t>
  </si>
  <si>
    <t>1974 (18 June) - Athy (4 seats) Total Electorate: 8,819 Total Poll: 5,419 Valid Poll: 5,239 Quota: 1,048</t>
  </si>
  <si>
    <t>Martin Miley</t>
  </si>
  <si>
    <t>James McEvoy</t>
  </si>
  <si>
    <t>Enda Kinsella</t>
  </si>
  <si>
    <t>Robert Byrne</t>
  </si>
  <si>
    <t>Leo McDarby</t>
  </si>
  <si>
    <t>Michael Rowan</t>
  </si>
  <si>
    <t>Timothy Fennin</t>
  </si>
  <si>
    <t>Michael Mahon</t>
  </si>
  <si>
    <t>Naas (5 seats) Total Electorate: 14,328 Total Poll: 8,134 Valid Poll: 7,961 Quota: 1,327</t>
  </si>
  <si>
    <t>Patsy Lawlor</t>
  </si>
  <si>
    <t>William Callaghan</t>
  </si>
  <si>
    <t>William Callaghan*</t>
  </si>
  <si>
    <t>Joseph Kearns</t>
  </si>
  <si>
    <t>Jack McKenna</t>
  </si>
  <si>
    <t>Clane (4 seats) Total Electorate: 11,132 Total Poll: 6,895 Valid Poll: 6,817 Quota: 1,364</t>
  </si>
  <si>
    <t>Celbridge (5 seats) Total Electorate: 15,118 Total Poll: 8,242 Valid Poll: 8,189 Quota: 1,365</t>
  </si>
  <si>
    <t>Margot Conlon</t>
  </si>
  <si>
    <t>Naas (7 seats) Total Electorate: 20,849 Total Poll: 11,240 Valid Poll: 11,086 Quota: 1,386</t>
  </si>
  <si>
    <t>Andy Mahon*</t>
  </si>
  <si>
    <t>Jimmy O'Loughlin</t>
  </si>
  <si>
    <t>Paddy Aspell</t>
  </si>
  <si>
    <t>Patrick Hyland</t>
  </si>
  <si>
    <t>Thomas Dowling</t>
  </si>
  <si>
    <t>Oliver O'Loughlin</t>
  </si>
  <si>
    <t>Brian Byrne</t>
  </si>
  <si>
    <t>Kildare (5 seats) Total Electorate: 11,186 Total Poll: 6,945 Valid Poll: 6,858 Quota: 1,143</t>
  </si>
  <si>
    <t>Oliver Fitzpatrick*</t>
  </si>
  <si>
    <t>Clane (7 seats) Total Electorate: 17,234 Total Poll: 9,908 Valid Poll: 9,737 Quota: 1,218</t>
  </si>
  <si>
    <t>Bernard Durkan</t>
  </si>
  <si>
    <t>Austin Groome</t>
  </si>
  <si>
    <t>Gerry Doyle</t>
  </si>
  <si>
    <t>Cyril Lynch</t>
  </si>
  <si>
    <t>Peadar Cosgrove</t>
  </si>
  <si>
    <t>Vivian Eiffe</t>
  </si>
  <si>
    <t>Brian Judge</t>
  </si>
  <si>
    <t>John F. Colgan</t>
  </si>
  <si>
    <t>Miley McGrath</t>
  </si>
  <si>
    <t>Kathleen Travers</t>
  </si>
  <si>
    <t>Joe Brennan</t>
  </si>
  <si>
    <t>Nigel Steele-Mortimer</t>
  </si>
  <si>
    <t>Michael Brady*</t>
  </si>
  <si>
    <t>Oliver Cooney*</t>
  </si>
  <si>
    <t>1967 (28 June) - Athy (4 seats) Total Electorate: 7,169 Total Poll: 4,795 Valid Poll: 4,638 Quota: 928</t>
  </si>
  <si>
    <t>Joseph Bermingham</t>
  </si>
  <si>
    <t>Matthew Gaskin</t>
  </si>
  <si>
    <t>Joseph Greene</t>
  </si>
  <si>
    <t>Clane (7 seats) Total Electorate: 11,540 Total Poll: 7,468 Valid Poll: 7,358 Quota: 920</t>
  </si>
  <si>
    <t>Oliver Cooney</t>
  </si>
  <si>
    <t>Maura Byrne</t>
  </si>
  <si>
    <t>Patrick Nolan</t>
  </si>
  <si>
    <t>Patrick Holmes</t>
  </si>
  <si>
    <t>Oliver Reilly</t>
  </si>
  <si>
    <t>Desmond O'Connor</t>
  </si>
  <si>
    <t>John O'Brien</t>
  </si>
  <si>
    <t>Kildare (5 seats) Total Electorate: 8,262 Total Poll: 5,805 Valid Poll: 5,727 Quota: 955</t>
  </si>
  <si>
    <t>Jack Hickey</t>
  </si>
  <si>
    <t>Joseph McCabe</t>
  </si>
  <si>
    <t>Con Toft</t>
  </si>
  <si>
    <t>William Heffernan</t>
  </si>
  <si>
    <t>Peter Hickey</t>
  </si>
  <si>
    <t>Naas (5 seats) Total Electorate: 11,374 Total Poll: 7,740 Valid Poll: 7,580 Quota: 1,264</t>
  </si>
  <si>
    <t>Ger Grehan</t>
  </si>
  <si>
    <t>Philip Garrett</t>
  </si>
  <si>
    <t>Michael Merrins</t>
  </si>
  <si>
    <t>James Collins</t>
  </si>
  <si>
    <t>Nancy Moore</t>
  </si>
  <si>
    <t>Thomas Carter</t>
  </si>
  <si>
    <t>Thomas Dunne*</t>
  </si>
  <si>
    <t>Patrick Murrihy*</t>
  </si>
  <si>
    <t>Patrick Hayden*</t>
  </si>
  <si>
    <t>Charles Weld*</t>
  </si>
  <si>
    <t>Michael Cunningham*</t>
  </si>
  <si>
    <t>Tommy Fields*</t>
  </si>
  <si>
    <t>Hugh Cosgrave*</t>
  </si>
  <si>
    <t>Thomas Byrne*</t>
  </si>
  <si>
    <t>James Dowling*</t>
  </si>
  <si>
    <t>Patrick Malone*</t>
  </si>
  <si>
    <t>Michael St. Leger*</t>
  </si>
  <si>
    <t>1960 (29 June) - Athy (4 seats) Total Electorate: 7,081 Total Poll: 3,979 Valid Poll: 3,877 Quota: 776</t>
  </si>
  <si>
    <t>Thomas Carbery*</t>
  </si>
  <si>
    <t>William Miley*</t>
  </si>
  <si>
    <t>Patrick Hayden</t>
  </si>
  <si>
    <t>Brendan O'Flaherty</t>
  </si>
  <si>
    <t>Thomas Wright</t>
  </si>
  <si>
    <t>Clane (7 seats) Total Electorate: 11,366 Total Poll: 6,042 Valid Poll: 5,958 Quota: 745</t>
  </si>
  <si>
    <t>William Norton</t>
  </si>
  <si>
    <t>James Quinn</t>
  </si>
  <si>
    <t>Edward Banim*</t>
  </si>
  <si>
    <t>Patrick Frayne*</t>
  </si>
  <si>
    <t>Charles Bourke</t>
  </si>
  <si>
    <t>Edward Barrett</t>
  </si>
  <si>
    <t>Dermot Bourke*</t>
  </si>
  <si>
    <t>William Byrne</t>
  </si>
  <si>
    <t>John Farrell</t>
  </si>
  <si>
    <t>Matthew Fitzpatrick</t>
  </si>
  <si>
    <t>Kildare (5 seats) Total Electorate: 7,655 Total Poll: 4,159 Valid Poll: 4,102 Quota: 684</t>
  </si>
  <si>
    <t>John Hayes*</t>
  </si>
  <si>
    <t>John Martin</t>
  </si>
  <si>
    <t>Harold Carter</t>
  </si>
  <si>
    <t>Michael Whelehan</t>
  </si>
  <si>
    <t>Patrick Dempsey</t>
  </si>
  <si>
    <t>James Rowley</t>
  </si>
  <si>
    <t>Michael Smyth</t>
  </si>
  <si>
    <t>Paul Hickey</t>
  </si>
  <si>
    <t>John Fitzgerald</t>
  </si>
  <si>
    <t>Naas (5 seats) Total Electorate: 10,709 Total Poll: 5,668 Valid Poll: 5,552 Quota: 926</t>
  </si>
  <si>
    <t>William O'Neill</t>
  </si>
  <si>
    <t>Matthew Conroy</t>
  </si>
  <si>
    <t>James Guiney</t>
  </si>
  <si>
    <t>James Grainger</t>
  </si>
  <si>
    <t>1934 (26 June) - Athy (5 seats) Total Electorate:  Total Poll: 3,482 Valid Poll: 3,401 Quota: 567</t>
  </si>
  <si>
    <t>P. Kane</t>
  </si>
  <si>
    <t>P. Dooley</t>
  </si>
  <si>
    <t>Sydney Minch</t>
  </si>
  <si>
    <t>George Henderson</t>
  </si>
  <si>
    <t>T. Wright</t>
  </si>
  <si>
    <t>William Fennell</t>
  </si>
  <si>
    <t>M. Whelan</t>
  </si>
  <si>
    <t>P. Masterson</t>
  </si>
  <si>
    <t>E.F. Tansey</t>
  </si>
  <si>
    <t>F. McNeary</t>
  </si>
  <si>
    <t>Clane (5 seats) Total Electorate:  Total Poll:  Valid Poll: 2,545 Quota: 425</t>
  </si>
  <si>
    <t>James Harris</t>
  </si>
  <si>
    <t>Joseph Connell</t>
  </si>
  <si>
    <t>Edward Rourke</t>
  </si>
  <si>
    <t>Patrick Phelan</t>
  </si>
  <si>
    <t>H. Farrell</t>
  </si>
  <si>
    <t>W.P. Cooney</t>
  </si>
  <si>
    <t>W.E.H. Fawcett</t>
  </si>
  <si>
    <t>William Aungier</t>
  </si>
  <si>
    <t>J.J. Malone</t>
  </si>
  <si>
    <t>Naas (6 seats) Total Electorate:  Total Poll: 3,721 Valid Poll: 3,641 Quota: 521</t>
  </si>
  <si>
    <t>Thomas Harris</t>
  </si>
  <si>
    <t>T. Donnellan</t>
  </si>
  <si>
    <t>Con Buckley</t>
  </si>
  <si>
    <t>P. Traynor</t>
  </si>
  <si>
    <t>F.B. Barton</t>
  </si>
  <si>
    <t>P. Frayne</t>
  </si>
  <si>
    <t>M. Fitzsimons</t>
  </si>
  <si>
    <t>William Ronaldson</t>
  </si>
  <si>
    <t>T.F. Meaghar</t>
  </si>
  <si>
    <t>J.A. Cunningham</t>
  </si>
  <si>
    <t>D. O'Neill</t>
  </si>
  <si>
    <t>J. Grainger</t>
  </si>
  <si>
    <t>Newbridge (5 seats) Total Electorate:  Total Poll: 2,660 Valid Poll: 2,586 Quota: 432</t>
  </si>
  <si>
    <t>T. Dunne</t>
  </si>
  <si>
    <t>F. Corrigan</t>
  </si>
  <si>
    <t>P. Logan</t>
  </si>
  <si>
    <t>L. Kelly</t>
  </si>
  <si>
    <t>Gregory Byrne</t>
  </si>
  <si>
    <t>James Byrne</t>
  </si>
  <si>
    <t>R. Gannon</t>
  </si>
  <si>
    <t>J.J. Fitzgerald</t>
  </si>
  <si>
    <t>William Cooper</t>
  </si>
  <si>
    <t>M. Smyth</t>
  </si>
  <si>
    <t>J. Dolan</t>
  </si>
  <si>
    <t>J. Keogh</t>
  </si>
  <si>
    <t>W. Murphy</t>
  </si>
  <si>
    <t>J. Murphy</t>
  </si>
  <si>
    <t>Kildare (8 seats) Total Electorate:  Total Poll: 3,030 Valid Poll: 2,961 Quota: 330</t>
  </si>
  <si>
    <t>W.A. Tynan</t>
  </si>
  <si>
    <t>P.J. Byrne</t>
  </si>
  <si>
    <t>M. Toole</t>
  </si>
  <si>
    <t>E. Fitzpatrick</t>
  </si>
  <si>
    <t>John J. Moore</t>
  </si>
  <si>
    <t>N. Hyland</t>
  </si>
  <si>
    <t>James Coffey</t>
  </si>
  <si>
    <t>P. Dunne</t>
  </si>
  <si>
    <t>C. Heffernan</t>
  </si>
  <si>
    <t>Edward Cleary</t>
  </si>
  <si>
    <t>M. Doyle</t>
  </si>
  <si>
    <t>M. O'Rourke</t>
  </si>
  <si>
    <t>J. Loughlin</t>
  </si>
  <si>
    <t>James Grady</t>
  </si>
  <si>
    <t>Joseph Moore</t>
  </si>
  <si>
    <t>P. Carroll</t>
  </si>
  <si>
    <t>J. Broughan</t>
  </si>
  <si>
    <t>William Doyle</t>
  </si>
  <si>
    <t>L.T. O'Brien</t>
  </si>
  <si>
    <t>Daniel Behan</t>
  </si>
  <si>
    <t>8th</t>
  </si>
  <si>
    <t>Far/Rat</t>
  </si>
  <si>
    <t>Bridget Darby</t>
  </si>
  <si>
    <t>John J. Bergin</t>
  </si>
  <si>
    <t>Edward Bolger</t>
  </si>
  <si>
    <t>John Dunne</t>
  </si>
  <si>
    <t>James Foley</t>
  </si>
  <si>
    <t>John Greene</t>
  </si>
  <si>
    <t>Mary Keely</t>
  </si>
  <si>
    <t>Hugh Cogan</t>
  </si>
  <si>
    <t>James Flynn</t>
  </si>
  <si>
    <t>Joseph Brennan</t>
  </si>
  <si>
    <t>1928 (25 June) - Athy (5 seats) Total Electorate:  Total Poll:  Valid Poll: 2,662 Quota: 444</t>
  </si>
  <si>
    <t>Clane (5 seats) Total Electorate:  Total Poll:  Valid Poll: 1,711 Quota: 286</t>
  </si>
  <si>
    <t>Frank Thornton</t>
  </si>
  <si>
    <t>Andrew Crosbie</t>
  </si>
  <si>
    <t>P. Loughlin</t>
  </si>
  <si>
    <t>John Hughes</t>
  </si>
  <si>
    <t>Gus Nevin</t>
  </si>
  <si>
    <t>T.P. Groome</t>
  </si>
  <si>
    <t>Kildare (8 seats) Total Electorate:  Total Poll:  Valid Poll: 2,047 Quota: 228</t>
  </si>
  <si>
    <t>James Cregan</t>
  </si>
  <si>
    <t>Nicholas Hannigan</t>
  </si>
  <si>
    <t>P.J. Dunne</t>
  </si>
  <si>
    <t>William Fitzgerald</t>
  </si>
  <si>
    <t>James C. Bergin</t>
  </si>
  <si>
    <t>James Dunne</t>
  </si>
  <si>
    <t>Roderick Moore-O'Farrell</t>
  </si>
  <si>
    <t>Frederick B. Barton</t>
  </si>
  <si>
    <t>P. Dowdall</t>
  </si>
  <si>
    <t>Nicholas Byrne</t>
  </si>
  <si>
    <t>Maj. G. Dease</t>
  </si>
  <si>
    <t>M.J. O'Donoghue</t>
  </si>
  <si>
    <t>M. O'Kelly</t>
  </si>
  <si>
    <t>Naas (6 seats) Total Electorate:  Total Poll:  Valid Poll: 2,767 Quota: 396</t>
  </si>
  <si>
    <t>Newbridge (5 seats) Total Electorate:  Total Poll:  Valid Poll: 2,006 Quota: 335</t>
  </si>
  <si>
    <t>John Conlan</t>
  </si>
  <si>
    <t>Thomas Doran</t>
  </si>
  <si>
    <t>Robert Gannon</t>
  </si>
  <si>
    <t>Edward McGuinness</t>
  </si>
  <si>
    <t>Peter Keenan</t>
  </si>
  <si>
    <t>Hugh Colohan</t>
  </si>
  <si>
    <t>John Keogh</t>
  </si>
  <si>
    <t>Henry Baron de Robeck</t>
  </si>
  <si>
    <t xml:space="preserve">1925 (23 June) - Athy (5 seats) Total Electorate:  Total Poll:  Valid Poll:  Quota: </t>
  </si>
  <si>
    <t>Far</t>
  </si>
  <si>
    <t>Rep</t>
  </si>
  <si>
    <t>Thomas Corcoran</t>
  </si>
  <si>
    <t>William J. Fennell</t>
  </si>
  <si>
    <t>James Keegan</t>
  </si>
  <si>
    <t>Michael Malone</t>
  </si>
  <si>
    <t>C.J. Supple</t>
  </si>
  <si>
    <t>Patrick Foley</t>
  </si>
  <si>
    <t>Samuel Hemingway</t>
  </si>
  <si>
    <t>Andrew McNally</t>
  </si>
  <si>
    <t>David Weld</t>
  </si>
  <si>
    <t>Mary Moore</t>
  </si>
  <si>
    <t>Patrick Reddy</t>
  </si>
  <si>
    <t>John Kelly</t>
  </si>
  <si>
    <t>Richard McCann</t>
  </si>
  <si>
    <t>Clane (5 seats) Total Electorate:  Total Poll:  Valid Poll: 1,606 Quota: 268</t>
  </si>
  <si>
    <t>Peter Murphy</t>
  </si>
  <si>
    <t>Patrick Morrin</t>
  </si>
  <si>
    <t>Edward O'Reilly</t>
  </si>
  <si>
    <t>Patrick Kelly</t>
  </si>
  <si>
    <t>Michael Lennox</t>
  </si>
  <si>
    <t>Philip Grogan</t>
  </si>
  <si>
    <t>Matthew Keogh</t>
  </si>
  <si>
    <t>Thomas J. Murphy</t>
  </si>
  <si>
    <t>Kildare (8 seats) Total Electorate:  Total Poll:  Valid Poll: 2,171 Quota: 242</t>
  </si>
  <si>
    <t>Hugh B. Barton</t>
  </si>
  <si>
    <t>Michael Fitzsimons</t>
  </si>
  <si>
    <t>Edward A. Coonan</t>
  </si>
  <si>
    <t>Nicholas Travers</t>
  </si>
  <si>
    <t>John Traynor</t>
  </si>
  <si>
    <t>Thomas Lacy</t>
  </si>
  <si>
    <t>William G. Clayton</t>
  </si>
  <si>
    <t>Mark Carroll</t>
  </si>
  <si>
    <t>William Dunne</t>
  </si>
  <si>
    <t>Edward Farrell</t>
  </si>
  <si>
    <t>Joseph Flanagan</t>
  </si>
  <si>
    <t>James O'Connor</t>
  </si>
  <si>
    <t>John Wardell</t>
  </si>
  <si>
    <t>William Saults</t>
  </si>
  <si>
    <t>Naas (6 seats) Total Electorate:  Total Poll:  Valid Poll: 2,568 Quota: 367</t>
  </si>
  <si>
    <t>James Brennan</t>
  </si>
  <si>
    <t>Patrick Brennan</t>
  </si>
  <si>
    <t>Joseph Doyle</t>
  </si>
  <si>
    <t>James J. Smith</t>
  </si>
  <si>
    <t>Annie Hynes</t>
  </si>
  <si>
    <t>Newbridge (5 seats) Total Electorate:  Total Poll:  Valid Poll: 1,779 Quota: 297</t>
  </si>
  <si>
    <t>George Henderson*</t>
  </si>
  <si>
    <t>John Greene*</t>
  </si>
  <si>
    <t>Patrick Phelan*</t>
  </si>
  <si>
    <t>W.E.H. Fawcett*</t>
  </si>
  <si>
    <t>James Cregan*</t>
  </si>
  <si>
    <t>P.J. Dunne*</t>
  </si>
  <si>
    <t>James C. Bergin*</t>
  </si>
  <si>
    <t>Nicholas Hannigan*</t>
  </si>
  <si>
    <t>Edward A. Coonan*</t>
  </si>
  <si>
    <t>Michael Fitzsimons*</t>
  </si>
  <si>
    <t>Nicholas Travers*</t>
  </si>
  <si>
    <t>Michael Smyth*</t>
  </si>
  <si>
    <t>Hugh Colohan*</t>
  </si>
  <si>
    <t>Robert Gannon*</t>
  </si>
  <si>
    <t>Peter Keenan*</t>
  </si>
  <si>
    <t>John Conlan*</t>
  </si>
</sst>
</file>

<file path=xl/styles.xml><?xml version="1.0" encoding="utf-8"?>
<styleSheet xmlns="http://schemas.openxmlformats.org/spreadsheetml/2006/main">
  <fonts count="44">
    <font>
      <sz val="10"/>
      <name val="Arial"/>
      <family val="2"/>
    </font>
    <font>
      <sz val="10"/>
      <name val="Arial"/>
      <family val="2"/>
    </font>
    <font>
      <b/>
      <sz val="11"/>
      <name val="Times New Roman"/>
      <family val="1"/>
    </font>
    <font>
      <sz val="11"/>
      <name val="Arial"/>
      <family val="2"/>
    </font>
    <font>
      <sz val="11"/>
      <name val="Times New Roman"/>
      <family val="1"/>
    </font>
    <font>
      <b/>
      <i/>
      <sz val="11"/>
      <name val="Times New Roman"/>
      <family val="1"/>
    </font>
    <font>
      <b/>
      <sz val="11"/>
      <color indexed="12"/>
      <name val="Times New Roman"/>
      <family val="1"/>
    </font>
    <font>
      <b/>
      <sz val="11"/>
      <color indexed="17"/>
      <name val="Times New Roman"/>
      <family val="1"/>
    </font>
    <font>
      <b/>
      <sz val="11"/>
      <name val="Arial"/>
      <family val="2"/>
    </font>
    <font>
      <b/>
      <sz val="11"/>
      <color indexed="8"/>
      <name val="Times New Roman"/>
      <family val="1"/>
    </font>
    <font>
      <b/>
      <sz val="11"/>
      <color indexed="17"/>
      <name val="Arial"/>
      <family val="2"/>
    </font>
    <font>
      <sz val="11"/>
      <color indexed="17"/>
      <name val="Times New Roman"/>
      <family val="1"/>
    </font>
    <font>
      <b/>
      <sz val="11"/>
      <color indexed="12"/>
      <name val="Arial"/>
      <family val="2"/>
    </font>
    <font>
      <b/>
      <sz val="11"/>
      <color indexed="10"/>
      <name val="Arial"/>
      <family val="2"/>
    </font>
    <font>
      <sz val="11"/>
      <color indexed="10"/>
      <name val="Times New Roman"/>
      <family val="1"/>
    </font>
    <font>
      <sz val="11"/>
      <color indexed="8"/>
      <name val="Times New Roman"/>
      <family val="1"/>
    </font>
    <font>
      <b/>
      <sz val="11"/>
      <color indexed="50"/>
      <name val="Arial"/>
      <family val="2"/>
    </font>
    <font>
      <sz val="11"/>
      <color indexed="50"/>
      <name val="Times New Roman"/>
      <family val="1"/>
    </font>
    <font>
      <sz val="11"/>
      <color indexed="12"/>
      <name val="Times New Roman"/>
      <family val="1"/>
    </font>
    <font>
      <b/>
      <sz val="10"/>
      <color indexed="8"/>
      <name val="Arial"/>
      <family val="2"/>
    </font>
    <font>
      <b/>
      <sz val="10"/>
      <name val="Arial"/>
      <family val="2"/>
    </font>
    <font>
      <b/>
      <sz val="10"/>
      <color indexed="17"/>
      <name val="Arial"/>
      <family val="2"/>
    </font>
    <font>
      <b/>
      <sz val="10"/>
      <color indexed="12"/>
      <name val="Arial"/>
      <family val="2"/>
    </font>
    <font>
      <b/>
      <sz val="10"/>
      <color indexed="10"/>
      <name val="Arial"/>
      <family val="2"/>
    </font>
    <font>
      <b/>
      <sz val="10"/>
      <color indexed="50"/>
      <name val="Arial"/>
      <family val="2"/>
    </font>
    <font>
      <b/>
      <sz val="11"/>
      <color indexed="10"/>
      <name val="Times New Roman"/>
      <family val="1"/>
    </font>
    <font>
      <sz val="11"/>
      <color indexed="19"/>
      <name val="Times New Roman"/>
      <family val="1"/>
    </font>
    <font>
      <b/>
      <sz val="11"/>
      <color indexed="19"/>
      <name val="Arial"/>
      <family val="2"/>
    </font>
    <font>
      <b/>
      <sz val="10"/>
      <color indexed="19"/>
      <name val="Arial"/>
      <family val="2"/>
    </font>
    <font>
      <b/>
      <sz val="10"/>
      <color indexed="60"/>
      <name val="Arial"/>
      <family val="2"/>
    </font>
    <font>
      <b/>
      <sz val="10"/>
      <color indexed="40"/>
      <name val="Arial"/>
      <family val="2"/>
    </font>
    <font>
      <b/>
      <sz val="10"/>
      <color indexed="51"/>
      <name val="Arial"/>
      <family val="2"/>
    </font>
    <font>
      <b/>
      <sz val="11"/>
      <color indexed="52"/>
      <name val="Arial"/>
      <family val="2"/>
    </font>
    <font>
      <sz val="11"/>
      <color indexed="52"/>
      <name val="Times New Roman"/>
      <family val="1"/>
    </font>
    <font>
      <b/>
      <sz val="11"/>
      <color indexed="19"/>
      <name val="Times New Roman"/>
      <family val="1"/>
    </font>
    <font>
      <b/>
      <sz val="10"/>
      <color indexed="52"/>
      <name val="Arial"/>
      <family val="2"/>
    </font>
    <font>
      <b/>
      <sz val="11"/>
      <color indexed="52"/>
      <name val="Times New Roman"/>
      <family val="1"/>
    </font>
    <font>
      <sz val="11"/>
      <color indexed="60"/>
      <name val="Times New Roman"/>
      <family val="1"/>
    </font>
    <font>
      <b/>
      <sz val="11"/>
      <color indexed="16"/>
      <name val="Arial"/>
      <family val="2"/>
    </font>
    <font>
      <b/>
      <sz val="11"/>
      <color indexed="50"/>
      <name val="Times New Roman"/>
      <family val="1"/>
    </font>
    <font>
      <b/>
      <sz val="11"/>
      <color indexed="60"/>
      <name val="Times New Roman"/>
      <family val="1"/>
    </font>
    <font>
      <b/>
      <sz val="10"/>
      <color indexed="16"/>
      <name val="Arial"/>
      <family val="2"/>
    </font>
    <font>
      <sz val="11"/>
      <color indexed="10"/>
      <name val="Arial"/>
      <family val="2"/>
    </font>
    <font>
      <b/>
      <sz val="11"/>
      <color indexed="60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70">
    <xf numFmtId="0" fontId="0" fillId="0" borderId="0" xfId="0"/>
    <xf numFmtId="0" fontId="2" fillId="0" borderId="0" xfId="0" applyFont="1"/>
    <xf numFmtId="0" fontId="3" fillId="0" borderId="0" xfId="0" applyFont="1"/>
    <xf numFmtId="0" fontId="4" fillId="0" borderId="0" xfId="0" applyFont="1"/>
    <xf numFmtId="0" fontId="5" fillId="0" borderId="1" xfId="0" applyFont="1" applyBorder="1" applyAlignment="1">
      <alignment vertical="top" wrapText="1"/>
    </xf>
    <xf numFmtId="0" fontId="5" fillId="0" borderId="2" xfId="0" applyFont="1" applyBorder="1" applyAlignment="1">
      <alignment vertical="top" wrapText="1"/>
    </xf>
    <xf numFmtId="0" fontId="2" fillId="0" borderId="2" xfId="0" applyFont="1" applyBorder="1" applyAlignment="1">
      <alignment vertical="top" wrapText="1"/>
    </xf>
    <xf numFmtId="0" fontId="2" fillId="0" borderId="3" xfId="0" applyFont="1" applyBorder="1" applyAlignment="1">
      <alignment vertical="top" wrapText="1"/>
    </xf>
    <xf numFmtId="0" fontId="6" fillId="0" borderId="4" xfId="0" applyFont="1" applyBorder="1" applyAlignment="1">
      <alignment vertical="top" wrapText="1"/>
    </xf>
    <xf numFmtId="3" fontId="2" fillId="0" borderId="4" xfId="0" applyNumberFormat="1" applyFont="1" applyBorder="1" applyAlignment="1">
      <alignment vertical="top" wrapText="1"/>
    </xf>
    <xf numFmtId="3" fontId="4" fillId="0" borderId="4" xfId="0" applyNumberFormat="1" applyFont="1" applyBorder="1" applyAlignment="1">
      <alignment vertical="top" wrapText="1"/>
    </xf>
    <xf numFmtId="0" fontId="2" fillId="0" borderId="4" xfId="0" applyFont="1" applyBorder="1" applyAlignment="1">
      <alignment vertical="top" wrapText="1"/>
    </xf>
    <xf numFmtId="0" fontId="7" fillId="0" borderId="4" xfId="0" applyFont="1" applyBorder="1" applyAlignment="1">
      <alignment vertical="top" wrapText="1"/>
    </xf>
    <xf numFmtId="0" fontId="8" fillId="0" borderId="0" xfId="0" applyFont="1"/>
    <xf numFmtId="10" fontId="3" fillId="0" borderId="0" xfId="1" applyNumberFormat="1" applyFont="1"/>
    <xf numFmtId="0" fontId="9" fillId="0" borderId="4" xfId="0" applyFont="1" applyBorder="1" applyAlignment="1">
      <alignment vertical="top" wrapText="1"/>
    </xf>
    <xf numFmtId="0" fontId="10" fillId="0" borderId="0" xfId="0" applyFont="1"/>
    <xf numFmtId="3" fontId="3" fillId="0" borderId="0" xfId="0" applyNumberFormat="1" applyFont="1"/>
    <xf numFmtId="0" fontId="4" fillId="0" borderId="3" xfId="0" applyFont="1" applyBorder="1" applyAlignment="1">
      <alignment vertical="top" wrapText="1"/>
    </xf>
    <xf numFmtId="0" fontId="11" fillId="0" borderId="4" xfId="0" applyFont="1" applyBorder="1" applyAlignment="1">
      <alignment vertical="top" wrapText="1"/>
    </xf>
    <xf numFmtId="0" fontId="12" fillId="0" borderId="0" xfId="0" applyFont="1"/>
    <xf numFmtId="0" fontId="13" fillId="0" borderId="0" xfId="0" applyFont="1"/>
    <xf numFmtId="0" fontId="14" fillId="0" borderId="4" xfId="0" applyFont="1" applyBorder="1" applyAlignment="1">
      <alignment vertical="top" wrapText="1"/>
    </xf>
    <xf numFmtId="0" fontId="15" fillId="0" borderId="4" xfId="0" applyFont="1" applyBorder="1" applyAlignment="1">
      <alignment vertical="top" wrapText="1"/>
    </xf>
    <xf numFmtId="3" fontId="8" fillId="0" borderId="0" xfId="0" applyNumberFormat="1" applyFont="1"/>
    <xf numFmtId="0" fontId="4" fillId="0" borderId="4" xfId="0" applyFont="1" applyBorder="1" applyAlignment="1">
      <alignment vertical="top" wrapText="1"/>
    </xf>
    <xf numFmtId="0" fontId="16" fillId="0" borderId="0" xfId="0" applyFont="1"/>
    <xf numFmtId="0" fontId="17" fillId="0" borderId="4" xfId="0" applyFont="1" applyBorder="1" applyAlignment="1">
      <alignment vertical="top" wrapText="1"/>
    </xf>
    <xf numFmtId="0" fontId="18" fillId="0" borderId="4" xfId="0" applyFont="1" applyBorder="1" applyAlignment="1">
      <alignment vertical="top" wrapText="1"/>
    </xf>
    <xf numFmtId="0" fontId="4" fillId="0" borderId="0" xfId="0" applyFont="1" applyBorder="1" applyAlignment="1">
      <alignment vertical="top" wrapText="1"/>
    </xf>
    <xf numFmtId="0" fontId="18" fillId="0" borderId="0" xfId="0" applyFont="1" applyBorder="1" applyAlignment="1">
      <alignment vertical="top" wrapText="1"/>
    </xf>
    <xf numFmtId="0" fontId="0" fillId="0" borderId="0" xfId="0" applyFont="1"/>
    <xf numFmtId="0" fontId="19" fillId="0" borderId="0" xfId="0" applyFont="1"/>
    <xf numFmtId="3" fontId="0" fillId="0" borderId="0" xfId="0" applyNumberFormat="1" applyFont="1"/>
    <xf numFmtId="10" fontId="0" fillId="0" borderId="0" xfId="1" applyNumberFormat="1" applyFont="1"/>
    <xf numFmtId="0" fontId="20" fillId="0" borderId="0" xfId="0" applyFont="1"/>
    <xf numFmtId="3" fontId="20" fillId="0" borderId="0" xfId="0" applyNumberFormat="1" applyFont="1"/>
    <xf numFmtId="0" fontId="21" fillId="0" borderId="0" xfId="0" applyFont="1"/>
    <xf numFmtId="0" fontId="22" fillId="0" borderId="0" xfId="0" applyFont="1"/>
    <xf numFmtId="0" fontId="23" fillId="0" borderId="0" xfId="0" applyFont="1"/>
    <xf numFmtId="0" fontId="24" fillId="0" borderId="0" xfId="0" applyFont="1"/>
    <xf numFmtId="10" fontId="20" fillId="0" borderId="0" xfId="1" applyNumberFormat="1" applyFont="1"/>
    <xf numFmtId="0" fontId="25" fillId="0" borderId="4" xfId="0" applyFont="1" applyBorder="1" applyAlignment="1">
      <alignment vertical="top" wrapText="1"/>
    </xf>
    <xf numFmtId="3" fontId="3" fillId="0" borderId="0" xfId="1" applyNumberFormat="1" applyFont="1"/>
    <xf numFmtId="3" fontId="4" fillId="0" borderId="0" xfId="0" applyNumberFormat="1" applyFont="1" applyBorder="1" applyAlignment="1">
      <alignment vertical="top" wrapText="1"/>
    </xf>
    <xf numFmtId="3" fontId="0" fillId="0" borderId="0" xfId="0" applyNumberFormat="1"/>
    <xf numFmtId="0" fontId="26" fillId="0" borderId="4" xfId="0" applyFont="1" applyBorder="1" applyAlignment="1">
      <alignment vertical="top" wrapText="1"/>
    </xf>
    <xf numFmtId="0" fontId="27" fillId="0" borderId="0" xfId="0" applyFont="1"/>
    <xf numFmtId="0" fontId="28" fillId="0" borderId="0" xfId="0" applyFont="1"/>
    <xf numFmtId="0" fontId="29" fillId="0" borderId="0" xfId="0" applyFont="1"/>
    <xf numFmtId="0" fontId="30" fillId="0" borderId="0" xfId="0" applyFont="1"/>
    <xf numFmtId="0" fontId="31" fillId="0" borderId="0" xfId="0" applyFont="1"/>
    <xf numFmtId="10" fontId="29" fillId="0" borderId="0" xfId="0" applyNumberFormat="1" applyFont="1"/>
    <xf numFmtId="10" fontId="1" fillId="0" borderId="0" xfId="0" applyNumberFormat="1" applyFont="1"/>
    <xf numFmtId="10" fontId="0" fillId="0" borderId="0" xfId="0" applyNumberFormat="1"/>
    <xf numFmtId="0" fontId="32" fillId="0" borderId="0" xfId="0" applyFont="1"/>
    <xf numFmtId="10" fontId="3" fillId="0" borderId="0" xfId="2" applyNumberFormat="1" applyFont="1"/>
    <xf numFmtId="0" fontId="33" fillId="0" borderId="4" xfId="0" applyFont="1" applyBorder="1" applyAlignment="1">
      <alignment vertical="top" wrapText="1"/>
    </xf>
    <xf numFmtId="0" fontId="34" fillId="0" borderId="4" xfId="0" applyFont="1" applyBorder="1" applyAlignment="1">
      <alignment vertical="top" wrapText="1"/>
    </xf>
    <xf numFmtId="0" fontId="35" fillId="0" borderId="0" xfId="0" applyFont="1"/>
    <xf numFmtId="0" fontId="36" fillId="0" borderId="4" xfId="0" applyFont="1" applyBorder="1" applyAlignment="1">
      <alignment vertical="top" wrapText="1"/>
    </xf>
    <xf numFmtId="0" fontId="37" fillId="0" borderId="4" xfId="0" applyFont="1" applyBorder="1" applyAlignment="1">
      <alignment vertical="top" wrapText="1"/>
    </xf>
    <xf numFmtId="0" fontId="38" fillId="0" borderId="0" xfId="0" applyFont="1"/>
    <xf numFmtId="0" fontId="39" fillId="0" borderId="4" xfId="0" applyFont="1" applyBorder="1" applyAlignment="1">
      <alignment vertical="top" wrapText="1"/>
    </xf>
    <xf numFmtId="0" fontId="40" fillId="0" borderId="4" xfId="0" applyFont="1" applyBorder="1" applyAlignment="1">
      <alignment vertical="top" wrapText="1"/>
    </xf>
    <xf numFmtId="0" fontId="41" fillId="0" borderId="0" xfId="0" applyFont="1"/>
    <xf numFmtId="0" fontId="42" fillId="0" borderId="0" xfId="0" applyFont="1"/>
    <xf numFmtId="3" fontId="40" fillId="0" borderId="4" xfId="0" applyNumberFormat="1" applyFont="1" applyBorder="1" applyAlignment="1">
      <alignment vertical="top" wrapText="1"/>
    </xf>
    <xf numFmtId="3" fontId="37" fillId="0" borderId="4" xfId="0" applyNumberFormat="1" applyFont="1" applyBorder="1" applyAlignment="1">
      <alignment vertical="top" wrapText="1"/>
    </xf>
    <xf numFmtId="0" fontId="43" fillId="0" borderId="0" xfId="0" applyFont="1"/>
  </cellXfs>
  <cellStyles count="3">
    <cellStyle name="Normal" xfId="0" builtinId="0"/>
    <cellStyle name="Percent" xfId="1" builtinId="5"/>
    <cellStyle name="Percent 2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V87"/>
  <sheetViews>
    <sheetView workbookViewId="0">
      <selection activeCell="Q1" sqref="Q1"/>
    </sheetView>
  </sheetViews>
  <sheetFormatPr defaultRowHeight="12.75"/>
  <cols>
    <col min="1" max="1" width="26.140625" customWidth="1"/>
    <col min="2" max="2" width="8.42578125" customWidth="1"/>
    <col min="3" max="3" width="9.7109375" customWidth="1"/>
    <col min="4" max="17" width="8.5703125" customWidth="1"/>
  </cols>
  <sheetData>
    <row r="1" spans="1:15" s="2" customFormat="1" ht="16.5" customHeight="1">
      <c r="A1" s="1" t="s">
        <v>536</v>
      </c>
    </row>
    <row r="2" spans="1:15" s="2" customFormat="1" ht="9.75" customHeight="1" thickBot="1">
      <c r="A2" s="3"/>
    </row>
    <row r="3" spans="1:15" s="2" customFormat="1" ht="16.5" customHeight="1" thickBot="1">
      <c r="A3" s="4" t="s">
        <v>0</v>
      </c>
      <c r="B3" s="5" t="s">
        <v>1</v>
      </c>
      <c r="C3" s="5" t="s">
        <v>2</v>
      </c>
      <c r="D3" s="5">
        <v>2</v>
      </c>
      <c r="E3" s="5">
        <v>3</v>
      </c>
      <c r="F3" s="5">
        <v>4</v>
      </c>
      <c r="G3" s="5">
        <v>5</v>
      </c>
      <c r="H3" s="5">
        <v>6</v>
      </c>
      <c r="I3" s="5">
        <v>7</v>
      </c>
      <c r="J3" s="5">
        <v>8</v>
      </c>
      <c r="K3" s="6"/>
      <c r="L3" s="13" t="s">
        <v>9</v>
      </c>
      <c r="M3" s="14"/>
    </row>
    <row r="4" spans="1:15" s="2" customFormat="1" ht="16.5" customHeight="1" thickBot="1">
      <c r="A4" s="7" t="s">
        <v>540</v>
      </c>
      <c r="B4" s="67" t="s">
        <v>537</v>
      </c>
      <c r="C4" s="10"/>
      <c r="D4" s="10"/>
      <c r="E4" s="10"/>
      <c r="F4" s="10"/>
      <c r="G4" s="10"/>
      <c r="H4" s="10"/>
      <c r="I4" s="10"/>
      <c r="J4" s="10"/>
      <c r="K4" s="11" t="s">
        <v>4</v>
      </c>
      <c r="M4" s="13" t="s">
        <v>11</v>
      </c>
      <c r="N4" s="13" t="s">
        <v>12</v>
      </c>
      <c r="O4" s="13" t="s">
        <v>13</v>
      </c>
    </row>
    <row r="5" spans="1:15" s="2" customFormat="1" ht="16.5" customHeight="1" thickBot="1">
      <c r="A5" s="7" t="s">
        <v>539</v>
      </c>
      <c r="B5" s="42" t="s">
        <v>16</v>
      </c>
      <c r="C5" s="10"/>
      <c r="D5" s="10"/>
      <c r="E5" s="10"/>
      <c r="F5" s="10"/>
      <c r="G5" s="10"/>
      <c r="H5" s="10"/>
      <c r="I5" s="10"/>
      <c r="J5" s="10"/>
      <c r="K5" s="11" t="s">
        <v>8</v>
      </c>
      <c r="L5" s="69" t="s">
        <v>537</v>
      </c>
      <c r="M5" s="17">
        <f>(C4+C6+C7+C10+C13)</f>
        <v>0</v>
      </c>
      <c r="N5" s="14" t="e">
        <f>SUM(M5/M8)</f>
        <v>#DIV/0!</v>
      </c>
      <c r="O5" s="2">
        <v>3</v>
      </c>
    </row>
    <row r="6" spans="1:15" s="2" customFormat="1" ht="16.5" customHeight="1" thickBot="1">
      <c r="A6" s="7" t="s">
        <v>498</v>
      </c>
      <c r="B6" s="42" t="s">
        <v>16</v>
      </c>
      <c r="C6" s="10"/>
      <c r="D6" s="10"/>
      <c r="E6" s="10"/>
      <c r="F6" s="10"/>
      <c r="G6" s="10"/>
      <c r="H6" s="10"/>
      <c r="I6" s="10"/>
      <c r="J6" s="10"/>
      <c r="K6" s="11" t="s">
        <v>7</v>
      </c>
      <c r="L6" s="21" t="s">
        <v>16</v>
      </c>
      <c r="M6" s="17">
        <f>(C9+C11+C12)</f>
        <v>0</v>
      </c>
      <c r="N6" s="14" t="e">
        <f>SUM(M6/M8)</f>
        <v>#DIV/0!</v>
      </c>
      <c r="O6" s="2">
        <v>2</v>
      </c>
    </row>
    <row r="7" spans="1:15" s="2" customFormat="1" ht="16.5" customHeight="1" thickBot="1">
      <c r="A7" s="7" t="s">
        <v>499</v>
      </c>
      <c r="B7" s="67" t="s">
        <v>537</v>
      </c>
      <c r="C7" s="10"/>
      <c r="D7" s="10"/>
      <c r="E7" s="10"/>
      <c r="F7" s="10"/>
      <c r="G7" s="10"/>
      <c r="H7" s="10"/>
      <c r="I7" s="10"/>
      <c r="J7" s="10"/>
      <c r="K7" s="11" t="s">
        <v>6</v>
      </c>
      <c r="L7" s="13" t="s">
        <v>17</v>
      </c>
      <c r="M7" s="17">
        <f>(F13+F14)</f>
        <v>0</v>
      </c>
      <c r="N7" s="14" t="e">
        <f>SUM(M7/M8)</f>
        <v>#DIV/0!</v>
      </c>
    </row>
    <row r="8" spans="1:15" s="2" customFormat="1" ht="16.5" customHeight="1" thickBot="1">
      <c r="A8" s="7" t="s">
        <v>426</v>
      </c>
      <c r="B8" s="67" t="s">
        <v>537</v>
      </c>
      <c r="C8" s="10"/>
      <c r="D8" s="10"/>
      <c r="E8" s="10"/>
      <c r="F8" s="10"/>
      <c r="G8" s="10"/>
      <c r="H8" s="10"/>
      <c r="I8" s="10"/>
      <c r="J8" s="10"/>
      <c r="K8" s="11" t="s">
        <v>10</v>
      </c>
      <c r="L8" s="13"/>
      <c r="M8" s="24">
        <v>0</v>
      </c>
      <c r="N8" s="14"/>
    </row>
    <row r="9" spans="1:15" s="2" customFormat="1" ht="16.5" customHeight="1" thickBot="1">
      <c r="A9" s="18" t="s">
        <v>541</v>
      </c>
      <c r="B9" s="68" t="s">
        <v>537</v>
      </c>
      <c r="C9" s="10"/>
      <c r="D9" s="10"/>
      <c r="E9" s="10"/>
      <c r="F9" s="10"/>
      <c r="G9" s="10"/>
      <c r="H9" s="10"/>
      <c r="I9" s="10"/>
      <c r="J9" s="10"/>
      <c r="K9" s="11"/>
    </row>
    <row r="10" spans="1:15" s="2" customFormat="1" ht="16.5" customHeight="1" thickBot="1">
      <c r="A10" s="18" t="s">
        <v>542</v>
      </c>
      <c r="B10" s="23" t="s">
        <v>14</v>
      </c>
      <c r="C10" s="10"/>
      <c r="D10" s="10"/>
      <c r="E10" s="10"/>
      <c r="F10" s="10"/>
      <c r="G10" s="10"/>
      <c r="H10" s="10"/>
      <c r="I10" s="10"/>
    </row>
    <row r="11" spans="1:15" s="2" customFormat="1" ht="16.5" customHeight="1" thickBot="1">
      <c r="A11" s="18" t="s">
        <v>543</v>
      </c>
      <c r="B11" s="22" t="s">
        <v>16</v>
      </c>
      <c r="C11" s="10"/>
      <c r="D11" s="10"/>
      <c r="E11" s="10"/>
      <c r="F11" s="10"/>
      <c r="G11" s="10"/>
      <c r="H11" s="10"/>
    </row>
    <row r="12" spans="1:15" s="2" customFormat="1" ht="16.5" customHeight="1" thickBot="1">
      <c r="A12" s="18" t="s">
        <v>497</v>
      </c>
      <c r="B12" s="22" t="s">
        <v>16</v>
      </c>
      <c r="C12" s="10"/>
      <c r="D12" s="10"/>
      <c r="E12" s="10"/>
      <c r="F12" s="10"/>
      <c r="G12" s="10"/>
    </row>
    <row r="13" spans="1:15" s="2" customFormat="1" ht="16.5" customHeight="1" thickBot="1">
      <c r="A13" s="18" t="s">
        <v>502</v>
      </c>
      <c r="B13" s="68" t="s">
        <v>537</v>
      </c>
      <c r="C13" s="10"/>
      <c r="D13" s="10"/>
      <c r="E13" s="10"/>
    </row>
    <row r="14" spans="1:15" s="2" customFormat="1" ht="16.5" customHeight="1" thickBot="1">
      <c r="A14" s="18" t="s">
        <v>544</v>
      </c>
      <c r="B14" s="22" t="s">
        <v>16</v>
      </c>
      <c r="C14" s="10"/>
      <c r="D14" s="10"/>
      <c r="E14" s="10"/>
      <c r="F14" s="10"/>
    </row>
    <row r="15" spans="1:15" s="2" customFormat="1" ht="10.5" customHeight="1">
      <c r="A15" s="1"/>
      <c r="C15" s="17"/>
    </row>
    <row r="16" spans="1:15" s="2" customFormat="1" ht="17.45" customHeight="1">
      <c r="A16" s="1" t="s">
        <v>552</v>
      </c>
    </row>
    <row r="17" spans="1:17" s="2" customFormat="1" ht="10.5" customHeight="1" thickBot="1">
      <c r="A17" s="1"/>
    </row>
    <row r="18" spans="1:17" s="2" customFormat="1" ht="17.45" customHeight="1" thickBot="1">
      <c r="A18" s="4" t="s">
        <v>0</v>
      </c>
      <c r="B18" s="5" t="s">
        <v>1</v>
      </c>
      <c r="C18" s="5" t="s">
        <v>2</v>
      </c>
      <c r="D18" s="5">
        <v>2</v>
      </c>
      <c r="E18" s="5">
        <v>3</v>
      </c>
      <c r="F18" s="5">
        <v>4</v>
      </c>
      <c r="G18" s="5">
        <v>5</v>
      </c>
      <c r="H18" s="5">
        <v>6</v>
      </c>
      <c r="I18" s="5">
        <v>7</v>
      </c>
      <c r="J18" s="5">
        <v>8</v>
      </c>
      <c r="K18" s="5">
        <v>9</v>
      </c>
      <c r="L18" s="5"/>
      <c r="M18" s="13" t="s">
        <v>9</v>
      </c>
      <c r="N18" s="14"/>
    </row>
    <row r="19" spans="1:17" s="2" customFormat="1" ht="17.45" customHeight="1" thickBot="1">
      <c r="A19" s="7" t="s">
        <v>437</v>
      </c>
      <c r="B19" s="67" t="s">
        <v>537</v>
      </c>
      <c r="C19" s="9">
        <v>432</v>
      </c>
      <c r="D19" s="10"/>
      <c r="E19" s="10"/>
      <c r="F19" s="10"/>
      <c r="G19" s="10"/>
      <c r="H19" s="10"/>
      <c r="I19" s="10"/>
      <c r="J19" s="10"/>
      <c r="K19" s="10"/>
      <c r="L19" s="11" t="s">
        <v>4</v>
      </c>
      <c r="N19" s="13" t="s">
        <v>11</v>
      </c>
      <c r="O19" s="13" t="s">
        <v>12</v>
      </c>
      <c r="P19" s="13" t="s">
        <v>13</v>
      </c>
      <c r="Q19" s="13"/>
    </row>
    <row r="20" spans="1:17" s="2" customFormat="1" ht="17.45" customHeight="1" thickBot="1">
      <c r="A20" s="7" t="s">
        <v>546</v>
      </c>
      <c r="B20" s="67" t="s">
        <v>537</v>
      </c>
      <c r="C20" s="10">
        <v>205</v>
      </c>
      <c r="D20" s="10">
        <v>253</v>
      </c>
      <c r="E20" s="10">
        <v>254</v>
      </c>
      <c r="F20" s="10">
        <v>267</v>
      </c>
      <c r="G20" s="9">
        <v>282</v>
      </c>
      <c r="H20" s="10"/>
      <c r="I20" s="10"/>
      <c r="J20" s="10"/>
      <c r="K20" s="10"/>
      <c r="L20" s="11" t="s">
        <v>8</v>
      </c>
      <c r="M20" s="16" t="s">
        <v>538</v>
      </c>
      <c r="N20" s="17">
        <v>39</v>
      </c>
      <c r="O20" s="14">
        <f>SUM(N20/N24)</f>
        <v>2.4283935242839352E-2</v>
      </c>
    </row>
    <row r="21" spans="1:17" s="2" customFormat="1" ht="17.45" customHeight="1" thickBot="1">
      <c r="A21" s="18" t="s">
        <v>549</v>
      </c>
      <c r="B21" s="22" t="s">
        <v>16</v>
      </c>
      <c r="C21" s="10">
        <v>184</v>
      </c>
      <c r="D21" s="10">
        <v>187</v>
      </c>
      <c r="E21" s="10">
        <v>187</v>
      </c>
      <c r="F21" s="10">
        <v>194</v>
      </c>
      <c r="G21" s="10">
        <v>198</v>
      </c>
      <c r="H21" s="10">
        <v>201</v>
      </c>
      <c r="I21" s="10">
        <v>201</v>
      </c>
      <c r="J21" s="10">
        <v>205</v>
      </c>
      <c r="K21" s="10" t="s">
        <v>20</v>
      </c>
      <c r="M21" s="69" t="s">
        <v>537</v>
      </c>
      <c r="N21" s="17">
        <f>(C19+C20+C25+C26+C27)</f>
        <v>888</v>
      </c>
      <c r="O21" s="14">
        <f>SUM(N21/N24)</f>
        <v>0.55292652552926524</v>
      </c>
      <c r="P21" s="2">
        <v>3</v>
      </c>
    </row>
    <row r="22" spans="1:17" s="2" customFormat="1" ht="17.45" customHeight="1" thickBot="1">
      <c r="A22" s="7" t="s">
        <v>547</v>
      </c>
      <c r="B22" s="42" t="s">
        <v>16</v>
      </c>
      <c r="C22" s="10">
        <v>182</v>
      </c>
      <c r="D22" s="10">
        <v>217</v>
      </c>
      <c r="E22" s="10">
        <v>218</v>
      </c>
      <c r="F22" s="10">
        <v>228</v>
      </c>
      <c r="G22" s="10">
        <v>236</v>
      </c>
      <c r="H22" s="10">
        <v>238</v>
      </c>
      <c r="I22" s="10">
        <v>248</v>
      </c>
      <c r="J22" s="10">
        <v>257</v>
      </c>
      <c r="K22" s="9">
        <v>397</v>
      </c>
      <c r="L22" s="11" t="s">
        <v>6</v>
      </c>
      <c r="M22" s="21" t="s">
        <v>16</v>
      </c>
      <c r="N22" s="17">
        <f>(C22+C21+C23+C24)</f>
        <v>638</v>
      </c>
      <c r="O22" s="14">
        <f>SUM(N22/N24)</f>
        <v>0.39726027397260272</v>
      </c>
      <c r="P22" s="2">
        <v>2</v>
      </c>
    </row>
    <row r="23" spans="1:17" s="2" customFormat="1" ht="17.45" customHeight="1" thickBot="1">
      <c r="A23" s="7" t="s">
        <v>551</v>
      </c>
      <c r="B23" s="42" t="s">
        <v>16</v>
      </c>
      <c r="C23" s="10">
        <v>143</v>
      </c>
      <c r="D23" s="10">
        <v>157</v>
      </c>
      <c r="E23" s="10">
        <v>158</v>
      </c>
      <c r="F23" s="10">
        <v>159</v>
      </c>
      <c r="G23" s="10">
        <v>168</v>
      </c>
      <c r="H23" s="10">
        <v>169</v>
      </c>
      <c r="I23" s="10">
        <v>172</v>
      </c>
      <c r="J23" s="9">
        <v>279</v>
      </c>
      <c r="K23" s="10"/>
      <c r="L23" s="11" t="s">
        <v>7</v>
      </c>
      <c r="M23" s="13" t="s">
        <v>17</v>
      </c>
      <c r="N23" s="17">
        <v>41</v>
      </c>
      <c r="O23" s="14">
        <f>SUM(N23/N24)</f>
        <v>2.5529265255292654E-2</v>
      </c>
    </row>
    <row r="24" spans="1:17" s="2" customFormat="1" ht="17.45" customHeight="1" thickBot="1">
      <c r="A24" s="18" t="s">
        <v>550</v>
      </c>
      <c r="B24" s="22" t="s">
        <v>16</v>
      </c>
      <c r="C24" s="10">
        <v>129</v>
      </c>
      <c r="D24" s="10">
        <v>133</v>
      </c>
      <c r="E24" s="10">
        <v>134</v>
      </c>
      <c r="F24" s="10">
        <v>134</v>
      </c>
      <c r="G24" s="10">
        <v>136</v>
      </c>
      <c r="H24" s="10">
        <v>136</v>
      </c>
      <c r="I24" s="10">
        <v>139</v>
      </c>
      <c r="J24" s="10" t="s">
        <v>20</v>
      </c>
      <c r="M24" s="26"/>
      <c r="N24" s="24">
        <v>1606</v>
      </c>
      <c r="O24" s="14"/>
      <c r="Q24" s="14"/>
    </row>
    <row r="25" spans="1:17" s="2" customFormat="1" ht="17.45" customHeight="1" thickBot="1">
      <c r="A25" s="18" t="s">
        <v>545</v>
      </c>
      <c r="B25" s="68" t="s">
        <v>537</v>
      </c>
      <c r="C25" s="10">
        <v>106</v>
      </c>
      <c r="D25" s="10">
        <v>115</v>
      </c>
      <c r="E25" s="10">
        <v>119</v>
      </c>
      <c r="F25" s="10">
        <v>126</v>
      </c>
      <c r="G25" s="10">
        <v>129</v>
      </c>
      <c r="H25" s="10">
        <v>129</v>
      </c>
      <c r="I25" s="10" t="s">
        <v>20</v>
      </c>
    </row>
    <row r="26" spans="1:17" s="2" customFormat="1" ht="17.45" customHeight="1" thickBot="1">
      <c r="A26" s="7" t="s">
        <v>440</v>
      </c>
      <c r="B26" s="67" t="s">
        <v>537</v>
      </c>
      <c r="C26" s="10">
        <v>97</v>
      </c>
      <c r="D26" s="10">
        <v>131</v>
      </c>
      <c r="E26" s="10">
        <v>133</v>
      </c>
      <c r="F26" s="10">
        <v>134</v>
      </c>
      <c r="G26" s="10">
        <v>148</v>
      </c>
      <c r="H26" s="10">
        <v>151</v>
      </c>
      <c r="I26" s="10">
        <v>225</v>
      </c>
      <c r="J26" s="10">
        <v>227</v>
      </c>
      <c r="K26" s="9">
        <v>231</v>
      </c>
      <c r="L26" s="11" t="s">
        <v>10</v>
      </c>
    </row>
    <row r="27" spans="1:17" s="2" customFormat="1" ht="16.5" customHeight="1" thickBot="1">
      <c r="A27" s="18" t="s">
        <v>435</v>
      </c>
      <c r="B27" s="68" t="s">
        <v>537</v>
      </c>
      <c r="C27" s="10">
        <v>48</v>
      </c>
      <c r="D27" s="10">
        <v>49</v>
      </c>
      <c r="E27" s="10">
        <v>77</v>
      </c>
      <c r="F27" s="10">
        <v>80</v>
      </c>
      <c r="G27" s="10" t="s">
        <v>20</v>
      </c>
    </row>
    <row r="28" spans="1:17" s="2" customFormat="1" ht="16.5" customHeight="1" thickBot="1">
      <c r="A28" s="18" t="s">
        <v>548</v>
      </c>
      <c r="B28" s="23" t="s">
        <v>14</v>
      </c>
      <c r="C28" s="10">
        <v>41</v>
      </c>
      <c r="D28" s="10">
        <v>52</v>
      </c>
      <c r="E28" s="10">
        <v>56</v>
      </c>
      <c r="F28" s="10" t="s">
        <v>20</v>
      </c>
    </row>
    <row r="29" spans="1:17" s="2" customFormat="1" ht="16.5" customHeight="1" thickBot="1">
      <c r="A29" s="18" t="s">
        <v>507</v>
      </c>
      <c r="B29" s="19" t="s">
        <v>538</v>
      </c>
      <c r="C29" s="10">
        <v>39</v>
      </c>
      <c r="D29" s="10">
        <v>44</v>
      </c>
      <c r="E29" s="10" t="s">
        <v>20</v>
      </c>
      <c r="K29" s="66"/>
      <c r="L29" s="17"/>
      <c r="M29" s="14"/>
    </row>
    <row r="30" spans="1:17" s="2" customFormat="1" ht="12.75" customHeight="1">
      <c r="A30" s="29"/>
      <c r="B30" s="30"/>
      <c r="C30" s="44">
        <f>SUM(C19:C29)</f>
        <v>1606</v>
      </c>
      <c r="D30" s="44"/>
      <c r="E30" s="44"/>
      <c r="F30" s="17"/>
      <c r="G30" s="17"/>
      <c r="H30" s="17"/>
      <c r="I30" s="17"/>
      <c r="J30" s="17"/>
      <c r="K30" s="17"/>
      <c r="L30" s="17"/>
      <c r="M30" s="43"/>
    </row>
    <row r="31" spans="1:17" s="2" customFormat="1" ht="17.45" customHeight="1">
      <c r="A31" s="1" t="s">
        <v>561</v>
      </c>
    </row>
    <row r="32" spans="1:17" s="2" customFormat="1" ht="10.5" customHeight="1" thickBot="1">
      <c r="A32" s="1"/>
    </row>
    <row r="33" spans="1:18" s="2" customFormat="1" ht="16.5" customHeight="1" thickBot="1">
      <c r="A33" s="4" t="s">
        <v>0</v>
      </c>
      <c r="B33" s="5" t="s">
        <v>1</v>
      </c>
      <c r="C33" s="5" t="s">
        <v>2</v>
      </c>
      <c r="D33" s="5">
        <v>2</v>
      </c>
      <c r="E33" s="5">
        <v>3</v>
      </c>
      <c r="F33" s="5">
        <v>4</v>
      </c>
      <c r="G33" s="5">
        <v>5</v>
      </c>
      <c r="H33" s="5">
        <v>6</v>
      </c>
      <c r="I33" s="5">
        <v>7</v>
      </c>
      <c r="J33" s="5">
        <v>8</v>
      </c>
      <c r="K33" s="5">
        <v>9</v>
      </c>
      <c r="L33" s="5">
        <v>10</v>
      </c>
      <c r="M33" s="5">
        <v>11</v>
      </c>
      <c r="N33" s="6"/>
      <c r="O33" s="13" t="s">
        <v>9</v>
      </c>
      <c r="P33" s="14"/>
    </row>
    <row r="34" spans="1:18" s="2" customFormat="1" ht="16.5" customHeight="1" thickBot="1">
      <c r="A34" s="7" t="s">
        <v>560</v>
      </c>
      <c r="B34" s="67" t="s">
        <v>537</v>
      </c>
      <c r="C34" s="9">
        <v>265</v>
      </c>
      <c r="D34" s="10"/>
      <c r="E34" s="10"/>
      <c r="F34" s="10"/>
      <c r="G34" s="10"/>
      <c r="H34" s="10"/>
      <c r="I34" s="10"/>
      <c r="J34" s="10"/>
      <c r="K34" s="10"/>
      <c r="L34" s="10"/>
      <c r="M34" s="10"/>
      <c r="N34" s="11" t="s">
        <v>4</v>
      </c>
      <c r="P34" s="13" t="s">
        <v>11</v>
      </c>
      <c r="Q34" s="13" t="s">
        <v>12</v>
      </c>
      <c r="R34" s="13" t="s">
        <v>13</v>
      </c>
    </row>
    <row r="35" spans="1:18" s="2" customFormat="1" ht="16.5" customHeight="1" thickBot="1">
      <c r="A35" s="7" t="s">
        <v>513</v>
      </c>
      <c r="B35" s="42" t="s">
        <v>16</v>
      </c>
      <c r="C35" s="9">
        <v>263</v>
      </c>
      <c r="D35" s="10"/>
      <c r="E35" s="10"/>
      <c r="F35" s="10"/>
      <c r="G35" s="10"/>
      <c r="H35" s="10"/>
      <c r="I35" s="10"/>
      <c r="J35" s="10"/>
      <c r="K35" s="10"/>
      <c r="L35" s="10"/>
      <c r="M35" s="10"/>
      <c r="N35" s="11" t="s">
        <v>8</v>
      </c>
      <c r="O35" s="16" t="s">
        <v>538</v>
      </c>
      <c r="P35" s="17">
        <v>244</v>
      </c>
      <c r="Q35" s="14">
        <f>SUM(P35/P39)</f>
        <v>0.11239060340856748</v>
      </c>
      <c r="R35" s="2">
        <v>1</v>
      </c>
    </row>
    <row r="36" spans="1:18" s="2" customFormat="1" ht="16.5" customHeight="1" thickBot="1">
      <c r="A36" s="7" t="s">
        <v>277</v>
      </c>
      <c r="B36" s="12" t="s">
        <v>538</v>
      </c>
      <c r="C36" s="9">
        <v>244</v>
      </c>
      <c r="D36" s="10"/>
      <c r="E36" s="10"/>
      <c r="F36" s="10"/>
      <c r="G36" s="10"/>
      <c r="H36" s="10"/>
      <c r="I36" s="10"/>
      <c r="J36" s="10"/>
      <c r="K36" s="10"/>
      <c r="L36" s="10"/>
      <c r="M36" s="10"/>
      <c r="N36" s="11" t="s">
        <v>7</v>
      </c>
      <c r="O36" s="69" t="s">
        <v>537</v>
      </c>
      <c r="P36" s="17">
        <f>(C34+C37+C38+C40+C42+C43)</f>
        <v>1089</v>
      </c>
      <c r="Q36" s="14">
        <f>SUM(P36/P39)</f>
        <v>0.50161216029479505</v>
      </c>
      <c r="R36" s="2">
        <v>4</v>
      </c>
    </row>
    <row r="37" spans="1:18" s="2" customFormat="1" ht="16.5" customHeight="1" thickBot="1">
      <c r="A37" s="7" t="s">
        <v>557</v>
      </c>
      <c r="B37" s="67" t="s">
        <v>537</v>
      </c>
      <c r="C37" s="10">
        <v>239</v>
      </c>
      <c r="D37" s="10">
        <v>239</v>
      </c>
      <c r="E37" s="10">
        <v>239</v>
      </c>
      <c r="F37" s="10">
        <v>240</v>
      </c>
      <c r="G37" s="10">
        <v>240</v>
      </c>
      <c r="H37" s="10">
        <v>241</v>
      </c>
      <c r="I37" s="9">
        <v>247</v>
      </c>
      <c r="J37" s="10"/>
      <c r="K37" s="10"/>
      <c r="L37" s="10"/>
      <c r="M37" s="10"/>
      <c r="N37" s="11" t="s">
        <v>6</v>
      </c>
      <c r="O37" s="21" t="s">
        <v>16</v>
      </c>
      <c r="P37" s="17">
        <f>(C39+C41+C35+C44+C45)</f>
        <v>781</v>
      </c>
      <c r="Q37" s="14">
        <f>SUM(P37/P39)</f>
        <v>0.3597420543528328</v>
      </c>
      <c r="R37" s="2">
        <v>3</v>
      </c>
    </row>
    <row r="38" spans="1:18" s="2" customFormat="1" ht="16.5" customHeight="1" thickBot="1">
      <c r="A38" s="7" t="s">
        <v>517</v>
      </c>
      <c r="B38" s="67" t="s">
        <v>537</v>
      </c>
      <c r="C38" s="10">
        <v>191</v>
      </c>
      <c r="D38" s="10">
        <v>192</v>
      </c>
      <c r="E38" s="10">
        <v>193</v>
      </c>
      <c r="F38" s="10">
        <v>195</v>
      </c>
      <c r="G38" s="10">
        <v>196</v>
      </c>
      <c r="H38" s="10">
        <v>196</v>
      </c>
      <c r="I38" s="10">
        <v>197</v>
      </c>
      <c r="J38" s="10">
        <v>235</v>
      </c>
      <c r="K38" s="9">
        <v>251</v>
      </c>
      <c r="L38" s="10"/>
      <c r="M38" s="10"/>
      <c r="N38" s="11" t="s">
        <v>10</v>
      </c>
      <c r="O38" s="13" t="s">
        <v>17</v>
      </c>
      <c r="P38" s="17">
        <f>(C46+C47)</f>
        <v>57</v>
      </c>
      <c r="Q38" s="14">
        <f>SUM(P38/P39)</f>
        <v>2.62551819438047E-2</v>
      </c>
    </row>
    <row r="39" spans="1:18" s="2" customFormat="1" ht="16.5" customHeight="1" thickBot="1">
      <c r="A39" s="7" t="s">
        <v>555</v>
      </c>
      <c r="B39" s="42" t="s">
        <v>16</v>
      </c>
      <c r="C39" s="10">
        <v>182</v>
      </c>
      <c r="D39" s="10">
        <v>184</v>
      </c>
      <c r="E39" s="10">
        <v>185</v>
      </c>
      <c r="F39" s="10">
        <v>185</v>
      </c>
      <c r="G39" s="10">
        <v>185</v>
      </c>
      <c r="H39" s="10">
        <v>186</v>
      </c>
      <c r="I39" s="10">
        <v>218</v>
      </c>
      <c r="J39" s="10">
        <v>218</v>
      </c>
      <c r="K39" s="10">
        <v>239</v>
      </c>
      <c r="L39" s="10">
        <v>239</v>
      </c>
      <c r="M39" s="9">
        <v>239</v>
      </c>
      <c r="N39" s="11" t="s">
        <v>15</v>
      </c>
      <c r="O39" s="26"/>
      <c r="P39" s="24">
        <v>2171</v>
      </c>
      <c r="Q39" s="14"/>
    </row>
    <row r="40" spans="1:18" s="2" customFormat="1" ht="16.5" customHeight="1" thickBot="1">
      <c r="A40" s="7" t="s">
        <v>514</v>
      </c>
      <c r="B40" s="67" t="s">
        <v>537</v>
      </c>
      <c r="C40" s="10">
        <v>167</v>
      </c>
      <c r="D40" s="10">
        <v>169</v>
      </c>
      <c r="E40" s="10">
        <v>169</v>
      </c>
      <c r="F40" s="10">
        <v>171</v>
      </c>
      <c r="G40" s="10">
        <v>171</v>
      </c>
      <c r="H40" s="10">
        <v>176</v>
      </c>
      <c r="I40" s="10">
        <v>178</v>
      </c>
      <c r="J40" s="10">
        <v>195</v>
      </c>
      <c r="K40" s="10">
        <v>205</v>
      </c>
      <c r="L40" s="10">
        <v>206</v>
      </c>
      <c r="M40" s="9">
        <v>209</v>
      </c>
      <c r="N40" s="9" t="s">
        <v>492</v>
      </c>
      <c r="O40" s="13"/>
      <c r="Q40" s="14"/>
    </row>
    <row r="41" spans="1:18" s="2" customFormat="1" ht="16.5" customHeight="1" thickBot="1">
      <c r="A41" s="7" t="s">
        <v>515</v>
      </c>
      <c r="B41" s="42" t="s">
        <v>16</v>
      </c>
      <c r="C41" s="10">
        <v>166</v>
      </c>
      <c r="D41" s="10">
        <v>166</v>
      </c>
      <c r="E41" s="10">
        <v>167</v>
      </c>
      <c r="F41" s="10">
        <v>167</v>
      </c>
      <c r="G41" s="10">
        <v>167</v>
      </c>
      <c r="H41" s="10">
        <v>175</v>
      </c>
      <c r="I41" s="10">
        <v>180</v>
      </c>
      <c r="J41" s="10">
        <v>187</v>
      </c>
      <c r="K41" s="10">
        <v>205</v>
      </c>
      <c r="L41" s="10">
        <v>213</v>
      </c>
      <c r="M41" s="9">
        <v>216</v>
      </c>
      <c r="N41" s="9" t="s">
        <v>225</v>
      </c>
    </row>
    <row r="42" spans="1:18" s="2" customFormat="1" ht="16.5" customHeight="1" thickBot="1">
      <c r="A42" s="18" t="s">
        <v>553</v>
      </c>
      <c r="B42" s="68" t="s">
        <v>537</v>
      </c>
      <c r="C42" s="10">
        <v>120</v>
      </c>
      <c r="D42" s="10">
        <v>136</v>
      </c>
      <c r="E42" s="10">
        <v>136</v>
      </c>
      <c r="F42" s="10">
        <v>136</v>
      </c>
      <c r="G42" s="10">
        <v>136</v>
      </c>
      <c r="H42" s="10">
        <v>136</v>
      </c>
      <c r="I42" s="10">
        <v>146</v>
      </c>
      <c r="J42" s="10">
        <v>181</v>
      </c>
      <c r="K42" s="10">
        <v>190</v>
      </c>
      <c r="L42" s="10">
        <v>192</v>
      </c>
      <c r="M42" s="10">
        <v>192</v>
      </c>
      <c r="N42" s="9"/>
    </row>
    <row r="43" spans="1:18" s="2" customFormat="1" ht="16.5" customHeight="1" thickBot="1">
      <c r="A43" s="18" t="s">
        <v>554</v>
      </c>
      <c r="B43" s="68" t="s">
        <v>537</v>
      </c>
      <c r="C43" s="10">
        <v>107</v>
      </c>
      <c r="D43" s="10">
        <v>107</v>
      </c>
      <c r="E43" s="10">
        <v>107</v>
      </c>
      <c r="F43" s="10">
        <v>107</v>
      </c>
      <c r="G43" s="10">
        <v>107</v>
      </c>
      <c r="H43" s="10">
        <v>107</v>
      </c>
      <c r="I43" s="10">
        <v>109</v>
      </c>
      <c r="J43" s="10" t="s">
        <v>20</v>
      </c>
    </row>
    <row r="44" spans="1:18" s="2" customFormat="1" ht="16.5" customHeight="1" thickBot="1">
      <c r="A44" s="18" t="s">
        <v>489</v>
      </c>
      <c r="B44" s="22" t="s">
        <v>16</v>
      </c>
      <c r="C44" s="10">
        <v>105</v>
      </c>
      <c r="D44" s="10">
        <v>105</v>
      </c>
      <c r="E44" s="10">
        <v>119</v>
      </c>
      <c r="F44" s="10">
        <v>120</v>
      </c>
      <c r="G44" s="10">
        <v>120</v>
      </c>
      <c r="H44" s="10">
        <v>141</v>
      </c>
      <c r="I44" s="10">
        <v>149</v>
      </c>
      <c r="J44" s="10">
        <v>150</v>
      </c>
      <c r="K44" s="10" t="s">
        <v>20</v>
      </c>
      <c r="L44" s="17"/>
    </row>
    <row r="45" spans="1:18" s="2" customFormat="1" ht="16.5" customHeight="1" thickBot="1">
      <c r="A45" s="18" t="s">
        <v>556</v>
      </c>
      <c r="B45" s="22" t="s">
        <v>16</v>
      </c>
      <c r="C45" s="10">
        <v>65</v>
      </c>
      <c r="D45" s="10">
        <v>67</v>
      </c>
      <c r="E45" s="10">
        <v>67</v>
      </c>
      <c r="F45" s="10">
        <v>67</v>
      </c>
      <c r="G45" s="10">
        <v>67</v>
      </c>
      <c r="H45" s="10">
        <v>75</v>
      </c>
      <c r="I45" s="10" t="s">
        <v>20</v>
      </c>
    </row>
    <row r="46" spans="1:18" s="2" customFormat="1" ht="16.5" customHeight="1" thickBot="1">
      <c r="A46" s="18" t="s">
        <v>558</v>
      </c>
      <c r="B46" s="23" t="s">
        <v>14</v>
      </c>
      <c r="C46" s="10">
        <v>47</v>
      </c>
      <c r="D46" s="10">
        <v>47</v>
      </c>
      <c r="E46" s="10">
        <v>51</v>
      </c>
      <c r="F46" s="10">
        <v>52</v>
      </c>
      <c r="G46" s="10">
        <v>53</v>
      </c>
      <c r="H46" s="10" t="s">
        <v>20</v>
      </c>
    </row>
    <row r="47" spans="1:18" s="2" customFormat="1" ht="16.5" customHeight="1" thickBot="1">
      <c r="A47" s="18" t="s">
        <v>559</v>
      </c>
      <c r="B47" s="23" t="s">
        <v>14</v>
      </c>
      <c r="C47" s="10">
        <v>10</v>
      </c>
      <c r="D47" s="10">
        <v>10</v>
      </c>
      <c r="E47" s="10">
        <v>10</v>
      </c>
      <c r="F47" s="10" t="s">
        <v>20</v>
      </c>
      <c r="I47" s="45"/>
      <c r="J47" s="45"/>
      <c r="K47"/>
      <c r="L47" s="17"/>
    </row>
    <row r="48" spans="1:18">
      <c r="C48" s="45"/>
    </row>
    <row r="49" spans="1:22" s="2" customFormat="1" ht="17.45" customHeight="1">
      <c r="A49" s="1" t="s">
        <v>576</v>
      </c>
    </row>
    <row r="50" spans="1:22" s="2" customFormat="1" ht="10.5" customHeight="1" thickBot="1">
      <c r="A50" s="1"/>
    </row>
    <row r="51" spans="1:22" s="2" customFormat="1" ht="16.5" customHeight="1" thickBot="1">
      <c r="A51" s="4" t="s">
        <v>0</v>
      </c>
      <c r="B51" s="5" t="s">
        <v>1</v>
      </c>
      <c r="C51" s="5" t="s">
        <v>2</v>
      </c>
      <c r="D51" s="5">
        <v>2</v>
      </c>
      <c r="E51" s="5">
        <v>3</v>
      </c>
      <c r="F51" s="5">
        <v>4</v>
      </c>
      <c r="G51" s="5">
        <v>5</v>
      </c>
      <c r="H51" s="5">
        <v>6</v>
      </c>
      <c r="I51" s="5">
        <v>7</v>
      </c>
      <c r="J51" s="5">
        <v>8</v>
      </c>
      <c r="K51" s="5">
        <v>9</v>
      </c>
      <c r="L51" s="5">
        <v>10</v>
      </c>
      <c r="M51" s="5">
        <v>11</v>
      </c>
      <c r="N51" s="5">
        <v>12</v>
      </c>
      <c r="O51" s="5">
        <v>13</v>
      </c>
      <c r="P51" s="5">
        <v>14</v>
      </c>
      <c r="Q51" s="5">
        <v>15</v>
      </c>
      <c r="R51" s="6"/>
      <c r="S51" s="13" t="s">
        <v>9</v>
      </c>
      <c r="T51" s="14"/>
    </row>
    <row r="52" spans="1:22" s="2" customFormat="1" ht="16.5" customHeight="1" thickBot="1">
      <c r="A52" s="7" t="s">
        <v>562</v>
      </c>
      <c r="B52" s="67" t="s">
        <v>537</v>
      </c>
      <c r="C52" s="9">
        <v>700</v>
      </c>
      <c r="D52" s="10"/>
      <c r="E52" s="10"/>
      <c r="F52" s="10"/>
      <c r="G52" s="10"/>
      <c r="H52" s="10"/>
      <c r="I52" s="10"/>
      <c r="J52" s="10"/>
      <c r="K52" s="10"/>
      <c r="L52" s="10"/>
      <c r="M52" s="10"/>
      <c r="N52" s="10"/>
      <c r="O52" s="10"/>
      <c r="P52" s="10"/>
      <c r="Q52" s="10"/>
      <c r="R52" s="11" t="s">
        <v>4</v>
      </c>
      <c r="T52" s="13" t="s">
        <v>11</v>
      </c>
      <c r="U52" s="13" t="s">
        <v>12</v>
      </c>
      <c r="V52" s="13" t="s">
        <v>13</v>
      </c>
    </row>
    <row r="53" spans="1:22" s="2" customFormat="1" ht="16.5" customHeight="1" thickBot="1">
      <c r="A53" s="7" t="s">
        <v>569</v>
      </c>
      <c r="B53" s="42" t="s">
        <v>16</v>
      </c>
      <c r="C53" s="9">
        <v>390</v>
      </c>
      <c r="D53" s="10"/>
      <c r="E53" s="10"/>
      <c r="F53" s="10"/>
      <c r="G53" s="10"/>
      <c r="H53" s="10"/>
      <c r="I53" s="10"/>
      <c r="J53" s="10"/>
      <c r="K53" s="10"/>
      <c r="L53" s="10"/>
      <c r="M53" s="10"/>
      <c r="N53" s="10"/>
      <c r="O53" s="10"/>
      <c r="P53" s="10"/>
      <c r="Q53" s="10"/>
      <c r="R53" s="11" t="s">
        <v>8</v>
      </c>
      <c r="S53" s="16" t="s">
        <v>538</v>
      </c>
      <c r="T53" s="17">
        <f>(C63+C64)</f>
        <v>139</v>
      </c>
      <c r="U53" s="14">
        <f>SUM(T53/T57)</f>
        <v>5.4127725856697818E-2</v>
      </c>
    </row>
    <row r="54" spans="1:22" s="2" customFormat="1" ht="16.5" customHeight="1" thickBot="1">
      <c r="A54" s="7" t="s">
        <v>565</v>
      </c>
      <c r="B54" s="42" t="s">
        <v>16</v>
      </c>
      <c r="C54" s="10">
        <v>242</v>
      </c>
      <c r="D54" s="10">
        <v>250</v>
      </c>
      <c r="E54" s="10">
        <v>251</v>
      </c>
      <c r="F54" s="10">
        <v>254</v>
      </c>
      <c r="G54" s="10">
        <v>256</v>
      </c>
      <c r="H54" s="10">
        <v>263</v>
      </c>
      <c r="I54" s="10">
        <v>265</v>
      </c>
      <c r="J54" s="10">
        <v>268</v>
      </c>
      <c r="K54" s="10">
        <v>275</v>
      </c>
      <c r="L54" s="10">
        <v>282</v>
      </c>
      <c r="M54" s="10">
        <v>286</v>
      </c>
      <c r="N54" s="10">
        <v>292</v>
      </c>
      <c r="O54" s="10">
        <v>294</v>
      </c>
      <c r="P54" s="10">
        <v>294</v>
      </c>
      <c r="Q54" s="9">
        <v>295</v>
      </c>
      <c r="R54" s="11" t="s">
        <v>15</v>
      </c>
      <c r="S54" s="69" t="s">
        <v>537</v>
      </c>
      <c r="T54" s="17">
        <f>(C52+C58+C59+C60+C62+C65+C67)</f>
        <v>1195</v>
      </c>
      <c r="U54" s="14">
        <f>SUM(T54/T57)</f>
        <v>0.46534267912772587</v>
      </c>
      <c r="V54" s="2">
        <v>2</v>
      </c>
    </row>
    <row r="55" spans="1:22" s="2" customFormat="1" ht="16.5" customHeight="1" thickBot="1">
      <c r="A55" s="7" t="s">
        <v>575</v>
      </c>
      <c r="B55" s="42" t="s">
        <v>16</v>
      </c>
      <c r="C55" s="10">
        <v>210</v>
      </c>
      <c r="D55" s="10">
        <v>219</v>
      </c>
      <c r="E55" s="10">
        <v>220</v>
      </c>
      <c r="F55" s="10">
        <v>227</v>
      </c>
      <c r="G55" s="10">
        <v>233</v>
      </c>
      <c r="H55" s="10">
        <v>235</v>
      </c>
      <c r="I55" s="10">
        <v>240</v>
      </c>
      <c r="J55" s="10">
        <v>244</v>
      </c>
      <c r="K55" s="10">
        <v>274</v>
      </c>
      <c r="L55" s="10">
        <v>276</v>
      </c>
      <c r="M55" s="10">
        <v>282</v>
      </c>
      <c r="N55" s="10">
        <v>298</v>
      </c>
      <c r="O55" s="10">
        <v>298</v>
      </c>
      <c r="P55" s="10">
        <v>298</v>
      </c>
      <c r="Q55" s="9">
        <v>300</v>
      </c>
      <c r="R55" s="11" t="s">
        <v>10</v>
      </c>
      <c r="S55" s="21" t="s">
        <v>16</v>
      </c>
      <c r="T55" s="17">
        <f>(C53+C54+C55+C61+C66)</f>
        <v>959</v>
      </c>
      <c r="U55" s="14">
        <f>SUM(T55/T57)</f>
        <v>0.37344236760124611</v>
      </c>
      <c r="V55" s="2">
        <v>3</v>
      </c>
    </row>
    <row r="56" spans="1:22" s="2" customFormat="1" ht="16.5" customHeight="1" thickBot="1">
      <c r="A56" s="18" t="s">
        <v>567</v>
      </c>
      <c r="B56" s="23" t="s">
        <v>14</v>
      </c>
      <c r="C56" s="10">
        <v>144</v>
      </c>
      <c r="D56" s="10">
        <v>152</v>
      </c>
      <c r="E56" s="10">
        <v>157</v>
      </c>
      <c r="F56" s="10">
        <v>158</v>
      </c>
      <c r="G56" s="10">
        <v>169</v>
      </c>
      <c r="H56" s="10">
        <v>169</v>
      </c>
      <c r="I56" s="10">
        <v>171</v>
      </c>
      <c r="J56" s="10">
        <v>174</v>
      </c>
      <c r="K56" s="10">
        <v>191</v>
      </c>
      <c r="L56" s="10">
        <v>198</v>
      </c>
      <c r="M56" s="10" t="s">
        <v>20</v>
      </c>
      <c r="S56" s="13" t="s">
        <v>17</v>
      </c>
      <c r="T56" s="17">
        <f>(C56+C57)</f>
        <v>275</v>
      </c>
      <c r="U56" s="14">
        <f>SUM(T56/T57)</f>
        <v>0.10708722741433022</v>
      </c>
      <c r="V56" s="2">
        <v>1</v>
      </c>
    </row>
    <row r="57" spans="1:22" s="2" customFormat="1" ht="16.5" customHeight="1" thickBot="1">
      <c r="A57" s="7" t="s">
        <v>563</v>
      </c>
      <c r="B57" s="15" t="s">
        <v>14</v>
      </c>
      <c r="C57" s="10">
        <v>131</v>
      </c>
      <c r="D57" s="10">
        <v>166</v>
      </c>
      <c r="E57" s="10">
        <v>170</v>
      </c>
      <c r="F57" s="10">
        <v>175</v>
      </c>
      <c r="G57" s="10">
        <v>179</v>
      </c>
      <c r="H57" s="10">
        <v>183</v>
      </c>
      <c r="I57" s="10">
        <v>189</v>
      </c>
      <c r="J57" s="10">
        <v>197</v>
      </c>
      <c r="K57" s="10">
        <v>210</v>
      </c>
      <c r="L57" s="10">
        <v>219</v>
      </c>
      <c r="M57" s="10">
        <v>329</v>
      </c>
      <c r="N57" s="10">
        <v>353</v>
      </c>
      <c r="O57" s="9" t="s">
        <v>253</v>
      </c>
      <c r="P57" s="10"/>
      <c r="Q57" s="10"/>
      <c r="R57" s="11" t="s">
        <v>6</v>
      </c>
      <c r="S57" s="26"/>
      <c r="T57" s="24">
        <v>2568</v>
      </c>
      <c r="U57" s="14"/>
    </row>
    <row r="58" spans="1:22" s="2" customFormat="1" ht="16.5" customHeight="1" thickBot="1">
      <c r="A58" s="18" t="s">
        <v>573</v>
      </c>
      <c r="B58" s="68" t="s">
        <v>537</v>
      </c>
      <c r="C58" s="10">
        <v>116</v>
      </c>
      <c r="D58" s="10">
        <v>127</v>
      </c>
      <c r="E58" s="10">
        <v>128</v>
      </c>
      <c r="F58" s="10">
        <v>133</v>
      </c>
      <c r="G58" s="10">
        <v>134</v>
      </c>
      <c r="H58" s="10">
        <v>136</v>
      </c>
      <c r="I58" s="10">
        <v>149</v>
      </c>
      <c r="J58" s="10">
        <v>200</v>
      </c>
      <c r="K58" s="10">
        <v>217</v>
      </c>
      <c r="L58" s="10">
        <v>223</v>
      </c>
      <c r="M58" s="10">
        <v>237</v>
      </c>
      <c r="N58" s="10">
        <v>260</v>
      </c>
      <c r="O58" s="10">
        <v>281</v>
      </c>
      <c r="P58" s="10">
        <v>288</v>
      </c>
      <c r="Q58" s="10" t="s">
        <v>20</v>
      </c>
    </row>
    <row r="59" spans="1:22" s="2" customFormat="1" ht="16.5" customHeight="1" thickBot="1">
      <c r="A59" s="18" t="s">
        <v>568</v>
      </c>
      <c r="B59" s="68" t="s">
        <v>537</v>
      </c>
      <c r="C59" s="10">
        <v>113</v>
      </c>
      <c r="D59" s="10">
        <v>171</v>
      </c>
      <c r="E59" s="10">
        <v>172</v>
      </c>
      <c r="F59" s="10">
        <v>172</v>
      </c>
      <c r="G59" s="10">
        <v>172</v>
      </c>
      <c r="H59" s="10">
        <v>179</v>
      </c>
      <c r="I59" s="10">
        <v>184</v>
      </c>
      <c r="J59" s="10">
        <v>187</v>
      </c>
      <c r="K59" s="10">
        <v>191</v>
      </c>
      <c r="L59" s="10" t="s">
        <v>20</v>
      </c>
    </row>
    <row r="60" spans="1:22" s="2" customFormat="1" ht="16.5" customHeight="1" thickBot="1">
      <c r="A60" s="18" t="s">
        <v>574</v>
      </c>
      <c r="B60" s="68" t="s">
        <v>537</v>
      </c>
      <c r="C60" s="10">
        <v>109</v>
      </c>
      <c r="D60" s="10">
        <v>198</v>
      </c>
      <c r="E60" s="10">
        <v>202</v>
      </c>
      <c r="F60" s="10">
        <v>202</v>
      </c>
      <c r="G60" s="10">
        <v>204</v>
      </c>
      <c r="H60" s="10">
        <v>212</v>
      </c>
      <c r="I60" s="10">
        <v>212</v>
      </c>
      <c r="J60" s="10">
        <v>212</v>
      </c>
      <c r="K60" s="10">
        <v>212</v>
      </c>
      <c r="L60" s="10">
        <v>212</v>
      </c>
      <c r="M60" s="10">
        <v>235</v>
      </c>
      <c r="N60" s="10" t="s">
        <v>20</v>
      </c>
    </row>
    <row r="61" spans="1:22" s="2" customFormat="1" ht="16.5" customHeight="1" thickBot="1">
      <c r="A61" s="18" t="s">
        <v>421</v>
      </c>
      <c r="B61" s="22" t="s">
        <v>16</v>
      </c>
      <c r="C61" s="10">
        <v>86</v>
      </c>
      <c r="D61" s="10">
        <v>90</v>
      </c>
      <c r="E61" s="10">
        <v>91</v>
      </c>
      <c r="F61" s="10">
        <v>95</v>
      </c>
      <c r="G61" s="10">
        <v>107</v>
      </c>
      <c r="H61" s="10">
        <v>107</v>
      </c>
      <c r="I61" s="10">
        <v>115</v>
      </c>
      <c r="J61" s="10">
        <v>116</v>
      </c>
      <c r="K61" s="10" t="s">
        <v>20</v>
      </c>
    </row>
    <row r="62" spans="1:22" s="2" customFormat="1" ht="16.5" customHeight="1" thickBot="1">
      <c r="A62" s="7" t="s">
        <v>564</v>
      </c>
      <c r="B62" s="67" t="s">
        <v>537</v>
      </c>
      <c r="C62" s="10">
        <v>85</v>
      </c>
      <c r="D62" s="10">
        <v>151</v>
      </c>
      <c r="E62" s="10">
        <v>152</v>
      </c>
      <c r="F62" s="10">
        <v>158</v>
      </c>
      <c r="G62" s="10">
        <v>159</v>
      </c>
      <c r="H62" s="10">
        <v>188</v>
      </c>
      <c r="I62" s="10">
        <v>188</v>
      </c>
      <c r="J62" s="10">
        <v>196</v>
      </c>
      <c r="K62" s="10">
        <v>197</v>
      </c>
      <c r="L62" s="10">
        <v>297</v>
      </c>
      <c r="M62" s="10">
        <v>303</v>
      </c>
      <c r="N62" s="9">
        <v>425</v>
      </c>
      <c r="O62" s="10"/>
      <c r="P62" s="10"/>
      <c r="Q62" s="10"/>
      <c r="R62" s="11" t="s">
        <v>7</v>
      </c>
    </row>
    <row r="63" spans="1:22" s="2" customFormat="1" ht="16.5" customHeight="1" thickBot="1">
      <c r="A63" s="18" t="s">
        <v>566</v>
      </c>
      <c r="B63" s="19" t="s">
        <v>538</v>
      </c>
      <c r="C63" s="10">
        <v>70</v>
      </c>
      <c r="D63" s="10">
        <v>71</v>
      </c>
      <c r="E63" s="10">
        <v>72</v>
      </c>
      <c r="F63" s="10">
        <v>72</v>
      </c>
      <c r="G63" s="10">
        <v>74</v>
      </c>
      <c r="H63" s="10">
        <v>74</v>
      </c>
      <c r="I63" s="10" t="s">
        <v>20</v>
      </c>
    </row>
    <row r="64" spans="1:22" s="2" customFormat="1" ht="16.5" customHeight="1" thickBot="1">
      <c r="A64" s="18" t="s">
        <v>444</v>
      </c>
      <c r="B64" s="19" t="s">
        <v>538</v>
      </c>
      <c r="C64" s="10">
        <v>69</v>
      </c>
      <c r="D64" s="10">
        <v>72</v>
      </c>
      <c r="E64" s="10">
        <v>72</v>
      </c>
      <c r="F64" s="10">
        <v>72</v>
      </c>
      <c r="G64" s="10">
        <v>74</v>
      </c>
      <c r="H64" s="10">
        <v>74</v>
      </c>
      <c r="I64" s="10">
        <v>97</v>
      </c>
      <c r="J64" s="10" t="s">
        <v>20</v>
      </c>
    </row>
    <row r="65" spans="1:16" s="2" customFormat="1" ht="16.5" customHeight="1" thickBot="1">
      <c r="A65" s="18" t="s">
        <v>570</v>
      </c>
      <c r="B65" s="68" t="s">
        <v>537</v>
      </c>
      <c r="C65" s="10">
        <v>43</v>
      </c>
      <c r="D65" s="10">
        <v>60</v>
      </c>
      <c r="E65" s="10">
        <v>60</v>
      </c>
      <c r="F65" s="10">
        <v>63</v>
      </c>
      <c r="G65" s="10">
        <v>63</v>
      </c>
      <c r="H65" s="10" t="s">
        <v>20</v>
      </c>
    </row>
    <row r="66" spans="1:16" s="2" customFormat="1" ht="16.5" customHeight="1" thickBot="1">
      <c r="A66" s="18" t="s">
        <v>572</v>
      </c>
      <c r="B66" s="22" t="s">
        <v>16</v>
      </c>
      <c r="C66" s="10">
        <v>31</v>
      </c>
      <c r="D66" s="10">
        <v>39</v>
      </c>
      <c r="E66" s="10">
        <v>44</v>
      </c>
      <c r="F66" s="10">
        <v>44</v>
      </c>
      <c r="G66" s="10" t="s">
        <v>20</v>
      </c>
    </row>
    <row r="67" spans="1:16" s="2" customFormat="1" ht="16.5" customHeight="1" thickBot="1">
      <c r="A67" s="18" t="s">
        <v>571</v>
      </c>
      <c r="B67" s="68" t="s">
        <v>537</v>
      </c>
      <c r="C67" s="10">
        <v>29</v>
      </c>
      <c r="D67" s="10">
        <v>38</v>
      </c>
      <c r="E67" s="10">
        <v>39</v>
      </c>
      <c r="F67" s="10" t="s">
        <v>20</v>
      </c>
      <c r="L67" s="17"/>
    </row>
    <row r="68" spans="1:16">
      <c r="A68" s="31"/>
      <c r="B68" s="31"/>
      <c r="C68" s="33"/>
      <c r="D68" s="33"/>
      <c r="E68" s="31"/>
      <c r="F68" s="31"/>
      <c r="G68" s="31"/>
      <c r="H68" s="31"/>
      <c r="I68" s="31"/>
      <c r="J68" s="31"/>
      <c r="K68" s="31"/>
      <c r="L68" s="31"/>
      <c r="M68" s="31"/>
    </row>
    <row r="69" spans="1:16" s="2" customFormat="1" ht="17.45" customHeight="1">
      <c r="A69" s="1" t="s">
        <v>582</v>
      </c>
    </row>
    <row r="70" spans="1:16" s="2" customFormat="1" ht="10.5" customHeight="1" thickBot="1">
      <c r="A70" s="1"/>
    </row>
    <row r="71" spans="1:16" s="2" customFormat="1" ht="16.5" customHeight="1" thickBot="1">
      <c r="A71" s="4" t="s">
        <v>0</v>
      </c>
      <c r="B71" s="5" t="s">
        <v>1</v>
      </c>
      <c r="C71" s="5" t="s">
        <v>2</v>
      </c>
      <c r="D71" s="5">
        <v>2</v>
      </c>
      <c r="E71" s="5">
        <v>3</v>
      </c>
      <c r="F71" s="5">
        <v>4</v>
      </c>
      <c r="G71" s="5">
        <v>5</v>
      </c>
      <c r="H71" s="5">
        <v>6</v>
      </c>
      <c r="I71" s="5">
        <v>7</v>
      </c>
      <c r="J71" s="5">
        <v>8</v>
      </c>
      <c r="K71" s="5">
        <v>9</v>
      </c>
      <c r="L71" s="6"/>
      <c r="M71" s="13" t="s">
        <v>9</v>
      </c>
      <c r="N71" s="14"/>
    </row>
    <row r="72" spans="1:16" s="2" customFormat="1" ht="16.5" customHeight="1" thickBot="1">
      <c r="A72" s="7" t="s">
        <v>414</v>
      </c>
      <c r="B72" s="42" t="s">
        <v>16</v>
      </c>
      <c r="C72" s="9">
        <v>311</v>
      </c>
      <c r="D72" s="10"/>
      <c r="E72" s="10"/>
      <c r="F72" s="10"/>
      <c r="G72" s="10"/>
      <c r="H72" s="10"/>
      <c r="I72" s="10"/>
      <c r="J72" s="10"/>
      <c r="K72" s="10"/>
      <c r="L72" s="11" t="s">
        <v>4</v>
      </c>
      <c r="N72" s="13" t="s">
        <v>11</v>
      </c>
      <c r="O72" s="13" t="s">
        <v>12</v>
      </c>
      <c r="P72" s="13" t="s">
        <v>13</v>
      </c>
    </row>
    <row r="73" spans="1:16" s="2" customFormat="1" ht="16.5" customHeight="1" thickBot="1">
      <c r="A73" s="7" t="s">
        <v>533</v>
      </c>
      <c r="B73" s="42" t="s">
        <v>16</v>
      </c>
      <c r="C73" s="10">
        <v>261</v>
      </c>
      <c r="D73" s="10">
        <v>271</v>
      </c>
      <c r="E73" s="10">
        <v>272</v>
      </c>
      <c r="F73" s="10">
        <v>275</v>
      </c>
      <c r="G73" s="10">
        <v>292</v>
      </c>
      <c r="H73" s="9">
        <v>336</v>
      </c>
      <c r="I73" s="10"/>
      <c r="J73" s="10"/>
      <c r="K73" s="10"/>
      <c r="L73" s="11" t="s">
        <v>8</v>
      </c>
      <c r="M73" s="16" t="s">
        <v>538</v>
      </c>
      <c r="N73" s="17">
        <v>47</v>
      </c>
      <c r="O73" s="14">
        <f>SUM(N73/N77)</f>
        <v>2.6419336706014616E-2</v>
      </c>
    </row>
    <row r="74" spans="1:16" s="2" customFormat="1" ht="16.5" customHeight="1" thickBot="1">
      <c r="A74" s="7" t="s">
        <v>530</v>
      </c>
      <c r="B74" s="67" t="s">
        <v>537</v>
      </c>
      <c r="C74" s="10">
        <v>215</v>
      </c>
      <c r="D74" s="10">
        <v>215</v>
      </c>
      <c r="E74" s="10">
        <v>215</v>
      </c>
      <c r="F74" s="10">
        <v>216</v>
      </c>
      <c r="G74" s="10">
        <v>227</v>
      </c>
      <c r="H74" s="10">
        <v>235</v>
      </c>
      <c r="I74" s="10">
        <v>236</v>
      </c>
      <c r="J74" s="10">
        <v>281</v>
      </c>
      <c r="K74" s="9">
        <v>327</v>
      </c>
      <c r="L74" s="11" t="s">
        <v>6</v>
      </c>
      <c r="M74" s="69" t="s">
        <v>537</v>
      </c>
      <c r="N74" s="17">
        <f>(C74+C75+C77+C78+C79+C80)</f>
        <v>942</v>
      </c>
      <c r="O74" s="14">
        <f>SUM(N74/N77)</f>
        <v>0.5295109612141653</v>
      </c>
      <c r="P74" s="2">
        <v>2</v>
      </c>
    </row>
    <row r="75" spans="1:16" s="2" customFormat="1" ht="16.5" customHeight="1" thickBot="1">
      <c r="A75" s="18" t="s">
        <v>577</v>
      </c>
      <c r="B75" s="68" t="s">
        <v>537</v>
      </c>
      <c r="C75" s="10">
        <v>179</v>
      </c>
      <c r="D75" s="10">
        <v>179</v>
      </c>
      <c r="E75" s="10">
        <v>179</v>
      </c>
      <c r="F75" s="10">
        <v>187</v>
      </c>
      <c r="G75" s="10">
        <v>189</v>
      </c>
      <c r="H75" s="10">
        <v>193</v>
      </c>
      <c r="I75" s="10">
        <v>193</v>
      </c>
      <c r="J75" s="10" t="s">
        <v>20</v>
      </c>
      <c r="M75" s="21" t="s">
        <v>16</v>
      </c>
      <c r="N75" s="17">
        <f>(C72+C73+C76)</f>
        <v>750</v>
      </c>
      <c r="O75" s="14">
        <f>SUM(N75/N77)</f>
        <v>0.42158516020236086</v>
      </c>
      <c r="P75" s="2">
        <v>3</v>
      </c>
    </row>
    <row r="76" spans="1:16" s="2" customFormat="1" ht="16.5" customHeight="1" thickBot="1">
      <c r="A76" s="7" t="s">
        <v>532</v>
      </c>
      <c r="B76" s="42" t="s">
        <v>16</v>
      </c>
      <c r="C76" s="10">
        <v>178</v>
      </c>
      <c r="D76" s="10">
        <v>180</v>
      </c>
      <c r="E76" s="10">
        <v>185</v>
      </c>
      <c r="F76" s="10">
        <v>187</v>
      </c>
      <c r="G76" s="10">
        <v>196</v>
      </c>
      <c r="H76" s="10">
        <v>249</v>
      </c>
      <c r="I76" s="10">
        <v>273</v>
      </c>
      <c r="J76" s="10">
        <v>283</v>
      </c>
      <c r="K76" s="9">
        <v>298</v>
      </c>
      <c r="L76" s="11" t="s">
        <v>10</v>
      </c>
      <c r="M76" s="13" t="s">
        <v>17</v>
      </c>
      <c r="N76" s="17">
        <v>40</v>
      </c>
      <c r="O76" s="14">
        <f>SUM(N76/N77)</f>
        <v>2.2484541877459248E-2</v>
      </c>
    </row>
    <row r="77" spans="1:16" s="2" customFormat="1" ht="16.5" customHeight="1" thickBot="1">
      <c r="A77" s="7" t="s">
        <v>528</v>
      </c>
      <c r="B77" s="67" t="s">
        <v>537</v>
      </c>
      <c r="C77" s="10">
        <v>171</v>
      </c>
      <c r="D77" s="10">
        <v>171</v>
      </c>
      <c r="E77" s="10">
        <v>173</v>
      </c>
      <c r="F77" s="10">
        <v>176</v>
      </c>
      <c r="G77" s="10">
        <v>188</v>
      </c>
      <c r="H77" s="10">
        <v>198</v>
      </c>
      <c r="I77" s="10">
        <v>200</v>
      </c>
      <c r="J77" s="10">
        <v>292</v>
      </c>
      <c r="K77" s="9">
        <v>387</v>
      </c>
      <c r="L77" s="11" t="s">
        <v>7</v>
      </c>
      <c r="M77" s="62"/>
      <c r="N77" s="24">
        <v>1779</v>
      </c>
      <c r="O77" s="14"/>
    </row>
    <row r="78" spans="1:16" s="2" customFormat="1" ht="16.5" customHeight="1" thickBot="1">
      <c r="A78" s="18" t="s">
        <v>581</v>
      </c>
      <c r="B78" s="68" t="s">
        <v>537</v>
      </c>
      <c r="C78" s="10">
        <v>169</v>
      </c>
      <c r="D78" s="10">
        <v>169</v>
      </c>
      <c r="E78" s="10">
        <v>178</v>
      </c>
      <c r="F78" s="10">
        <v>180</v>
      </c>
      <c r="G78" s="10">
        <v>184</v>
      </c>
      <c r="H78" s="10">
        <v>203</v>
      </c>
      <c r="I78" s="10">
        <v>203</v>
      </c>
      <c r="J78" s="10">
        <v>230</v>
      </c>
      <c r="K78" s="10" t="s">
        <v>20</v>
      </c>
    </row>
    <row r="79" spans="1:16" s="2" customFormat="1" ht="16.5" customHeight="1" thickBot="1">
      <c r="A79" s="18" t="s">
        <v>580</v>
      </c>
      <c r="B79" s="68" t="s">
        <v>537</v>
      </c>
      <c r="C79" s="10">
        <v>132</v>
      </c>
      <c r="D79" s="10">
        <v>134</v>
      </c>
      <c r="E79" s="10">
        <v>154</v>
      </c>
      <c r="F79" s="10">
        <v>157</v>
      </c>
      <c r="G79" s="10">
        <v>168</v>
      </c>
      <c r="H79" s="10" t="s">
        <v>20</v>
      </c>
    </row>
    <row r="80" spans="1:16" s="2" customFormat="1" ht="16.5" customHeight="1" thickBot="1">
      <c r="A80" s="18" t="s">
        <v>578</v>
      </c>
      <c r="B80" s="68" t="s">
        <v>537</v>
      </c>
      <c r="C80" s="10">
        <v>76</v>
      </c>
      <c r="D80" s="10">
        <v>76</v>
      </c>
      <c r="E80" s="10">
        <v>76</v>
      </c>
      <c r="F80" s="10">
        <v>103</v>
      </c>
      <c r="G80" s="10" t="s">
        <v>20</v>
      </c>
    </row>
    <row r="81" spans="1:22" s="2" customFormat="1" ht="16.5" customHeight="1" thickBot="1">
      <c r="A81" s="18" t="s">
        <v>579</v>
      </c>
      <c r="B81" s="19" t="s">
        <v>538</v>
      </c>
      <c r="C81" s="10">
        <v>47</v>
      </c>
      <c r="D81" s="10">
        <v>47</v>
      </c>
      <c r="E81" s="10">
        <v>49</v>
      </c>
      <c r="F81" s="10" t="s">
        <v>20</v>
      </c>
    </row>
    <row r="82" spans="1:22" s="2" customFormat="1" ht="16.5" customHeight="1" thickBot="1">
      <c r="A82" s="18" t="s">
        <v>534</v>
      </c>
      <c r="B82" s="23" t="s">
        <v>14</v>
      </c>
      <c r="C82" s="10">
        <v>40</v>
      </c>
      <c r="D82" s="10">
        <v>40</v>
      </c>
      <c r="E82" s="10" t="s">
        <v>20</v>
      </c>
    </row>
    <row r="83" spans="1:22">
      <c r="C83" s="45"/>
      <c r="E83" s="45"/>
      <c r="F83" s="45"/>
    </row>
    <row r="84" spans="1:22" s="31" customFormat="1" ht="15" customHeight="1">
      <c r="B84" s="35" t="s">
        <v>19</v>
      </c>
      <c r="C84" s="37" t="s">
        <v>538</v>
      </c>
      <c r="D84" s="49" t="s">
        <v>537</v>
      </c>
      <c r="E84" s="39" t="s">
        <v>16</v>
      </c>
      <c r="F84" s="35" t="s">
        <v>17</v>
      </c>
      <c r="T84" s="32"/>
      <c r="U84" s="33"/>
      <c r="V84" s="34"/>
    </row>
    <row r="85" spans="1:22" s="31" customFormat="1" ht="15" customHeight="1">
      <c r="A85" s="31" t="s">
        <v>11</v>
      </c>
      <c r="B85" s="36">
        <f>SUM(M8+P39+T57+N24+N77)</f>
        <v>8124</v>
      </c>
      <c r="C85" s="33">
        <f>SUM(T53+P35+N20+N73)</f>
        <v>469</v>
      </c>
      <c r="D85" s="33">
        <f>SUM(T54+P36+M5+N21+N74)</f>
        <v>4114</v>
      </c>
      <c r="E85" s="33">
        <f>SUM(T55+P37+M6+N22+N75)</f>
        <v>3128</v>
      </c>
      <c r="F85" s="33">
        <f>(N76+T56+N23+P38+M7)</f>
        <v>413</v>
      </c>
      <c r="H85" s="33"/>
      <c r="T85" s="35"/>
      <c r="U85" s="36"/>
      <c r="V85" s="34"/>
    </row>
    <row r="86" spans="1:22" s="31" customFormat="1" ht="15" customHeight="1">
      <c r="A86" s="31" t="s">
        <v>12</v>
      </c>
      <c r="B86" s="41">
        <v>1</v>
      </c>
      <c r="C86" s="34">
        <f>SUM(C85/$B$85)</f>
        <v>5.7730182176267845E-2</v>
      </c>
      <c r="D86" s="34">
        <f>SUM(D85/$B$85)</f>
        <v>0.50640078778926634</v>
      </c>
      <c r="E86" s="34">
        <f>SUM(E85/$B$85)</f>
        <v>0.38503200393894632</v>
      </c>
      <c r="F86" s="34">
        <f>SUM(F85/$B$85)</f>
        <v>5.0837026095519447E-2</v>
      </c>
    </row>
    <row r="87" spans="1:22" s="31" customFormat="1" ht="15" customHeight="1">
      <c r="A87" s="31" t="s">
        <v>13</v>
      </c>
      <c r="B87" s="35">
        <v>29</v>
      </c>
      <c r="C87" s="31">
        <v>1</v>
      </c>
      <c r="D87" s="31">
        <v>14</v>
      </c>
      <c r="E87" s="31">
        <v>13</v>
      </c>
      <c r="F87" s="31">
        <v>1</v>
      </c>
    </row>
  </sheetData>
  <phoneticPr fontId="0" type="noConversion"/>
  <pageMargins left="0.75" right="0.75" top="1" bottom="1" header="0.5" footer="0.5"/>
  <pageSetup paperSize="9" orientation="portrait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V85"/>
  <sheetViews>
    <sheetView workbookViewId="0">
      <selection activeCell="Q1" sqref="Q1"/>
    </sheetView>
  </sheetViews>
  <sheetFormatPr defaultRowHeight="12.75"/>
  <cols>
    <col min="1" max="1" width="26.140625" customWidth="1"/>
    <col min="2" max="2" width="8.42578125" customWidth="1"/>
    <col min="3" max="3" width="9.7109375" customWidth="1"/>
    <col min="4" max="17" width="8.5703125" customWidth="1"/>
  </cols>
  <sheetData>
    <row r="1" spans="1:18" s="2" customFormat="1" ht="16.5" customHeight="1">
      <c r="A1" s="1" t="s">
        <v>504</v>
      </c>
    </row>
    <row r="2" spans="1:18" s="2" customFormat="1" ht="9.75" customHeight="1" thickBot="1">
      <c r="A2" s="3"/>
    </row>
    <row r="3" spans="1:18" s="2" customFormat="1" ht="16.5" customHeight="1" thickBot="1">
      <c r="A3" s="4" t="s">
        <v>0</v>
      </c>
      <c r="B3" s="5" t="s">
        <v>1</v>
      </c>
      <c r="C3" s="5" t="s">
        <v>2</v>
      </c>
      <c r="D3" s="5">
        <v>2</v>
      </c>
      <c r="E3" s="5">
        <v>3</v>
      </c>
      <c r="F3" s="5">
        <v>4</v>
      </c>
      <c r="G3" s="5">
        <v>5</v>
      </c>
      <c r="H3" s="5">
        <v>6</v>
      </c>
      <c r="I3" s="5">
        <v>7</v>
      </c>
      <c r="J3" s="5">
        <v>8</v>
      </c>
      <c r="K3" s="5">
        <v>9</v>
      </c>
      <c r="L3" s="5">
        <v>10</v>
      </c>
      <c r="M3" s="5">
        <v>11</v>
      </c>
      <c r="N3" s="6"/>
      <c r="O3" s="13" t="s">
        <v>9</v>
      </c>
      <c r="P3" s="14"/>
    </row>
    <row r="4" spans="1:18" s="2" customFormat="1" ht="16.5" customHeight="1" thickBot="1">
      <c r="A4" s="7" t="s">
        <v>425</v>
      </c>
      <c r="B4" s="8" t="s">
        <v>493</v>
      </c>
      <c r="C4" s="10">
        <v>393</v>
      </c>
      <c r="D4" s="10">
        <v>398</v>
      </c>
      <c r="E4" s="10">
        <v>409</v>
      </c>
      <c r="F4" s="10">
        <v>419</v>
      </c>
      <c r="G4" s="10">
        <v>419</v>
      </c>
      <c r="H4" s="10">
        <v>419</v>
      </c>
      <c r="I4" s="10">
        <v>434</v>
      </c>
      <c r="J4" s="9">
        <v>456</v>
      </c>
      <c r="K4" s="10"/>
      <c r="L4" s="10"/>
      <c r="M4" s="10"/>
      <c r="N4" s="11" t="s">
        <v>6</v>
      </c>
      <c r="P4" s="13" t="s">
        <v>11</v>
      </c>
      <c r="Q4" s="13" t="s">
        <v>12</v>
      </c>
      <c r="R4" s="13" t="s">
        <v>13</v>
      </c>
    </row>
    <row r="5" spans="1:18" s="2" customFormat="1" ht="16.5" customHeight="1" thickBot="1">
      <c r="A5" s="7" t="s">
        <v>498</v>
      </c>
      <c r="B5" s="12" t="s">
        <v>5</v>
      </c>
      <c r="C5" s="10">
        <v>359</v>
      </c>
      <c r="D5" s="10">
        <v>371</v>
      </c>
      <c r="E5" s="10">
        <v>378</v>
      </c>
      <c r="F5" s="10">
        <v>436</v>
      </c>
      <c r="G5" s="9">
        <v>460</v>
      </c>
      <c r="H5" s="10"/>
      <c r="I5" s="10"/>
      <c r="J5" s="10"/>
      <c r="K5" s="10"/>
      <c r="L5" s="10"/>
      <c r="M5" s="10"/>
      <c r="N5" s="11" t="s">
        <v>4</v>
      </c>
      <c r="O5" s="16" t="s">
        <v>5</v>
      </c>
      <c r="P5" s="17">
        <f>(C5+C8+C15+C14)</f>
        <v>801</v>
      </c>
      <c r="Q5" s="14">
        <f>SUM(P5/P8)</f>
        <v>0.3009015777610819</v>
      </c>
      <c r="R5" s="2">
        <v>2</v>
      </c>
    </row>
    <row r="6" spans="1:18" s="2" customFormat="1" ht="16.5" customHeight="1" thickBot="1">
      <c r="A6" s="7" t="s">
        <v>501</v>
      </c>
      <c r="B6" s="8" t="s">
        <v>493</v>
      </c>
      <c r="C6" s="10">
        <v>340</v>
      </c>
      <c r="D6" s="10">
        <v>349</v>
      </c>
      <c r="E6" s="10">
        <v>366</v>
      </c>
      <c r="F6" s="10">
        <v>367</v>
      </c>
      <c r="G6" s="10">
        <v>372</v>
      </c>
      <c r="H6" s="10">
        <v>372</v>
      </c>
      <c r="I6" s="10">
        <v>423</v>
      </c>
      <c r="J6" s="9">
        <v>462</v>
      </c>
      <c r="K6" s="10"/>
      <c r="L6" s="10"/>
      <c r="M6" s="10"/>
      <c r="N6" s="11" t="s">
        <v>7</v>
      </c>
      <c r="O6" s="20" t="s">
        <v>493</v>
      </c>
      <c r="P6" s="17">
        <f>(C4+C6+C7+C10+C13)</f>
        <v>1356</v>
      </c>
      <c r="Q6" s="14">
        <f>SUM(P6/P8)</f>
        <v>0.50939143501126971</v>
      </c>
      <c r="R6" s="2">
        <v>3</v>
      </c>
    </row>
    <row r="7" spans="1:18" s="2" customFormat="1" ht="16.5" customHeight="1" thickBot="1">
      <c r="A7" s="7" t="s">
        <v>583</v>
      </c>
      <c r="B7" s="8" t="s">
        <v>493</v>
      </c>
      <c r="C7" s="10">
        <v>318</v>
      </c>
      <c r="D7" s="10">
        <v>321</v>
      </c>
      <c r="E7" s="10">
        <v>377</v>
      </c>
      <c r="F7" s="10">
        <v>382</v>
      </c>
      <c r="G7" s="10">
        <v>383</v>
      </c>
      <c r="H7" s="10">
        <v>383</v>
      </c>
      <c r="I7" s="9">
        <v>508</v>
      </c>
      <c r="J7" s="10"/>
      <c r="K7" s="10"/>
      <c r="L7" s="10"/>
      <c r="M7" s="10"/>
      <c r="N7" s="11" t="s">
        <v>8</v>
      </c>
      <c r="O7" s="21" t="s">
        <v>16</v>
      </c>
      <c r="P7" s="17">
        <f>(C9+C11+C12)</f>
        <v>505</v>
      </c>
      <c r="Q7" s="14">
        <f>SUM(P7/P8)</f>
        <v>0.18970698722764839</v>
      </c>
    </row>
    <row r="8" spans="1:18" s="2" customFormat="1" ht="16.5" customHeight="1" thickBot="1">
      <c r="A8" s="7" t="s">
        <v>495</v>
      </c>
      <c r="B8" s="12" t="s">
        <v>5</v>
      </c>
      <c r="C8" s="10">
        <v>264</v>
      </c>
      <c r="D8" s="10">
        <v>276</v>
      </c>
      <c r="E8" s="10">
        <v>277</v>
      </c>
      <c r="F8" s="10">
        <v>296</v>
      </c>
      <c r="G8" s="10">
        <v>297</v>
      </c>
      <c r="H8" s="10">
        <v>297</v>
      </c>
      <c r="I8" s="10">
        <v>301</v>
      </c>
      <c r="J8" s="10">
        <v>302</v>
      </c>
      <c r="K8" s="10">
        <v>305</v>
      </c>
      <c r="L8" s="10">
        <v>310</v>
      </c>
      <c r="M8" s="9">
        <v>411</v>
      </c>
      <c r="N8" s="11" t="s">
        <v>10</v>
      </c>
      <c r="O8" s="13"/>
      <c r="P8" s="24">
        <v>2662</v>
      </c>
      <c r="Q8" s="14"/>
    </row>
    <row r="9" spans="1:18" s="2" customFormat="1" ht="16.5" customHeight="1" thickBot="1">
      <c r="A9" s="18" t="s">
        <v>503</v>
      </c>
      <c r="B9" s="22" t="s">
        <v>16</v>
      </c>
      <c r="C9" s="10">
        <v>210</v>
      </c>
      <c r="D9" s="10">
        <v>219</v>
      </c>
      <c r="E9" s="10">
        <v>219</v>
      </c>
      <c r="F9" s="10">
        <v>230</v>
      </c>
      <c r="G9" s="10">
        <v>242</v>
      </c>
      <c r="H9" s="10">
        <v>244</v>
      </c>
      <c r="I9" s="10">
        <v>250</v>
      </c>
      <c r="J9" s="10">
        <v>251</v>
      </c>
      <c r="K9" s="10">
        <v>254</v>
      </c>
      <c r="L9" s="10">
        <v>254</v>
      </c>
      <c r="M9" s="10" t="s">
        <v>20</v>
      </c>
    </row>
    <row r="10" spans="1:18" s="2" customFormat="1" ht="16.5" customHeight="1" thickBot="1">
      <c r="A10" s="18" t="s">
        <v>584</v>
      </c>
      <c r="B10" s="28" t="s">
        <v>493</v>
      </c>
      <c r="C10" s="10">
        <v>192</v>
      </c>
      <c r="D10" s="10">
        <v>192</v>
      </c>
      <c r="E10" s="10">
        <v>204</v>
      </c>
      <c r="F10" s="10">
        <v>207</v>
      </c>
      <c r="G10" s="10">
        <v>215</v>
      </c>
      <c r="H10" s="10">
        <v>215</v>
      </c>
      <c r="I10" s="10" t="s">
        <v>20</v>
      </c>
    </row>
    <row r="11" spans="1:18" s="2" customFormat="1" ht="16.5" customHeight="1" thickBot="1">
      <c r="A11" s="18" t="s">
        <v>496</v>
      </c>
      <c r="B11" s="22" t="s">
        <v>16</v>
      </c>
      <c r="C11" s="10">
        <v>172</v>
      </c>
      <c r="D11" s="10">
        <v>178</v>
      </c>
      <c r="E11" s="10">
        <v>182</v>
      </c>
      <c r="F11" s="10">
        <v>183</v>
      </c>
      <c r="G11" s="10">
        <v>255</v>
      </c>
      <c r="H11" s="10">
        <v>262</v>
      </c>
      <c r="I11" s="10">
        <v>267</v>
      </c>
      <c r="J11" s="10">
        <v>268</v>
      </c>
      <c r="K11" s="10">
        <v>269</v>
      </c>
      <c r="L11" s="10">
        <v>269</v>
      </c>
      <c r="M11" s="10">
        <v>314</v>
      </c>
      <c r="N11" s="11"/>
    </row>
    <row r="12" spans="1:18" s="2" customFormat="1" ht="16.5" customHeight="1" thickBot="1">
      <c r="A12" s="18" t="s">
        <v>497</v>
      </c>
      <c r="B12" s="22" t="s">
        <v>16</v>
      </c>
      <c r="C12" s="10">
        <v>123</v>
      </c>
      <c r="D12" s="10">
        <v>123</v>
      </c>
      <c r="E12" s="10">
        <v>125</v>
      </c>
      <c r="F12" s="10">
        <v>131</v>
      </c>
      <c r="G12" s="10" t="s">
        <v>20</v>
      </c>
    </row>
    <row r="13" spans="1:18" s="2" customFormat="1" ht="16.5" customHeight="1" thickBot="1">
      <c r="A13" s="18" t="s">
        <v>502</v>
      </c>
      <c r="B13" s="28" t="s">
        <v>493</v>
      </c>
      <c r="C13" s="10">
        <v>113</v>
      </c>
      <c r="D13" s="10">
        <v>114</v>
      </c>
      <c r="E13" s="10" t="s">
        <v>20</v>
      </c>
    </row>
    <row r="14" spans="1:18" s="2" customFormat="1" ht="16.5" customHeight="1" thickBot="1">
      <c r="A14" s="18" t="s">
        <v>494</v>
      </c>
      <c r="B14" s="19" t="s">
        <v>5</v>
      </c>
      <c r="C14" s="10">
        <v>111</v>
      </c>
      <c r="D14" s="10">
        <v>115</v>
      </c>
      <c r="E14" s="10">
        <v>118</v>
      </c>
      <c r="F14" s="10" t="s">
        <v>20</v>
      </c>
    </row>
    <row r="15" spans="1:18" s="2" customFormat="1" ht="16.5" customHeight="1" thickBot="1">
      <c r="A15" s="18" t="s">
        <v>500</v>
      </c>
      <c r="B15" s="19" t="s">
        <v>5</v>
      </c>
      <c r="C15" s="10">
        <v>67</v>
      </c>
      <c r="D15" s="10" t="s">
        <v>20</v>
      </c>
    </row>
    <row r="16" spans="1:18" s="2" customFormat="1" ht="10.5" customHeight="1">
      <c r="A16" s="1"/>
      <c r="C16" s="17"/>
    </row>
    <row r="17" spans="1:16" s="2" customFormat="1" ht="17.45" customHeight="1">
      <c r="A17" s="1" t="s">
        <v>505</v>
      </c>
    </row>
    <row r="18" spans="1:16" s="2" customFormat="1" ht="10.5" customHeight="1" thickBot="1">
      <c r="A18" s="1"/>
    </row>
    <row r="19" spans="1:16" s="2" customFormat="1" ht="17.45" customHeight="1" thickBot="1">
      <c r="A19" s="4" t="s">
        <v>0</v>
      </c>
      <c r="B19" s="5" t="s">
        <v>1</v>
      </c>
      <c r="C19" s="5" t="s">
        <v>2</v>
      </c>
      <c r="D19" s="5">
        <v>2</v>
      </c>
      <c r="E19" s="5">
        <v>3</v>
      </c>
      <c r="F19" s="5">
        <v>4</v>
      </c>
      <c r="G19" s="5">
        <v>5</v>
      </c>
      <c r="H19" s="5">
        <v>6</v>
      </c>
      <c r="I19" s="5">
        <v>7</v>
      </c>
      <c r="J19" s="5">
        <v>8</v>
      </c>
      <c r="K19" s="5"/>
      <c r="L19" s="13" t="s">
        <v>9</v>
      </c>
      <c r="M19" s="14"/>
    </row>
    <row r="20" spans="1:16" s="2" customFormat="1" ht="17.45" customHeight="1" thickBot="1">
      <c r="A20" s="7" t="s">
        <v>585</v>
      </c>
      <c r="B20" s="8" t="s">
        <v>493</v>
      </c>
      <c r="C20" s="9">
        <v>497</v>
      </c>
      <c r="D20" s="10"/>
      <c r="E20" s="10"/>
      <c r="F20" s="10"/>
      <c r="G20" s="10"/>
      <c r="H20" s="10"/>
      <c r="I20" s="10"/>
      <c r="J20" s="10"/>
      <c r="K20" s="11" t="s">
        <v>4</v>
      </c>
      <c r="M20" s="13" t="s">
        <v>11</v>
      </c>
      <c r="N20" s="13" t="s">
        <v>12</v>
      </c>
      <c r="O20" s="13" t="s">
        <v>13</v>
      </c>
      <c r="P20" s="13"/>
    </row>
    <row r="21" spans="1:16" s="2" customFormat="1" ht="17.45" customHeight="1" thickBot="1">
      <c r="A21" s="7" t="s">
        <v>506</v>
      </c>
      <c r="B21" s="8" t="s">
        <v>493</v>
      </c>
      <c r="C21" s="9">
        <v>316</v>
      </c>
      <c r="D21" s="10"/>
      <c r="E21" s="10"/>
      <c r="F21" s="10"/>
      <c r="G21" s="10"/>
      <c r="H21" s="10"/>
      <c r="I21" s="10"/>
      <c r="J21" s="10"/>
      <c r="K21" s="11" t="s">
        <v>8</v>
      </c>
      <c r="L21" s="16" t="s">
        <v>5</v>
      </c>
      <c r="M21" s="17">
        <f>(C24+C25)</f>
        <v>237</v>
      </c>
      <c r="N21" s="14">
        <f>SUM(M21/M25)</f>
        <v>0.1385154880187025</v>
      </c>
      <c r="O21" s="2">
        <v>1</v>
      </c>
    </row>
    <row r="22" spans="1:16" s="2" customFormat="1" ht="17.45" customHeight="1" thickBot="1">
      <c r="A22" s="7" t="s">
        <v>508</v>
      </c>
      <c r="B22" s="42" t="s">
        <v>16</v>
      </c>
      <c r="C22" s="10">
        <v>202</v>
      </c>
      <c r="D22" s="10">
        <v>225</v>
      </c>
      <c r="E22" s="10">
        <v>227</v>
      </c>
      <c r="F22" s="10">
        <v>244</v>
      </c>
      <c r="G22" s="10">
        <v>244</v>
      </c>
      <c r="H22" s="10">
        <v>246</v>
      </c>
      <c r="I22" s="9">
        <v>300</v>
      </c>
      <c r="J22" s="10"/>
      <c r="K22" s="11" t="s">
        <v>7</v>
      </c>
      <c r="L22" s="20" t="s">
        <v>493</v>
      </c>
      <c r="M22" s="17">
        <f>(C20+C21+C23+C26+C30)</f>
        <v>1073</v>
      </c>
      <c r="N22" s="14">
        <f>SUM(M22/M25)</f>
        <v>0.6271186440677966</v>
      </c>
      <c r="O22" s="2">
        <v>3</v>
      </c>
    </row>
    <row r="23" spans="1:16" s="2" customFormat="1" ht="17.45" customHeight="1" thickBot="1">
      <c r="A23" s="7" t="s">
        <v>188</v>
      </c>
      <c r="B23" s="8" t="s">
        <v>493</v>
      </c>
      <c r="C23" s="10">
        <v>134</v>
      </c>
      <c r="D23" s="10">
        <v>209</v>
      </c>
      <c r="E23" s="10">
        <v>219</v>
      </c>
      <c r="F23" s="10">
        <v>222</v>
      </c>
      <c r="G23" s="10">
        <v>224</v>
      </c>
      <c r="H23" s="10">
        <v>229</v>
      </c>
      <c r="I23" s="10">
        <v>233</v>
      </c>
      <c r="J23" s="9">
        <v>237</v>
      </c>
      <c r="K23" s="11" t="s">
        <v>10</v>
      </c>
      <c r="L23" s="21" t="s">
        <v>16</v>
      </c>
      <c r="M23" s="17">
        <f>(C22+C27)</f>
        <v>293</v>
      </c>
      <c r="N23" s="14">
        <f>SUM(M23/M25)</f>
        <v>0.17124488603156049</v>
      </c>
      <c r="O23" s="2">
        <v>1</v>
      </c>
    </row>
    <row r="24" spans="1:16" s="2" customFormat="1" ht="17.45" customHeight="1" thickBot="1">
      <c r="A24" s="7" t="s">
        <v>434</v>
      </c>
      <c r="B24" s="12" t="s">
        <v>5</v>
      </c>
      <c r="C24" s="10">
        <v>124</v>
      </c>
      <c r="D24" s="10">
        <v>130</v>
      </c>
      <c r="E24" s="10">
        <v>131</v>
      </c>
      <c r="F24" s="10">
        <v>133</v>
      </c>
      <c r="G24" s="10">
        <v>158</v>
      </c>
      <c r="H24" s="10">
        <v>192</v>
      </c>
      <c r="I24" s="10">
        <v>209</v>
      </c>
      <c r="J24" s="9">
        <v>300</v>
      </c>
      <c r="K24" s="11" t="s">
        <v>6</v>
      </c>
      <c r="L24" s="13" t="s">
        <v>17</v>
      </c>
      <c r="M24" s="17">
        <f>(C28+C29)</f>
        <v>108</v>
      </c>
      <c r="N24" s="14">
        <f>SUM(M24/M25)</f>
        <v>6.3120981881940388E-2</v>
      </c>
    </row>
    <row r="25" spans="1:16" s="2" customFormat="1" ht="17.45" customHeight="1" thickBot="1">
      <c r="A25" s="18" t="s">
        <v>511</v>
      </c>
      <c r="B25" s="19" t="s">
        <v>5</v>
      </c>
      <c r="C25" s="10">
        <v>113</v>
      </c>
      <c r="D25" s="10">
        <v>125</v>
      </c>
      <c r="E25" s="10">
        <v>125</v>
      </c>
      <c r="F25" s="10">
        <v>127</v>
      </c>
      <c r="G25" s="10">
        <v>128</v>
      </c>
      <c r="H25" s="10">
        <v>146</v>
      </c>
      <c r="I25" s="10">
        <v>146</v>
      </c>
      <c r="J25" s="10" t="s">
        <v>20</v>
      </c>
      <c r="L25" s="26"/>
      <c r="M25" s="24">
        <v>1711</v>
      </c>
      <c r="N25" s="14"/>
      <c r="P25" s="14"/>
    </row>
    <row r="26" spans="1:16" s="2" customFormat="1" ht="17.45" customHeight="1" thickBot="1">
      <c r="A26" s="18" t="s">
        <v>586</v>
      </c>
      <c r="B26" s="28" t="s">
        <v>493</v>
      </c>
      <c r="C26" s="10">
        <v>93</v>
      </c>
      <c r="D26" s="10">
        <v>155</v>
      </c>
      <c r="E26" s="10">
        <v>161</v>
      </c>
      <c r="F26" s="10">
        <v>161</v>
      </c>
      <c r="G26" s="10">
        <v>165</v>
      </c>
      <c r="H26" s="10">
        <v>171</v>
      </c>
      <c r="I26" s="10">
        <v>171</v>
      </c>
      <c r="J26" s="10">
        <v>179</v>
      </c>
      <c r="K26" s="11"/>
    </row>
    <row r="27" spans="1:16" s="2" customFormat="1" ht="17.45" customHeight="1" thickBot="1">
      <c r="A27" s="18" t="s">
        <v>510</v>
      </c>
      <c r="B27" s="22" t="s">
        <v>16</v>
      </c>
      <c r="C27" s="10">
        <v>91</v>
      </c>
      <c r="D27" s="10">
        <v>95</v>
      </c>
      <c r="E27" s="10">
        <v>98</v>
      </c>
      <c r="F27" s="10">
        <v>108</v>
      </c>
      <c r="G27" s="10">
        <v>109</v>
      </c>
      <c r="H27" s="10">
        <v>116</v>
      </c>
      <c r="I27" s="10" t="s">
        <v>20</v>
      </c>
    </row>
    <row r="28" spans="1:16" s="2" customFormat="1" ht="16.5" customHeight="1" thickBot="1">
      <c r="A28" s="18" t="s">
        <v>435</v>
      </c>
      <c r="B28" s="23" t="s">
        <v>14</v>
      </c>
      <c r="C28" s="10">
        <v>65</v>
      </c>
      <c r="D28" s="10">
        <v>71</v>
      </c>
      <c r="E28" s="10">
        <v>78</v>
      </c>
      <c r="F28" s="10">
        <v>80</v>
      </c>
      <c r="G28" s="10">
        <v>93</v>
      </c>
      <c r="H28" s="10" t="s">
        <v>20</v>
      </c>
    </row>
    <row r="29" spans="1:16" s="2" customFormat="1" ht="16.5" customHeight="1" thickBot="1">
      <c r="A29" s="18" t="s">
        <v>507</v>
      </c>
      <c r="B29" s="23" t="s">
        <v>14</v>
      </c>
      <c r="C29" s="10">
        <v>43</v>
      </c>
      <c r="D29" s="10">
        <v>53</v>
      </c>
      <c r="E29" s="10">
        <v>53</v>
      </c>
      <c r="F29" s="10">
        <v>59</v>
      </c>
      <c r="G29" s="10" t="s">
        <v>20</v>
      </c>
    </row>
    <row r="30" spans="1:16" s="2" customFormat="1" ht="16.5" customHeight="1" thickBot="1">
      <c r="A30" s="18" t="s">
        <v>509</v>
      </c>
      <c r="B30" s="28" t="s">
        <v>493</v>
      </c>
      <c r="C30" s="10">
        <v>33</v>
      </c>
      <c r="D30" s="10">
        <v>46</v>
      </c>
      <c r="E30" s="10">
        <v>47</v>
      </c>
      <c r="F30" s="10" t="s">
        <v>20</v>
      </c>
      <c r="K30" s="66"/>
      <c r="L30" s="17"/>
      <c r="M30" s="14"/>
    </row>
    <row r="31" spans="1:16" s="2" customFormat="1" ht="11.25" customHeight="1">
      <c r="A31" s="29"/>
      <c r="B31" s="30"/>
      <c r="C31" s="44"/>
      <c r="D31" s="44"/>
      <c r="E31" s="44"/>
      <c r="F31" s="17"/>
      <c r="G31" s="17"/>
      <c r="H31" s="17"/>
      <c r="I31" s="17"/>
      <c r="J31" s="17"/>
      <c r="K31" s="17"/>
      <c r="L31" s="17"/>
      <c r="M31" s="43"/>
    </row>
    <row r="32" spans="1:16" s="2" customFormat="1" ht="17.45" customHeight="1">
      <c r="A32" s="1" t="s">
        <v>512</v>
      </c>
    </row>
    <row r="33" spans="1:15" s="2" customFormat="1" ht="10.5" customHeight="1" thickBot="1">
      <c r="A33" s="1"/>
    </row>
    <row r="34" spans="1:15" s="2" customFormat="1" ht="16.5" customHeight="1" thickBot="1">
      <c r="A34" s="4" t="s">
        <v>0</v>
      </c>
      <c r="B34" s="5" t="s">
        <v>1</v>
      </c>
      <c r="C34" s="5" t="s">
        <v>2</v>
      </c>
      <c r="D34" s="5">
        <v>2</v>
      </c>
      <c r="E34" s="5">
        <v>3</v>
      </c>
      <c r="F34" s="5">
        <v>4</v>
      </c>
      <c r="G34" s="5">
        <v>5</v>
      </c>
      <c r="H34" s="5">
        <v>6</v>
      </c>
      <c r="I34" s="5">
        <v>7</v>
      </c>
      <c r="J34" s="5">
        <v>8</v>
      </c>
      <c r="K34" s="6"/>
      <c r="L34" s="13" t="s">
        <v>9</v>
      </c>
      <c r="M34" s="14"/>
    </row>
    <row r="35" spans="1:15" s="2" customFormat="1" ht="16.5" customHeight="1" thickBot="1">
      <c r="A35" s="7" t="s">
        <v>489</v>
      </c>
      <c r="B35" s="42" t="s">
        <v>16</v>
      </c>
      <c r="C35" s="9">
        <v>342</v>
      </c>
      <c r="D35" s="10"/>
      <c r="E35" s="10"/>
      <c r="F35" s="10"/>
      <c r="G35" s="10"/>
      <c r="H35" s="10"/>
      <c r="I35" s="10"/>
      <c r="J35" s="10"/>
      <c r="K35" s="11" t="s">
        <v>4</v>
      </c>
      <c r="M35" s="13" t="s">
        <v>11</v>
      </c>
      <c r="N35" s="13" t="s">
        <v>12</v>
      </c>
      <c r="O35" s="13" t="s">
        <v>13</v>
      </c>
    </row>
    <row r="36" spans="1:15" s="2" customFormat="1" ht="16.5" customHeight="1" thickBot="1">
      <c r="A36" s="7" t="s">
        <v>519</v>
      </c>
      <c r="B36" s="8" t="s">
        <v>493</v>
      </c>
      <c r="C36" s="9">
        <v>286</v>
      </c>
      <c r="D36" s="10"/>
      <c r="E36" s="10"/>
      <c r="F36" s="10"/>
      <c r="G36" s="10"/>
      <c r="H36" s="10"/>
      <c r="I36" s="10"/>
      <c r="J36" s="10"/>
      <c r="K36" s="11" t="s">
        <v>8</v>
      </c>
      <c r="L36" s="16" t="s">
        <v>5</v>
      </c>
      <c r="M36" s="17">
        <v>234</v>
      </c>
      <c r="N36" s="14">
        <f>SUM(M36/M39)</f>
        <v>0.11431362970200293</v>
      </c>
      <c r="O36" s="2">
        <v>1</v>
      </c>
    </row>
    <row r="37" spans="1:15" s="2" customFormat="1" ht="16.5" customHeight="1" thickBot="1">
      <c r="A37" s="7" t="s">
        <v>587</v>
      </c>
      <c r="B37" s="12" t="s">
        <v>5</v>
      </c>
      <c r="C37" s="9">
        <v>234</v>
      </c>
      <c r="D37" s="10"/>
      <c r="E37" s="10"/>
      <c r="F37" s="10"/>
      <c r="G37" s="10"/>
      <c r="H37" s="10"/>
      <c r="I37" s="10"/>
      <c r="J37" s="10"/>
      <c r="K37" s="11" t="s">
        <v>7</v>
      </c>
      <c r="L37" s="20" t="s">
        <v>493</v>
      </c>
      <c r="M37" s="17">
        <f>(C36+C38+C39+C43+C44+C45)</f>
        <v>1013</v>
      </c>
      <c r="N37" s="14">
        <f>SUM(M37/M39)</f>
        <v>0.49487054225696142</v>
      </c>
      <c r="O37" s="2">
        <v>4</v>
      </c>
    </row>
    <row r="38" spans="1:15" s="2" customFormat="1" ht="16.5" customHeight="1" thickBot="1">
      <c r="A38" s="7" t="s">
        <v>478</v>
      </c>
      <c r="B38" s="8" t="s">
        <v>493</v>
      </c>
      <c r="C38" s="9">
        <v>233</v>
      </c>
      <c r="D38" s="10"/>
      <c r="E38" s="10"/>
      <c r="F38" s="10"/>
      <c r="G38" s="10"/>
      <c r="H38" s="10"/>
      <c r="I38" s="10"/>
      <c r="J38" s="10"/>
      <c r="K38" s="11" t="s">
        <v>6</v>
      </c>
      <c r="L38" s="21" t="s">
        <v>16</v>
      </c>
      <c r="M38" s="17">
        <f>(C35+C40+C41+C42)</f>
        <v>800</v>
      </c>
      <c r="N38" s="14">
        <f>SUM(M38/M39)</f>
        <v>0.39081582804103565</v>
      </c>
      <c r="O38" s="2">
        <v>3</v>
      </c>
    </row>
    <row r="39" spans="1:15" s="2" customFormat="1" ht="16.5" customHeight="1" thickBot="1">
      <c r="A39" s="7" t="s">
        <v>481</v>
      </c>
      <c r="B39" s="8" t="s">
        <v>493</v>
      </c>
      <c r="C39" s="10">
        <v>213</v>
      </c>
      <c r="D39" s="10">
        <v>216</v>
      </c>
      <c r="E39" s="10">
        <v>224</v>
      </c>
      <c r="F39" s="9">
        <v>229</v>
      </c>
      <c r="G39" s="10"/>
      <c r="H39" s="10"/>
      <c r="I39" s="10"/>
      <c r="J39" s="10"/>
      <c r="K39" s="9" t="s">
        <v>15</v>
      </c>
      <c r="L39" s="26"/>
      <c r="M39" s="24">
        <v>2047</v>
      </c>
      <c r="N39" s="14"/>
    </row>
    <row r="40" spans="1:15" s="2" customFormat="1" ht="16.5" customHeight="1" thickBot="1">
      <c r="A40" s="7" t="s">
        <v>516</v>
      </c>
      <c r="B40" s="42" t="s">
        <v>16</v>
      </c>
      <c r="C40" s="10">
        <v>192</v>
      </c>
      <c r="D40" s="10">
        <v>213</v>
      </c>
      <c r="E40" s="10">
        <v>222</v>
      </c>
      <c r="F40" s="9">
        <v>232</v>
      </c>
      <c r="G40" s="10"/>
      <c r="H40" s="10"/>
      <c r="I40" s="10"/>
      <c r="J40" s="10"/>
      <c r="K40" s="11" t="s">
        <v>10</v>
      </c>
      <c r="L40" s="13"/>
      <c r="M40" s="17"/>
      <c r="N40" s="14"/>
    </row>
    <row r="41" spans="1:15" s="2" customFormat="1" ht="16.5" customHeight="1" thickBot="1">
      <c r="A41" s="18" t="s">
        <v>462</v>
      </c>
      <c r="B41" s="22" t="s">
        <v>16</v>
      </c>
      <c r="C41" s="10">
        <v>138</v>
      </c>
      <c r="D41" s="10">
        <v>148</v>
      </c>
      <c r="E41" s="10">
        <v>149</v>
      </c>
      <c r="F41" s="10">
        <v>152</v>
      </c>
      <c r="G41" s="10">
        <v>154</v>
      </c>
      <c r="H41" s="10">
        <v>155</v>
      </c>
      <c r="I41" s="10">
        <v>159</v>
      </c>
      <c r="J41" s="10">
        <v>162</v>
      </c>
      <c r="K41" s="9"/>
      <c r="L41" s="13"/>
      <c r="N41" s="14"/>
    </row>
    <row r="42" spans="1:15" s="2" customFormat="1" ht="16.5" customHeight="1" thickBot="1">
      <c r="A42" s="7" t="s">
        <v>588</v>
      </c>
      <c r="B42" s="42" t="s">
        <v>16</v>
      </c>
      <c r="C42" s="10">
        <v>128</v>
      </c>
      <c r="D42" s="10">
        <v>157</v>
      </c>
      <c r="E42" s="10">
        <v>158</v>
      </c>
      <c r="F42" s="10">
        <v>170</v>
      </c>
      <c r="G42" s="10">
        <v>172</v>
      </c>
      <c r="H42" s="10">
        <v>172</v>
      </c>
      <c r="I42" s="10">
        <v>175</v>
      </c>
      <c r="J42" s="9">
        <v>179</v>
      </c>
      <c r="K42" s="9" t="s">
        <v>492</v>
      </c>
    </row>
    <row r="43" spans="1:15" s="2" customFormat="1" ht="16.5" customHeight="1" thickBot="1">
      <c r="A43" s="7" t="s">
        <v>589</v>
      </c>
      <c r="B43" s="8" t="s">
        <v>493</v>
      </c>
      <c r="C43" s="10">
        <v>122</v>
      </c>
      <c r="D43" s="10">
        <v>155</v>
      </c>
      <c r="E43" s="10">
        <v>166</v>
      </c>
      <c r="F43" s="10">
        <v>180</v>
      </c>
      <c r="G43" s="10">
        <v>181</v>
      </c>
      <c r="H43" s="10">
        <v>182</v>
      </c>
      <c r="I43" s="9">
        <v>269</v>
      </c>
      <c r="J43" s="10"/>
      <c r="K43" s="9" t="s">
        <v>225</v>
      </c>
    </row>
    <row r="44" spans="1:15" s="2" customFormat="1" ht="16.5" customHeight="1" thickBot="1">
      <c r="A44" s="18" t="s">
        <v>590</v>
      </c>
      <c r="B44" s="28" t="s">
        <v>493</v>
      </c>
      <c r="C44" s="10">
        <v>116</v>
      </c>
      <c r="D44" s="10">
        <v>117</v>
      </c>
      <c r="E44" s="10">
        <v>141</v>
      </c>
      <c r="F44" s="10">
        <v>145</v>
      </c>
      <c r="G44" s="10">
        <v>146</v>
      </c>
      <c r="H44" s="10">
        <v>149</v>
      </c>
      <c r="I44" s="10" t="s">
        <v>20</v>
      </c>
    </row>
    <row r="45" spans="1:15" s="2" customFormat="1" ht="16.5" customHeight="1" thickBot="1">
      <c r="A45" s="18" t="s">
        <v>518</v>
      </c>
      <c r="B45" s="28" t="s">
        <v>493</v>
      </c>
      <c r="C45" s="10">
        <v>43</v>
      </c>
      <c r="D45" s="10">
        <v>60</v>
      </c>
      <c r="E45" s="10">
        <v>64</v>
      </c>
      <c r="F45" s="10" t="s">
        <v>20</v>
      </c>
      <c r="I45" s="45"/>
      <c r="J45" s="45"/>
      <c r="K45"/>
      <c r="L45" s="17"/>
    </row>
    <row r="46" spans="1:15">
      <c r="C46" s="45"/>
    </row>
    <row r="47" spans="1:15" s="2" customFormat="1" ht="17.45" customHeight="1">
      <c r="A47" s="1" t="s">
        <v>526</v>
      </c>
    </row>
    <row r="48" spans="1:15" s="2" customFormat="1" ht="10.5" customHeight="1" thickBot="1">
      <c r="A48" s="1"/>
    </row>
    <row r="49" spans="1:21" s="2" customFormat="1" ht="16.5" customHeight="1" thickBot="1">
      <c r="A49" s="4" t="s">
        <v>0</v>
      </c>
      <c r="B49" s="5" t="s">
        <v>1</v>
      </c>
      <c r="C49" s="5" t="s">
        <v>2</v>
      </c>
      <c r="D49" s="5">
        <v>2</v>
      </c>
      <c r="E49" s="5">
        <v>3</v>
      </c>
      <c r="F49" s="5">
        <v>4</v>
      </c>
      <c r="G49" s="5">
        <v>5</v>
      </c>
      <c r="H49" s="5">
        <v>6</v>
      </c>
      <c r="I49" s="5">
        <v>7</v>
      </c>
      <c r="J49" s="5">
        <v>8</v>
      </c>
      <c r="K49" s="5">
        <v>9</v>
      </c>
      <c r="L49" s="5">
        <v>10</v>
      </c>
      <c r="M49" s="5">
        <v>11</v>
      </c>
      <c r="N49" s="5">
        <v>12</v>
      </c>
      <c r="O49" s="5">
        <v>13</v>
      </c>
      <c r="P49" s="5">
        <v>14</v>
      </c>
      <c r="Q49" s="6"/>
      <c r="R49" s="13" t="s">
        <v>9</v>
      </c>
      <c r="S49" s="14"/>
    </row>
    <row r="50" spans="1:21" s="2" customFormat="1" ht="16.5" customHeight="1" thickBot="1">
      <c r="A50" s="7" t="s">
        <v>520</v>
      </c>
      <c r="B50" s="8" t="s">
        <v>493</v>
      </c>
      <c r="C50" s="9">
        <v>479</v>
      </c>
      <c r="D50" s="10"/>
      <c r="E50" s="10"/>
      <c r="F50" s="10"/>
      <c r="G50" s="10"/>
      <c r="H50" s="10"/>
      <c r="I50" s="10"/>
      <c r="J50" s="10"/>
      <c r="K50" s="10"/>
      <c r="L50" s="10"/>
      <c r="M50" s="10"/>
      <c r="N50" s="10"/>
      <c r="O50" s="10"/>
      <c r="P50" s="10"/>
      <c r="Q50" s="11" t="s">
        <v>4</v>
      </c>
      <c r="S50" s="13" t="s">
        <v>11</v>
      </c>
      <c r="T50" s="13" t="s">
        <v>12</v>
      </c>
      <c r="U50" s="13" t="s">
        <v>13</v>
      </c>
    </row>
    <row r="51" spans="1:21" s="2" customFormat="1" ht="16.5" customHeight="1" thickBot="1">
      <c r="A51" s="7" t="s">
        <v>446</v>
      </c>
      <c r="B51" s="12" t="s">
        <v>5</v>
      </c>
      <c r="C51" s="10">
        <v>361</v>
      </c>
      <c r="D51" s="10">
        <v>368</v>
      </c>
      <c r="E51" s="10">
        <v>372</v>
      </c>
      <c r="F51" s="10">
        <v>378</v>
      </c>
      <c r="G51" s="10">
        <v>380</v>
      </c>
      <c r="H51" s="9">
        <v>404</v>
      </c>
      <c r="I51" s="10"/>
      <c r="J51" s="10"/>
      <c r="K51" s="10"/>
      <c r="L51" s="10"/>
      <c r="M51" s="10"/>
      <c r="N51" s="10"/>
      <c r="O51" s="10"/>
      <c r="P51" s="10"/>
      <c r="Q51" s="11" t="s">
        <v>8</v>
      </c>
      <c r="R51" s="16" t="s">
        <v>5</v>
      </c>
      <c r="S51" s="17">
        <f>(C51+C55+C58+C62+C64+C65)</f>
        <v>848</v>
      </c>
      <c r="T51" s="14">
        <f>SUM(S51/S55)</f>
        <v>0.30646910010842066</v>
      </c>
      <c r="U51" s="2">
        <v>2</v>
      </c>
    </row>
    <row r="52" spans="1:21" s="2" customFormat="1" ht="16.5" customHeight="1" thickBot="1">
      <c r="A52" s="7" t="s">
        <v>451</v>
      </c>
      <c r="B52" s="8" t="s">
        <v>493</v>
      </c>
      <c r="C52" s="10">
        <v>302</v>
      </c>
      <c r="D52" s="10">
        <v>309</v>
      </c>
      <c r="E52" s="10">
        <v>309</v>
      </c>
      <c r="F52" s="10">
        <v>309</v>
      </c>
      <c r="G52" s="10">
        <v>309</v>
      </c>
      <c r="H52" s="10">
        <v>312</v>
      </c>
      <c r="I52" s="10">
        <v>326</v>
      </c>
      <c r="J52" s="10">
        <v>326</v>
      </c>
      <c r="K52" s="10">
        <v>327</v>
      </c>
      <c r="L52" s="10">
        <v>329</v>
      </c>
      <c r="M52" s="9">
        <v>401</v>
      </c>
      <c r="N52" s="10"/>
      <c r="O52" s="10"/>
      <c r="P52" s="10"/>
      <c r="Q52" s="11" t="s">
        <v>7</v>
      </c>
      <c r="R52" s="20" t="s">
        <v>493</v>
      </c>
      <c r="S52" s="17">
        <f>(C50+C53+C52+C54+C57+C63)</f>
        <v>1439</v>
      </c>
      <c r="T52" s="14">
        <f>SUM(S52/S55)</f>
        <v>0.520057824358511</v>
      </c>
      <c r="U52" s="2">
        <v>4</v>
      </c>
    </row>
    <row r="53" spans="1:21" s="2" customFormat="1" ht="16.5" customHeight="1" thickBot="1">
      <c r="A53" s="7" t="s">
        <v>592</v>
      </c>
      <c r="B53" s="8" t="s">
        <v>493</v>
      </c>
      <c r="C53" s="10">
        <v>245</v>
      </c>
      <c r="D53" s="10">
        <v>254</v>
      </c>
      <c r="E53" s="10">
        <v>268</v>
      </c>
      <c r="F53" s="10">
        <v>275</v>
      </c>
      <c r="G53" s="10">
        <v>296</v>
      </c>
      <c r="H53" s="10">
        <v>306</v>
      </c>
      <c r="I53" s="10">
        <v>315</v>
      </c>
      <c r="J53" s="10">
        <v>317</v>
      </c>
      <c r="K53" s="10">
        <v>330</v>
      </c>
      <c r="L53" s="10">
        <v>359</v>
      </c>
      <c r="M53" s="10">
        <v>390</v>
      </c>
      <c r="N53" s="9">
        <v>405</v>
      </c>
      <c r="O53" s="10"/>
      <c r="P53" s="10"/>
      <c r="Q53" s="11" t="s">
        <v>6</v>
      </c>
      <c r="R53" s="21" t="s">
        <v>16</v>
      </c>
      <c r="S53" s="17">
        <f>(C56+C59+C60)</f>
        <v>377</v>
      </c>
      <c r="T53" s="14">
        <f>SUM(S53/S55)</f>
        <v>0.1362486447415974</v>
      </c>
    </row>
    <row r="54" spans="1:21" s="2" customFormat="1" ht="16.5" customHeight="1" thickBot="1">
      <c r="A54" s="7" t="s">
        <v>591</v>
      </c>
      <c r="B54" s="8" t="s">
        <v>493</v>
      </c>
      <c r="C54" s="10">
        <v>198</v>
      </c>
      <c r="D54" s="10">
        <v>221</v>
      </c>
      <c r="E54" s="10">
        <v>222</v>
      </c>
      <c r="F54" s="10">
        <v>227</v>
      </c>
      <c r="G54" s="10">
        <v>269</v>
      </c>
      <c r="H54" s="10">
        <v>269</v>
      </c>
      <c r="I54" s="10">
        <v>271</v>
      </c>
      <c r="J54" s="10">
        <v>271</v>
      </c>
      <c r="K54" s="10">
        <v>276</v>
      </c>
      <c r="L54" s="10">
        <v>282</v>
      </c>
      <c r="M54" s="10">
        <v>318</v>
      </c>
      <c r="N54" s="10">
        <v>362</v>
      </c>
      <c r="O54" s="10">
        <v>365</v>
      </c>
      <c r="P54" s="9">
        <v>384</v>
      </c>
      <c r="Q54" s="11" t="s">
        <v>10</v>
      </c>
      <c r="R54" s="13" t="s">
        <v>17</v>
      </c>
      <c r="S54" s="17">
        <v>103</v>
      </c>
      <c r="T54" s="14">
        <f>SUM(S54/S55)</f>
        <v>3.7224430791470905E-2</v>
      </c>
    </row>
    <row r="55" spans="1:21" s="2" customFormat="1" ht="16.5" customHeight="1" thickBot="1">
      <c r="A55" s="7" t="s">
        <v>444</v>
      </c>
      <c r="B55" s="12" t="s">
        <v>5</v>
      </c>
      <c r="C55" s="10">
        <v>164</v>
      </c>
      <c r="D55" s="10">
        <v>165</v>
      </c>
      <c r="E55" s="10">
        <v>169</v>
      </c>
      <c r="F55" s="10">
        <v>174</v>
      </c>
      <c r="G55" s="10">
        <v>175</v>
      </c>
      <c r="H55" s="10">
        <v>196</v>
      </c>
      <c r="I55" s="10">
        <v>204</v>
      </c>
      <c r="J55" s="10">
        <v>209</v>
      </c>
      <c r="K55" s="10">
        <v>253</v>
      </c>
      <c r="L55" s="10">
        <v>266</v>
      </c>
      <c r="M55" s="10">
        <v>272</v>
      </c>
      <c r="N55" s="10">
        <v>289</v>
      </c>
      <c r="O55" s="10">
        <v>289</v>
      </c>
      <c r="P55" s="9">
        <v>317</v>
      </c>
      <c r="Q55" s="11" t="s">
        <v>15</v>
      </c>
      <c r="R55" s="26"/>
      <c r="S55" s="24">
        <v>2767</v>
      </c>
      <c r="T55" s="14"/>
    </row>
    <row r="56" spans="1:21" s="2" customFormat="1" ht="16.5" customHeight="1" thickBot="1">
      <c r="A56" s="18" t="s">
        <v>593</v>
      </c>
      <c r="B56" s="22" t="s">
        <v>16</v>
      </c>
      <c r="C56" s="10">
        <v>154</v>
      </c>
      <c r="D56" s="10">
        <v>154</v>
      </c>
      <c r="E56" s="10">
        <v>155</v>
      </c>
      <c r="F56" s="10">
        <v>156</v>
      </c>
      <c r="G56" s="10">
        <v>156</v>
      </c>
      <c r="H56" s="10">
        <v>158</v>
      </c>
      <c r="I56" s="10">
        <v>180</v>
      </c>
      <c r="J56" s="10">
        <v>180</v>
      </c>
      <c r="K56" s="10">
        <v>185</v>
      </c>
      <c r="L56" s="10">
        <v>193</v>
      </c>
      <c r="M56" s="10">
        <v>195</v>
      </c>
      <c r="N56" s="10" t="s">
        <v>20</v>
      </c>
    </row>
    <row r="57" spans="1:21" s="2" customFormat="1" ht="16.5" customHeight="1" thickBot="1">
      <c r="A57" s="18" t="s">
        <v>523</v>
      </c>
      <c r="B57" s="28" t="s">
        <v>493</v>
      </c>
      <c r="C57" s="10">
        <v>138</v>
      </c>
      <c r="D57" s="10">
        <v>156</v>
      </c>
      <c r="E57" s="10">
        <v>156</v>
      </c>
      <c r="F57" s="10">
        <v>156</v>
      </c>
      <c r="G57" s="10">
        <v>162</v>
      </c>
      <c r="H57" s="10">
        <v>162</v>
      </c>
      <c r="I57" s="10">
        <v>174</v>
      </c>
      <c r="J57" s="10">
        <v>174</v>
      </c>
      <c r="K57" s="10">
        <v>179</v>
      </c>
      <c r="L57" s="10">
        <v>181</v>
      </c>
      <c r="M57" s="10" t="s">
        <v>20</v>
      </c>
    </row>
    <row r="58" spans="1:21" s="2" customFormat="1" ht="16.5" customHeight="1" thickBot="1">
      <c r="A58" s="18" t="s">
        <v>566</v>
      </c>
      <c r="B58" s="19" t="s">
        <v>5</v>
      </c>
      <c r="C58" s="10">
        <v>129</v>
      </c>
      <c r="D58" s="10">
        <v>129</v>
      </c>
      <c r="E58" s="10">
        <v>129</v>
      </c>
      <c r="F58" s="10">
        <v>129</v>
      </c>
      <c r="G58" s="10">
        <v>135</v>
      </c>
      <c r="H58" s="10">
        <v>140</v>
      </c>
      <c r="I58" s="10">
        <v>144</v>
      </c>
      <c r="J58" s="10">
        <v>144</v>
      </c>
      <c r="K58" s="10" t="s">
        <v>20</v>
      </c>
    </row>
    <row r="59" spans="1:21" s="2" customFormat="1" ht="16.5" customHeight="1" thickBot="1">
      <c r="A59" s="18" t="s">
        <v>421</v>
      </c>
      <c r="B59" s="22" t="s">
        <v>16</v>
      </c>
      <c r="C59" s="10">
        <v>119</v>
      </c>
      <c r="D59" s="10">
        <v>120</v>
      </c>
      <c r="E59" s="10">
        <v>124</v>
      </c>
      <c r="F59" s="10">
        <v>129</v>
      </c>
      <c r="G59" s="10">
        <v>133</v>
      </c>
      <c r="H59" s="10">
        <v>143</v>
      </c>
      <c r="I59" s="10">
        <v>176</v>
      </c>
      <c r="J59" s="10">
        <v>176</v>
      </c>
      <c r="K59" s="10">
        <v>194</v>
      </c>
      <c r="L59" s="10">
        <v>220</v>
      </c>
      <c r="M59" s="10">
        <v>224</v>
      </c>
      <c r="N59" s="10">
        <v>279</v>
      </c>
      <c r="O59" s="10">
        <v>282</v>
      </c>
      <c r="P59" s="10" t="s">
        <v>20</v>
      </c>
    </row>
    <row r="60" spans="1:21" s="2" customFormat="1" ht="16.5" customHeight="1" thickBot="1">
      <c r="A60" s="18" t="s">
        <v>521</v>
      </c>
      <c r="B60" s="22" t="s">
        <v>16</v>
      </c>
      <c r="C60" s="10">
        <v>104</v>
      </c>
      <c r="D60" s="10">
        <v>106</v>
      </c>
      <c r="E60" s="10">
        <v>106</v>
      </c>
      <c r="F60" s="10">
        <v>109</v>
      </c>
      <c r="G60" s="10">
        <v>109</v>
      </c>
      <c r="H60" s="10">
        <v>110</v>
      </c>
      <c r="I60" s="10" t="s">
        <v>20</v>
      </c>
    </row>
    <row r="61" spans="1:21" s="2" customFormat="1" ht="16.5" customHeight="1" thickBot="1">
      <c r="A61" s="18" t="s">
        <v>567</v>
      </c>
      <c r="B61" s="23" t="s">
        <v>14</v>
      </c>
      <c r="C61" s="10">
        <v>103</v>
      </c>
      <c r="D61" s="10">
        <v>104</v>
      </c>
      <c r="E61" s="10">
        <v>112</v>
      </c>
      <c r="F61" s="10">
        <v>125</v>
      </c>
      <c r="G61" s="10">
        <v>125</v>
      </c>
      <c r="H61" s="10">
        <v>144</v>
      </c>
      <c r="I61" s="10">
        <v>146</v>
      </c>
      <c r="J61" s="10">
        <v>147</v>
      </c>
      <c r="K61" s="10">
        <v>152</v>
      </c>
      <c r="L61" s="10" t="s">
        <v>20</v>
      </c>
    </row>
    <row r="62" spans="1:21" s="2" customFormat="1" ht="16.5" customHeight="1" thickBot="1">
      <c r="A62" s="18" t="s">
        <v>525</v>
      </c>
      <c r="B62" s="19" t="s">
        <v>5</v>
      </c>
      <c r="C62" s="10">
        <v>83</v>
      </c>
      <c r="D62" s="10">
        <v>83</v>
      </c>
      <c r="E62" s="10">
        <v>95</v>
      </c>
      <c r="F62" s="10">
        <v>108</v>
      </c>
      <c r="G62" s="10">
        <v>108</v>
      </c>
      <c r="H62" s="10" t="s">
        <v>20</v>
      </c>
      <c r="L62" s="17"/>
    </row>
    <row r="63" spans="1:21" s="2" customFormat="1" ht="16.5" customHeight="1" thickBot="1">
      <c r="A63" s="18" t="s">
        <v>568</v>
      </c>
      <c r="B63" s="28" t="s">
        <v>493</v>
      </c>
      <c r="C63" s="10">
        <v>77</v>
      </c>
      <c r="D63" s="10">
        <v>87</v>
      </c>
      <c r="E63" s="10">
        <v>87</v>
      </c>
      <c r="F63" s="10">
        <v>87</v>
      </c>
      <c r="G63" s="10" t="s">
        <v>20</v>
      </c>
    </row>
    <row r="64" spans="1:21" s="2" customFormat="1" ht="16.5" customHeight="1" thickBot="1">
      <c r="A64" s="18" t="s">
        <v>522</v>
      </c>
      <c r="B64" s="19" t="s">
        <v>5</v>
      </c>
      <c r="C64" s="10">
        <v>56</v>
      </c>
      <c r="D64" s="10">
        <v>59</v>
      </c>
      <c r="E64" s="10">
        <v>63</v>
      </c>
      <c r="F64" s="10" t="s">
        <v>20</v>
      </c>
    </row>
    <row r="65" spans="1:16" s="2" customFormat="1" ht="16.5" customHeight="1" thickBot="1">
      <c r="A65" s="18" t="s">
        <v>524</v>
      </c>
      <c r="B65" s="19" t="s">
        <v>5</v>
      </c>
      <c r="C65" s="10">
        <v>55</v>
      </c>
      <c r="D65" s="10">
        <v>55</v>
      </c>
      <c r="E65" s="10" t="s">
        <v>20</v>
      </c>
      <c r="L65" s="17"/>
    </row>
    <row r="66" spans="1:16">
      <c r="A66" s="31"/>
      <c r="B66" s="31"/>
      <c r="C66" s="33"/>
      <c r="D66" s="31"/>
      <c r="E66" s="31"/>
      <c r="F66" s="31"/>
      <c r="G66" s="31"/>
      <c r="H66" s="31"/>
      <c r="I66" s="31"/>
      <c r="J66" s="31"/>
      <c r="K66" s="31"/>
      <c r="L66" s="31"/>
      <c r="M66" s="31"/>
    </row>
    <row r="67" spans="1:16" s="2" customFormat="1" ht="17.45" customHeight="1">
      <c r="A67" s="1" t="s">
        <v>527</v>
      </c>
    </row>
    <row r="68" spans="1:16" s="2" customFormat="1" ht="10.5" customHeight="1" thickBot="1">
      <c r="A68" s="1"/>
    </row>
    <row r="69" spans="1:16" s="2" customFormat="1" ht="16.5" customHeight="1" thickBot="1">
      <c r="A69" s="4" t="s">
        <v>0</v>
      </c>
      <c r="B69" s="5" t="s">
        <v>1</v>
      </c>
      <c r="C69" s="5" t="s">
        <v>2</v>
      </c>
      <c r="D69" s="5">
        <v>2</v>
      </c>
      <c r="E69" s="5">
        <v>3</v>
      </c>
      <c r="F69" s="5">
        <v>4</v>
      </c>
      <c r="G69" s="5">
        <v>5</v>
      </c>
      <c r="H69" s="5">
        <v>6</v>
      </c>
      <c r="I69" s="5">
        <v>7</v>
      </c>
      <c r="J69" s="5">
        <v>8</v>
      </c>
      <c r="K69" s="5">
        <v>9</v>
      </c>
      <c r="L69" s="6"/>
      <c r="M69" s="13" t="s">
        <v>9</v>
      </c>
      <c r="N69" s="14"/>
    </row>
    <row r="70" spans="1:16" s="2" customFormat="1" ht="16.5" customHeight="1" thickBot="1">
      <c r="A70" s="7" t="s">
        <v>594</v>
      </c>
      <c r="B70" s="42" t="s">
        <v>16</v>
      </c>
      <c r="C70" s="9">
        <v>378</v>
      </c>
      <c r="D70" s="10"/>
      <c r="E70" s="10"/>
      <c r="F70" s="10"/>
      <c r="G70" s="10"/>
      <c r="H70" s="10"/>
      <c r="I70" s="10"/>
      <c r="J70" s="10"/>
      <c r="K70" s="10"/>
      <c r="L70" s="11"/>
      <c r="N70" s="13" t="s">
        <v>11</v>
      </c>
      <c r="O70" s="13" t="s">
        <v>12</v>
      </c>
      <c r="P70" s="13" t="s">
        <v>13</v>
      </c>
    </row>
    <row r="71" spans="1:16" s="2" customFormat="1" ht="16.5" customHeight="1" thickBot="1">
      <c r="A71" s="7" t="s">
        <v>595</v>
      </c>
      <c r="B71" s="42" t="s">
        <v>16</v>
      </c>
      <c r="C71" s="9">
        <v>365</v>
      </c>
      <c r="D71" s="10"/>
      <c r="E71" s="10"/>
      <c r="F71" s="10"/>
      <c r="G71" s="10"/>
      <c r="H71" s="10"/>
      <c r="I71" s="10"/>
      <c r="J71" s="10"/>
      <c r="K71" s="10"/>
      <c r="L71" s="11"/>
      <c r="M71" s="16" t="s">
        <v>5</v>
      </c>
      <c r="N71" s="17">
        <f>(C76+C78)</f>
        <v>205</v>
      </c>
      <c r="O71" s="14">
        <f>SUM(N71/N75)</f>
        <v>0.10219341974077767</v>
      </c>
    </row>
    <row r="72" spans="1:16" s="2" customFormat="1" ht="16.5" customHeight="1" thickBot="1">
      <c r="A72" s="7" t="s">
        <v>462</v>
      </c>
      <c r="B72" s="8" t="s">
        <v>493</v>
      </c>
      <c r="C72" s="9">
        <v>335</v>
      </c>
      <c r="D72" s="10"/>
      <c r="E72" s="10"/>
      <c r="F72" s="10"/>
      <c r="G72" s="10"/>
      <c r="H72" s="10"/>
      <c r="I72" s="10"/>
      <c r="J72" s="10"/>
      <c r="K72" s="10"/>
      <c r="L72" s="11"/>
      <c r="M72" s="20" t="s">
        <v>493</v>
      </c>
      <c r="N72" s="17">
        <f>(C72+C73+C74+C75+C80)</f>
        <v>915</v>
      </c>
      <c r="O72" s="14">
        <f>SUM(N72/N75)</f>
        <v>0.45613160518444668</v>
      </c>
      <c r="P72" s="2">
        <v>3</v>
      </c>
    </row>
    <row r="73" spans="1:16" s="2" customFormat="1" ht="16.5" customHeight="1" thickBot="1">
      <c r="A73" s="7" t="s">
        <v>535</v>
      </c>
      <c r="B73" s="8" t="s">
        <v>493</v>
      </c>
      <c r="C73" s="10">
        <v>223</v>
      </c>
      <c r="D73" s="10">
        <v>224</v>
      </c>
      <c r="E73" s="10">
        <v>226</v>
      </c>
      <c r="F73" s="10">
        <v>251</v>
      </c>
      <c r="G73" s="10">
        <v>254</v>
      </c>
      <c r="H73" s="10">
        <v>258</v>
      </c>
      <c r="I73" s="10">
        <v>299</v>
      </c>
      <c r="J73" s="10">
        <v>319</v>
      </c>
      <c r="K73" s="9">
        <v>343</v>
      </c>
      <c r="L73" s="11"/>
      <c r="M73" s="21" t="s">
        <v>16</v>
      </c>
      <c r="N73" s="17">
        <f>(C70+C71+C77)</f>
        <v>847</v>
      </c>
      <c r="O73" s="14">
        <f>SUM(N73/N75)</f>
        <v>0.42223330009970089</v>
      </c>
      <c r="P73" s="2">
        <v>2</v>
      </c>
    </row>
    <row r="74" spans="1:16" s="2" customFormat="1" ht="16.5" customHeight="1" thickBot="1">
      <c r="A74" s="7" t="s">
        <v>596</v>
      </c>
      <c r="B74" s="8" t="s">
        <v>493</v>
      </c>
      <c r="C74" s="10">
        <v>208</v>
      </c>
      <c r="D74" s="10">
        <v>211</v>
      </c>
      <c r="E74" s="10">
        <v>213</v>
      </c>
      <c r="F74" s="10">
        <v>213</v>
      </c>
      <c r="G74" s="10">
        <v>236</v>
      </c>
      <c r="H74" s="10">
        <v>245</v>
      </c>
      <c r="I74" s="10">
        <v>296</v>
      </c>
      <c r="J74" s="10">
        <v>300</v>
      </c>
      <c r="K74" s="9">
        <v>322</v>
      </c>
      <c r="L74" s="11"/>
      <c r="M74" s="13" t="s">
        <v>17</v>
      </c>
      <c r="N74" s="17">
        <v>39</v>
      </c>
      <c r="O74" s="14">
        <f>SUM(N74/N75)</f>
        <v>1.9441674975074777E-2</v>
      </c>
    </row>
    <row r="75" spans="1:16" s="2" customFormat="1" ht="16.5" customHeight="1" thickBot="1">
      <c r="A75" s="18" t="s">
        <v>598</v>
      </c>
      <c r="B75" s="28" t="s">
        <v>493</v>
      </c>
      <c r="C75" s="10">
        <v>111</v>
      </c>
      <c r="D75" s="10">
        <v>113</v>
      </c>
      <c r="E75" s="10">
        <v>115</v>
      </c>
      <c r="F75" s="10">
        <v>117</v>
      </c>
      <c r="G75" s="10">
        <v>122</v>
      </c>
      <c r="H75" s="10">
        <v>132</v>
      </c>
      <c r="I75" s="10" t="s">
        <v>20</v>
      </c>
      <c r="M75" s="62"/>
      <c r="N75" s="24">
        <v>2006</v>
      </c>
      <c r="O75" s="14"/>
    </row>
    <row r="76" spans="1:16" s="2" customFormat="1" ht="16.5" customHeight="1" thickBot="1">
      <c r="A76" s="18" t="s">
        <v>529</v>
      </c>
      <c r="B76" s="19" t="s">
        <v>5</v>
      </c>
      <c r="C76" s="10">
        <v>107</v>
      </c>
      <c r="D76" s="10">
        <v>108</v>
      </c>
      <c r="E76" s="10">
        <v>111</v>
      </c>
      <c r="F76" s="10">
        <v>113</v>
      </c>
      <c r="G76" s="10">
        <v>114</v>
      </c>
      <c r="H76" s="10">
        <v>172</v>
      </c>
      <c r="I76" s="10">
        <v>183</v>
      </c>
      <c r="J76" s="10">
        <v>200</v>
      </c>
      <c r="K76" s="10" t="s">
        <v>20</v>
      </c>
    </row>
    <row r="77" spans="1:16" s="2" customFormat="1" ht="16.5" customHeight="1" thickBot="1">
      <c r="A77" s="18" t="s">
        <v>597</v>
      </c>
      <c r="B77" s="22" t="s">
        <v>16</v>
      </c>
      <c r="C77" s="10">
        <v>104</v>
      </c>
      <c r="D77" s="10">
        <v>133</v>
      </c>
      <c r="E77" s="10">
        <v>149</v>
      </c>
      <c r="F77" s="10">
        <v>153</v>
      </c>
      <c r="G77" s="10">
        <v>153</v>
      </c>
      <c r="H77" s="10">
        <v>158</v>
      </c>
      <c r="I77" s="10">
        <v>167</v>
      </c>
      <c r="J77" s="10" t="s">
        <v>20</v>
      </c>
    </row>
    <row r="78" spans="1:16" s="2" customFormat="1" ht="16.5" customHeight="1" thickBot="1">
      <c r="A78" s="18" t="s">
        <v>531</v>
      </c>
      <c r="B78" s="19" t="s">
        <v>5</v>
      </c>
      <c r="C78" s="10">
        <v>98</v>
      </c>
      <c r="D78" s="10">
        <v>100</v>
      </c>
      <c r="E78" s="10">
        <v>102</v>
      </c>
      <c r="F78" s="10">
        <v>102</v>
      </c>
      <c r="G78" s="10">
        <v>105</v>
      </c>
      <c r="H78" s="10" t="s">
        <v>20</v>
      </c>
    </row>
    <row r="79" spans="1:16" s="2" customFormat="1" ht="16.5" customHeight="1" thickBot="1">
      <c r="A79" s="18" t="s">
        <v>534</v>
      </c>
      <c r="B79" s="23" t="s">
        <v>14</v>
      </c>
      <c r="C79" s="10">
        <v>39</v>
      </c>
      <c r="D79" s="10">
        <v>40</v>
      </c>
      <c r="E79" s="10">
        <v>40</v>
      </c>
      <c r="F79" s="10" t="s">
        <v>20</v>
      </c>
    </row>
    <row r="80" spans="1:16" s="2" customFormat="1" ht="16.5" customHeight="1" thickBot="1">
      <c r="A80" s="18" t="s">
        <v>56</v>
      </c>
      <c r="B80" s="28" t="s">
        <v>493</v>
      </c>
      <c r="C80" s="10">
        <v>38</v>
      </c>
      <c r="D80" s="10">
        <v>39</v>
      </c>
      <c r="E80" s="10">
        <v>42</v>
      </c>
      <c r="F80" s="10">
        <v>43</v>
      </c>
      <c r="G80" s="10" t="s">
        <v>20</v>
      </c>
    </row>
    <row r="81" spans="1:22">
      <c r="C81" s="45"/>
    </row>
    <row r="82" spans="1:22" s="31" customFormat="1" ht="15" customHeight="1">
      <c r="B82" s="35" t="s">
        <v>19</v>
      </c>
      <c r="C82" s="37" t="s">
        <v>5</v>
      </c>
      <c r="D82" s="38" t="s">
        <v>493</v>
      </c>
      <c r="E82" s="39" t="s">
        <v>16</v>
      </c>
      <c r="F82" s="35" t="s">
        <v>17</v>
      </c>
      <c r="T82" s="32"/>
      <c r="U82" s="33"/>
      <c r="V82" s="34"/>
    </row>
    <row r="83" spans="1:22" s="31" customFormat="1" ht="15" customHeight="1">
      <c r="A83" s="31" t="s">
        <v>11</v>
      </c>
      <c r="B83" s="36">
        <f>SUM(P8+M39+S55+M25+N75)</f>
        <v>11193</v>
      </c>
      <c r="C83" s="33">
        <f>SUM(S51+M36+P5+M21+N71)</f>
        <v>2325</v>
      </c>
      <c r="D83" s="33">
        <f>SUM(S52+M37+P6+M22+N72)</f>
        <v>5796</v>
      </c>
      <c r="E83" s="33">
        <f>SUM(S53+M38+P7+M23+N73)</f>
        <v>2822</v>
      </c>
      <c r="F83" s="33">
        <f>(N74+S54+M24)</f>
        <v>250</v>
      </c>
      <c r="H83" s="33"/>
      <c r="T83" s="35"/>
      <c r="U83" s="36"/>
      <c r="V83" s="34"/>
    </row>
    <row r="84" spans="1:22" s="31" customFormat="1" ht="15" customHeight="1">
      <c r="A84" s="31" t="s">
        <v>12</v>
      </c>
      <c r="B84" s="41">
        <v>1</v>
      </c>
      <c r="C84" s="34">
        <f>SUM(C83/$B$83)</f>
        <v>0.20771911015813455</v>
      </c>
      <c r="D84" s="34">
        <f>SUM(D83/$B$83)</f>
        <v>0.51782363977485923</v>
      </c>
      <c r="E84" s="34">
        <f>SUM(E83/$B$83)</f>
        <v>0.25212186187795943</v>
      </c>
      <c r="F84" s="34">
        <f>SUM(F83/$B$83)</f>
        <v>2.2335388189046727E-2</v>
      </c>
    </row>
    <row r="85" spans="1:22" s="31" customFormat="1" ht="15" customHeight="1">
      <c r="A85" s="31" t="s">
        <v>13</v>
      </c>
      <c r="B85" s="35">
        <v>29</v>
      </c>
      <c r="C85" s="31">
        <v>6</v>
      </c>
      <c r="D85" s="31">
        <v>17</v>
      </c>
      <c r="E85" s="31">
        <v>6</v>
      </c>
      <c r="F85" s="31">
        <v>0</v>
      </c>
    </row>
  </sheetData>
  <phoneticPr fontId="0" type="noConversion"/>
  <pageMargins left="0.75" right="0.75" top="1" bottom="1" header="0.5" footer="0.5"/>
  <pageSetup paperSize="9" orientation="portrait" horizontalDpi="300" verticalDpi="3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:W94"/>
  <sheetViews>
    <sheetView workbookViewId="0">
      <selection activeCell="O1" sqref="O1"/>
    </sheetView>
  </sheetViews>
  <sheetFormatPr defaultRowHeight="12.75"/>
  <cols>
    <col min="1" max="1" width="25.28515625" customWidth="1"/>
    <col min="2" max="2" width="8.42578125" customWidth="1"/>
    <col min="3" max="3" width="9.7109375" customWidth="1"/>
    <col min="4" max="17" width="8.5703125" customWidth="1"/>
  </cols>
  <sheetData>
    <row r="1" spans="1:15" s="2" customFormat="1" ht="16.5" customHeight="1">
      <c r="A1" s="1" t="s">
        <v>422</v>
      </c>
    </row>
    <row r="2" spans="1:15" s="2" customFormat="1" ht="9.75" customHeight="1" thickBot="1">
      <c r="A2" s="3"/>
    </row>
    <row r="3" spans="1:15" s="2" customFormat="1" ht="16.5" customHeight="1" thickBot="1">
      <c r="A3" s="4" t="s">
        <v>0</v>
      </c>
      <c r="B3" s="5" t="s">
        <v>1</v>
      </c>
      <c r="C3" s="5" t="s">
        <v>2</v>
      </c>
      <c r="D3" s="5">
        <v>2</v>
      </c>
      <c r="E3" s="5">
        <v>3</v>
      </c>
      <c r="F3" s="5">
        <v>4</v>
      </c>
      <c r="G3" s="5">
        <v>5</v>
      </c>
      <c r="H3" s="5">
        <v>6</v>
      </c>
      <c r="I3" s="5">
        <v>7</v>
      </c>
      <c r="J3" s="5">
        <v>8</v>
      </c>
      <c r="K3" s="6"/>
      <c r="L3" s="13" t="s">
        <v>9</v>
      </c>
      <c r="M3" s="14"/>
    </row>
    <row r="4" spans="1:15" s="2" customFormat="1" ht="16.5" customHeight="1" thickBot="1">
      <c r="A4" s="7" t="s">
        <v>494</v>
      </c>
      <c r="B4" s="12" t="s">
        <v>5</v>
      </c>
      <c r="C4" s="9">
        <v>571</v>
      </c>
      <c r="D4" s="10"/>
      <c r="E4" s="10"/>
      <c r="F4" s="10"/>
      <c r="G4" s="10"/>
      <c r="H4" s="10"/>
      <c r="I4" s="10"/>
      <c r="J4" s="10"/>
      <c r="K4" s="11" t="s">
        <v>4</v>
      </c>
      <c r="M4" s="13" t="s">
        <v>11</v>
      </c>
      <c r="N4" s="13" t="s">
        <v>12</v>
      </c>
      <c r="O4" s="13" t="s">
        <v>13</v>
      </c>
    </row>
    <row r="5" spans="1:15" s="2" customFormat="1" ht="16.5" customHeight="1" thickBot="1">
      <c r="A5" s="7" t="s">
        <v>425</v>
      </c>
      <c r="B5" s="8" t="s">
        <v>3</v>
      </c>
      <c r="C5" s="10">
        <v>498</v>
      </c>
      <c r="D5" s="10">
        <v>547</v>
      </c>
      <c r="E5" s="9">
        <v>608</v>
      </c>
      <c r="F5" s="10"/>
      <c r="G5" s="10"/>
      <c r="H5" s="10"/>
      <c r="I5" s="10"/>
      <c r="J5" s="10"/>
      <c r="K5" s="11" t="s">
        <v>8</v>
      </c>
      <c r="L5" s="16" t="s">
        <v>5</v>
      </c>
      <c r="M5" s="17">
        <f>(C4+C6+C10+C12)</f>
        <v>1453</v>
      </c>
      <c r="N5" s="14">
        <f>SUM(M5/M8)</f>
        <v>0.4272272860923258</v>
      </c>
      <c r="O5" s="2">
        <v>2</v>
      </c>
    </row>
    <row r="6" spans="1:15" s="2" customFormat="1" ht="16.5" customHeight="1" thickBot="1">
      <c r="A6" s="7" t="s">
        <v>423</v>
      </c>
      <c r="B6" s="12" t="s">
        <v>5</v>
      </c>
      <c r="C6" s="10">
        <v>432</v>
      </c>
      <c r="D6" s="10">
        <v>439</v>
      </c>
      <c r="E6" s="10">
        <v>442</v>
      </c>
      <c r="F6" s="10">
        <v>443</v>
      </c>
      <c r="G6" s="10">
        <v>505</v>
      </c>
      <c r="H6" s="10">
        <v>508</v>
      </c>
      <c r="I6" s="10">
        <v>511</v>
      </c>
      <c r="J6" s="9">
        <v>516</v>
      </c>
      <c r="K6" s="11" t="s">
        <v>10</v>
      </c>
      <c r="L6" s="20" t="s">
        <v>3</v>
      </c>
      <c r="M6" s="17">
        <f>(C5+C8+C11+C13+C14)</f>
        <v>1315</v>
      </c>
      <c r="N6" s="14">
        <f>SUM(M6/M8)</f>
        <v>0.38665098500441047</v>
      </c>
      <c r="O6" s="2">
        <v>2</v>
      </c>
    </row>
    <row r="7" spans="1:15" s="2" customFormat="1" ht="16.5" customHeight="1" thickBot="1">
      <c r="A7" s="7" t="s">
        <v>431</v>
      </c>
      <c r="B7" s="42" t="s">
        <v>16</v>
      </c>
      <c r="C7" s="10">
        <v>351</v>
      </c>
      <c r="D7" s="10">
        <v>359</v>
      </c>
      <c r="E7" s="10">
        <v>362</v>
      </c>
      <c r="F7" s="10">
        <v>363</v>
      </c>
      <c r="G7" s="10">
        <v>403</v>
      </c>
      <c r="H7" s="10">
        <v>424</v>
      </c>
      <c r="I7" s="10">
        <v>432</v>
      </c>
      <c r="J7" s="9">
        <v>645</v>
      </c>
      <c r="K7" s="11" t="s">
        <v>6</v>
      </c>
      <c r="L7" s="21" t="s">
        <v>16</v>
      </c>
      <c r="M7" s="17">
        <f>(C7+C9)</f>
        <v>633</v>
      </c>
      <c r="N7" s="14">
        <f>SUM(M7/M8)</f>
        <v>0.18612172890326376</v>
      </c>
      <c r="O7" s="2">
        <v>1</v>
      </c>
    </row>
    <row r="8" spans="1:15" s="2" customFormat="1" ht="16.5" customHeight="1" thickBot="1">
      <c r="A8" s="7" t="s">
        <v>426</v>
      </c>
      <c r="B8" s="8" t="s">
        <v>3</v>
      </c>
      <c r="C8" s="10">
        <v>342</v>
      </c>
      <c r="D8" s="10">
        <v>364</v>
      </c>
      <c r="E8" s="10">
        <v>441</v>
      </c>
      <c r="F8" s="10">
        <v>470</v>
      </c>
      <c r="G8" s="10">
        <v>480</v>
      </c>
      <c r="H8" s="9">
        <v>678</v>
      </c>
      <c r="I8" s="10"/>
      <c r="J8" s="10"/>
      <c r="K8" s="11" t="s">
        <v>7</v>
      </c>
      <c r="L8" s="13"/>
      <c r="M8" s="24">
        <v>3401</v>
      </c>
      <c r="N8" s="14"/>
    </row>
    <row r="9" spans="1:15" s="2" customFormat="1" ht="16.5" customHeight="1" thickBot="1">
      <c r="A9" s="18" t="s">
        <v>432</v>
      </c>
      <c r="B9" s="22" t="s">
        <v>16</v>
      </c>
      <c r="C9" s="10">
        <v>282</v>
      </c>
      <c r="D9" s="10">
        <v>283</v>
      </c>
      <c r="E9" s="10">
        <v>283</v>
      </c>
      <c r="F9" s="10">
        <v>284</v>
      </c>
      <c r="G9" s="10">
        <v>297</v>
      </c>
      <c r="H9" s="10">
        <v>297</v>
      </c>
      <c r="I9" s="10">
        <v>299</v>
      </c>
      <c r="J9" s="10" t="s">
        <v>20</v>
      </c>
    </row>
    <row r="10" spans="1:15" s="2" customFormat="1" ht="16.5" customHeight="1" thickBot="1">
      <c r="A10" s="18" t="s">
        <v>424</v>
      </c>
      <c r="B10" s="19" t="s">
        <v>5</v>
      </c>
      <c r="C10" s="10">
        <v>267</v>
      </c>
      <c r="D10" s="10">
        <v>269</v>
      </c>
      <c r="E10" s="10">
        <v>269</v>
      </c>
      <c r="F10" s="10">
        <v>269</v>
      </c>
      <c r="G10" s="10">
        <v>314</v>
      </c>
      <c r="H10" s="10">
        <v>318</v>
      </c>
      <c r="I10" s="10">
        <v>323</v>
      </c>
      <c r="J10" s="10">
        <v>361</v>
      </c>
      <c r="K10" s="11"/>
    </row>
    <row r="11" spans="1:15" s="2" customFormat="1" ht="16.5" customHeight="1" thickBot="1">
      <c r="A11" s="18" t="s">
        <v>427</v>
      </c>
      <c r="B11" s="28" t="s">
        <v>3</v>
      </c>
      <c r="C11" s="10">
        <v>186</v>
      </c>
      <c r="D11" s="10">
        <v>215</v>
      </c>
      <c r="E11" s="10">
        <v>232</v>
      </c>
      <c r="F11" s="10">
        <v>241</v>
      </c>
      <c r="G11" s="10">
        <v>244</v>
      </c>
      <c r="H11" s="10" t="s">
        <v>20</v>
      </c>
    </row>
    <row r="12" spans="1:15" s="2" customFormat="1" ht="16.5" customHeight="1" thickBot="1">
      <c r="A12" s="18" t="s">
        <v>430</v>
      </c>
      <c r="B12" s="19" t="s">
        <v>5</v>
      </c>
      <c r="C12" s="10">
        <v>183</v>
      </c>
      <c r="D12" s="10">
        <v>185</v>
      </c>
      <c r="E12" s="10">
        <v>186</v>
      </c>
      <c r="F12" s="10">
        <v>186</v>
      </c>
      <c r="G12" s="10" t="s">
        <v>20</v>
      </c>
    </row>
    <row r="13" spans="1:15" s="2" customFormat="1" ht="16.5" customHeight="1" thickBot="1">
      <c r="A13" s="18" t="s">
        <v>428</v>
      </c>
      <c r="B13" s="28" t="s">
        <v>3</v>
      </c>
      <c r="C13" s="10">
        <v>147</v>
      </c>
      <c r="D13" s="10">
        <v>166</v>
      </c>
      <c r="E13" s="10" t="s">
        <v>20</v>
      </c>
    </row>
    <row r="14" spans="1:15" s="2" customFormat="1" ht="16.5" customHeight="1" thickBot="1">
      <c r="A14" s="18" t="s">
        <v>429</v>
      </c>
      <c r="B14" s="28" t="s">
        <v>3</v>
      </c>
      <c r="C14" s="10">
        <v>142</v>
      </c>
      <c r="D14" s="10" t="s">
        <v>20</v>
      </c>
    </row>
    <row r="15" spans="1:15" s="2" customFormat="1" ht="10.5" customHeight="1">
      <c r="A15" s="1"/>
    </row>
    <row r="16" spans="1:15" s="2" customFormat="1" ht="17.45" customHeight="1">
      <c r="A16" s="1" t="s">
        <v>433</v>
      </c>
    </row>
    <row r="17" spans="1:17" s="2" customFormat="1" ht="10.5" customHeight="1" thickBot="1">
      <c r="A17" s="1"/>
    </row>
    <row r="18" spans="1:17" s="2" customFormat="1" ht="17.45" customHeight="1" thickBot="1">
      <c r="A18" s="4" t="s">
        <v>0</v>
      </c>
      <c r="B18" s="5" t="s">
        <v>1</v>
      </c>
      <c r="C18" s="5" t="s">
        <v>2</v>
      </c>
      <c r="D18" s="5">
        <v>2</v>
      </c>
      <c r="E18" s="5">
        <v>3</v>
      </c>
      <c r="F18" s="5">
        <v>4</v>
      </c>
      <c r="G18" s="5">
        <v>5</v>
      </c>
      <c r="H18" s="5">
        <v>6</v>
      </c>
      <c r="I18" s="5">
        <v>7</v>
      </c>
      <c r="J18" s="5">
        <v>8</v>
      </c>
      <c r="K18" s="5">
        <v>9</v>
      </c>
      <c r="L18" s="5"/>
      <c r="M18" s="13" t="s">
        <v>9</v>
      </c>
      <c r="N18" s="14"/>
    </row>
    <row r="19" spans="1:17" s="2" customFormat="1" ht="17.45" customHeight="1" thickBot="1">
      <c r="A19" s="7" t="s">
        <v>437</v>
      </c>
      <c r="B19" s="8" t="s">
        <v>3</v>
      </c>
      <c r="C19" s="9">
        <v>451</v>
      </c>
      <c r="D19" s="10"/>
      <c r="E19" s="10"/>
      <c r="F19" s="10"/>
      <c r="G19" s="10"/>
      <c r="H19" s="10"/>
      <c r="I19" s="10"/>
      <c r="J19" s="10"/>
      <c r="K19" s="10"/>
      <c r="L19" s="11" t="s">
        <v>4</v>
      </c>
      <c r="N19" s="13" t="s">
        <v>11</v>
      </c>
      <c r="O19" s="13" t="s">
        <v>12</v>
      </c>
      <c r="P19" s="13" t="s">
        <v>13</v>
      </c>
      <c r="Q19" s="13"/>
    </row>
    <row r="20" spans="1:17" s="2" customFormat="1" ht="17.45" customHeight="1" thickBot="1">
      <c r="A20" s="7" t="s">
        <v>434</v>
      </c>
      <c r="B20" s="12" t="s">
        <v>5</v>
      </c>
      <c r="C20" s="10">
        <v>330</v>
      </c>
      <c r="D20" s="10">
        <v>331</v>
      </c>
      <c r="E20" s="10">
        <v>373</v>
      </c>
      <c r="F20" s="10">
        <v>390</v>
      </c>
      <c r="G20" s="10">
        <v>392</v>
      </c>
      <c r="H20" s="10">
        <v>401</v>
      </c>
      <c r="I20" s="9">
        <v>527</v>
      </c>
      <c r="J20" s="10"/>
      <c r="K20" s="10"/>
      <c r="L20" s="11" t="s">
        <v>8</v>
      </c>
      <c r="M20" s="16" t="s">
        <v>5</v>
      </c>
      <c r="N20" s="17">
        <f>(C21+C20+C23+C26+C29)</f>
        <v>1087</v>
      </c>
      <c r="O20" s="14">
        <f>SUM(N20/N23)</f>
        <v>0.42711198428290764</v>
      </c>
      <c r="P20" s="2">
        <v>3</v>
      </c>
    </row>
    <row r="21" spans="1:17" s="2" customFormat="1" ht="17.45" customHeight="1" thickBot="1">
      <c r="A21" s="7" t="s">
        <v>435</v>
      </c>
      <c r="B21" s="12" t="s">
        <v>5</v>
      </c>
      <c r="C21" s="10">
        <v>266</v>
      </c>
      <c r="D21" s="10">
        <v>266</v>
      </c>
      <c r="E21" s="10">
        <v>284</v>
      </c>
      <c r="F21" s="10">
        <v>334</v>
      </c>
      <c r="G21" s="10">
        <v>334</v>
      </c>
      <c r="H21" s="10">
        <v>337</v>
      </c>
      <c r="I21" s="10">
        <v>348</v>
      </c>
      <c r="J21" s="10">
        <v>391</v>
      </c>
      <c r="K21" s="9">
        <v>413</v>
      </c>
      <c r="L21" s="11" t="s">
        <v>6</v>
      </c>
      <c r="M21" s="20" t="s">
        <v>3</v>
      </c>
      <c r="N21" s="17">
        <f>(C19+C22+C24+C28+C30)</f>
        <v>1150</v>
      </c>
      <c r="O21" s="14">
        <f>SUM(N21/N23)</f>
        <v>0.45186640471512768</v>
      </c>
      <c r="P21" s="2">
        <v>2</v>
      </c>
    </row>
    <row r="22" spans="1:17" s="2" customFormat="1" ht="17.45" customHeight="1" thickBot="1">
      <c r="A22" s="18" t="s">
        <v>506</v>
      </c>
      <c r="B22" s="28" t="s">
        <v>3</v>
      </c>
      <c r="C22" s="10">
        <v>247</v>
      </c>
      <c r="D22" s="10">
        <v>252</v>
      </c>
      <c r="E22" s="10">
        <v>252</v>
      </c>
      <c r="F22" s="10">
        <v>256</v>
      </c>
      <c r="G22" s="10">
        <v>298</v>
      </c>
      <c r="H22" s="10">
        <v>324</v>
      </c>
      <c r="I22" s="10">
        <v>328</v>
      </c>
      <c r="J22" s="10">
        <v>328</v>
      </c>
      <c r="K22" s="10">
        <v>332</v>
      </c>
      <c r="L22" s="11"/>
      <c r="M22" s="21" t="s">
        <v>16</v>
      </c>
      <c r="N22" s="17">
        <f>(C25+C27)</f>
        <v>308</v>
      </c>
      <c r="O22" s="14">
        <f>SUM(N22/N23)</f>
        <v>0.12102161100196464</v>
      </c>
    </row>
    <row r="23" spans="1:17" s="2" customFormat="1" ht="17.45" customHeight="1" thickBot="1">
      <c r="A23" s="7" t="s">
        <v>511</v>
      </c>
      <c r="B23" s="12" t="s">
        <v>5</v>
      </c>
      <c r="C23" s="10">
        <v>235</v>
      </c>
      <c r="D23" s="10">
        <v>236</v>
      </c>
      <c r="E23" s="10">
        <v>247</v>
      </c>
      <c r="F23" s="10">
        <v>252</v>
      </c>
      <c r="G23" s="10">
        <v>256</v>
      </c>
      <c r="H23" s="10">
        <v>264</v>
      </c>
      <c r="I23" s="10">
        <v>272</v>
      </c>
      <c r="J23" s="10">
        <v>319</v>
      </c>
      <c r="K23" s="9">
        <v>429</v>
      </c>
      <c r="L23" s="11" t="s">
        <v>7</v>
      </c>
      <c r="M23" s="26"/>
      <c r="N23" s="24">
        <v>2545</v>
      </c>
      <c r="O23" s="14"/>
    </row>
    <row r="24" spans="1:17" s="2" customFormat="1" ht="17.45" customHeight="1" thickBot="1">
      <c r="A24" s="7" t="s">
        <v>438</v>
      </c>
      <c r="B24" s="8" t="s">
        <v>3</v>
      </c>
      <c r="C24" s="10">
        <v>203</v>
      </c>
      <c r="D24" s="10">
        <v>210</v>
      </c>
      <c r="E24" s="10">
        <v>212</v>
      </c>
      <c r="F24" s="10">
        <v>215</v>
      </c>
      <c r="G24" s="10">
        <v>247</v>
      </c>
      <c r="H24" s="10">
        <v>335</v>
      </c>
      <c r="I24" s="10">
        <v>340</v>
      </c>
      <c r="J24" s="10">
        <v>344</v>
      </c>
      <c r="K24" s="9">
        <v>348</v>
      </c>
      <c r="L24" s="11" t="s">
        <v>10</v>
      </c>
      <c r="M24" s="26"/>
      <c r="O24" s="14"/>
      <c r="Q24" s="14"/>
    </row>
    <row r="25" spans="1:17" s="2" customFormat="1" ht="17.45" customHeight="1" thickBot="1">
      <c r="A25" s="18" t="s">
        <v>442</v>
      </c>
      <c r="B25" s="22" t="s">
        <v>16</v>
      </c>
      <c r="C25" s="10">
        <v>179</v>
      </c>
      <c r="D25" s="10">
        <v>180</v>
      </c>
      <c r="E25" s="10">
        <v>180</v>
      </c>
      <c r="F25" s="10">
        <v>213</v>
      </c>
      <c r="G25" s="10">
        <v>217</v>
      </c>
      <c r="H25" s="10">
        <v>225</v>
      </c>
      <c r="I25" s="10">
        <v>249</v>
      </c>
      <c r="J25" s="10">
        <v>257</v>
      </c>
      <c r="K25" s="10" t="s">
        <v>20</v>
      </c>
    </row>
    <row r="26" spans="1:17" s="2" customFormat="1" ht="17.45" customHeight="1" thickBot="1">
      <c r="A26" s="18" t="s">
        <v>436</v>
      </c>
      <c r="B26" s="19" t="s">
        <v>5</v>
      </c>
      <c r="C26" s="10">
        <v>134</v>
      </c>
      <c r="D26" s="10">
        <v>135</v>
      </c>
      <c r="E26" s="10">
        <v>177</v>
      </c>
      <c r="F26" s="10">
        <v>183</v>
      </c>
      <c r="G26" s="10">
        <v>187</v>
      </c>
      <c r="H26" s="10">
        <v>188</v>
      </c>
      <c r="I26" s="10" t="s">
        <v>20</v>
      </c>
    </row>
    <row r="27" spans="1:17" s="2" customFormat="1" ht="16.5" customHeight="1" thickBot="1">
      <c r="A27" s="18" t="s">
        <v>441</v>
      </c>
      <c r="B27" s="22" t="s">
        <v>16</v>
      </c>
      <c r="C27" s="10">
        <v>129</v>
      </c>
      <c r="D27" s="10">
        <v>129</v>
      </c>
      <c r="E27" s="10">
        <v>139</v>
      </c>
      <c r="F27" s="10" t="s">
        <v>20</v>
      </c>
    </row>
    <row r="28" spans="1:17" s="2" customFormat="1" ht="16.5" customHeight="1" thickBot="1">
      <c r="A28" s="18" t="s">
        <v>439</v>
      </c>
      <c r="B28" s="28" t="s">
        <v>3</v>
      </c>
      <c r="C28" s="10">
        <v>128</v>
      </c>
      <c r="D28" s="10">
        <v>131</v>
      </c>
      <c r="E28" s="10">
        <v>133</v>
      </c>
      <c r="F28" s="10">
        <v>137</v>
      </c>
      <c r="G28" s="10">
        <v>172</v>
      </c>
      <c r="H28" s="10" t="s">
        <v>20</v>
      </c>
    </row>
    <row r="29" spans="1:17" s="2" customFormat="1" ht="16.5" customHeight="1" thickBot="1">
      <c r="A29" s="18" t="s">
        <v>507</v>
      </c>
      <c r="B29" s="19" t="s">
        <v>5</v>
      </c>
      <c r="C29" s="10">
        <v>122</v>
      </c>
      <c r="D29" s="10">
        <v>123</v>
      </c>
      <c r="E29" s="10" t="s">
        <v>20</v>
      </c>
    </row>
    <row r="30" spans="1:17" s="2" customFormat="1" ht="16.5" customHeight="1" thickBot="1">
      <c r="A30" s="18" t="s">
        <v>440</v>
      </c>
      <c r="B30" s="28" t="s">
        <v>3</v>
      </c>
      <c r="C30" s="10">
        <v>121</v>
      </c>
      <c r="D30" s="10">
        <v>127</v>
      </c>
      <c r="E30" s="10">
        <v>130</v>
      </c>
      <c r="F30" s="10">
        <v>130</v>
      </c>
      <c r="G30" s="10" t="s">
        <v>20</v>
      </c>
      <c r="L30" s="66"/>
      <c r="M30" s="17"/>
      <c r="N30" s="14"/>
    </row>
    <row r="31" spans="1:17" s="2" customFormat="1" ht="11.25" customHeight="1">
      <c r="A31" s="29"/>
      <c r="B31" s="30"/>
      <c r="C31" s="44"/>
      <c r="D31" s="44"/>
      <c r="E31" s="44"/>
      <c r="F31" s="17"/>
      <c r="G31" s="17"/>
      <c r="H31" s="17"/>
      <c r="I31" s="17"/>
      <c r="J31" s="17"/>
      <c r="K31" s="17"/>
      <c r="L31" s="17"/>
      <c r="M31" s="17"/>
      <c r="N31" s="43"/>
    </row>
    <row r="32" spans="1:17" s="2" customFormat="1" ht="17.45" customHeight="1">
      <c r="A32" s="1" t="s">
        <v>471</v>
      </c>
    </row>
    <row r="33" spans="1:23" s="2" customFormat="1" ht="10.5" customHeight="1" thickBot="1">
      <c r="A33" s="1"/>
    </row>
    <row r="34" spans="1:23" s="2" customFormat="1" ht="16.5" customHeight="1" thickBot="1">
      <c r="A34" s="4" t="s">
        <v>0</v>
      </c>
      <c r="B34" s="5" t="s">
        <v>1</v>
      </c>
      <c r="C34" s="5" t="s">
        <v>2</v>
      </c>
      <c r="D34" s="5">
        <v>2</v>
      </c>
      <c r="E34" s="5">
        <v>3</v>
      </c>
      <c r="F34" s="5">
        <v>4</v>
      </c>
      <c r="G34" s="5">
        <v>5</v>
      </c>
      <c r="H34" s="5">
        <v>6</v>
      </c>
      <c r="I34" s="5">
        <v>7</v>
      </c>
      <c r="J34" s="5">
        <v>8</v>
      </c>
      <c r="K34" s="5">
        <v>9</v>
      </c>
      <c r="L34" s="5">
        <v>10</v>
      </c>
      <c r="M34" s="5">
        <v>11</v>
      </c>
      <c r="N34" s="5">
        <v>12</v>
      </c>
      <c r="O34" s="5">
        <v>13</v>
      </c>
      <c r="P34" s="5">
        <v>14</v>
      </c>
      <c r="Q34" s="5">
        <v>15</v>
      </c>
      <c r="R34" s="5">
        <v>16</v>
      </c>
      <c r="S34" s="6"/>
      <c r="T34" s="13" t="s">
        <v>9</v>
      </c>
      <c r="U34" s="14"/>
    </row>
    <row r="35" spans="1:23" s="2" customFormat="1" ht="16.5" customHeight="1" thickBot="1">
      <c r="A35" s="7" t="s">
        <v>472</v>
      </c>
      <c r="B35" s="12" t="s">
        <v>5</v>
      </c>
      <c r="C35" s="9">
        <v>382</v>
      </c>
      <c r="D35" s="10"/>
      <c r="E35" s="10"/>
      <c r="F35" s="10"/>
      <c r="G35" s="10"/>
      <c r="H35" s="10"/>
      <c r="I35" s="10"/>
      <c r="J35" s="10"/>
      <c r="K35" s="10"/>
      <c r="L35" s="10"/>
      <c r="M35" s="10"/>
      <c r="N35" s="10"/>
      <c r="O35" s="10"/>
      <c r="P35" s="10"/>
      <c r="Q35" s="10"/>
      <c r="R35" s="10"/>
      <c r="S35" s="11" t="s">
        <v>4</v>
      </c>
      <c r="U35" s="13" t="s">
        <v>11</v>
      </c>
      <c r="V35" s="13" t="s">
        <v>12</v>
      </c>
      <c r="W35" s="13" t="s">
        <v>13</v>
      </c>
    </row>
    <row r="36" spans="1:23" s="2" customFormat="1" ht="16.5" customHeight="1" thickBot="1">
      <c r="A36" s="7" t="s">
        <v>477</v>
      </c>
      <c r="B36" s="8" t="s">
        <v>3</v>
      </c>
      <c r="C36" s="10">
        <v>283</v>
      </c>
      <c r="D36" s="10">
        <v>285</v>
      </c>
      <c r="E36" s="10">
        <v>286</v>
      </c>
      <c r="F36" s="10">
        <v>288</v>
      </c>
      <c r="G36" s="10">
        <v>288</v>
      </c>
      <c r="H36" s="10">
        <v>289</v>
      </c>
      <c r="I36" s="10">
        <v>293</v>
      </c>
      <c r="J36" s="10">
        <v>294</v>
      </c>
      <c r="K36" s="10">
        <v>295</v>
      </c>
      <c r="L36" s="10">
        <v>296</v>
      </c>
      <c r="M36" s="10">
        <v>296</v>
      </c>
      <c r="N36" s="10">
        <v>322</v>
      </c>
      <c r="O36" s="10">
        <v>324</v>
      </c>
      <c r="P36" s="9">
        <v>357</v>
      </c>
      <c r="Q36" s="10"/>
      <c r="R36" s="10"/>
      <c r="S36" s="11" t="s">
        <v>6</v>
      </c>
      <c r="T36" s="16" t="s">
        <v>5</v>
      </c>
      <c r="U36" s="17">
        <f>(C35+C41+C43+C46+C52+C53)</f>
        <v>942</v>
      </c>
      <c r="V36" s="14">
        <f>SUM(U36/U39)</f>
        <v>0.31813576494427559</v>
      </c>
      <c r="W36" s="2">
        <v>2</v>
      </c>
    </row>
    <row r="37" spans="1:23" s="2" customFormat="1" ht="16.5" customHeight="1" thickBot="1">
      <c r="A37" s="7" t="s">
        <v>482</v>
      </c>
      <c r="B37" s="42" t="s">
        <v>16</v>
      </c>
      <c r="C37" s="10">
        <v>248</v>
      </c>
      <c r="D37" s="10">
        <v>249</v>
      </c>
      <c r="E37" s="10">
        <v>250</v>
      </c>
      <c r="F37" s="10">
        <v>252</v>
      </c>
      <c r="G37" s="10">
        <v>272</v>
      </c>
      <c r="H37" s="10">
        <v>279</v>
      </c>
      <c r="I37" s="10">
        <v>287</v>
      </c>
      <c r="J37" s="9">
        <v>345</v>
      </c>
      <c r="K37" s="10"/>
      <c r="L37" s="10"/>
      <c r="M37" s="10"/>
      <c r="N37" s="10"/>
      <c r="O37" s="10"/>
      <c r="P37" s="10"/>
      <c r="Q37" s="10"/>
      <c r="R37" s="10"/>
      <c r="S37" s="11" t="s">
        <v>8</v>
      </c>
      <c r="T37" s="20" t="s">
        <v>3</v>
      </c>
      <c r="U37" s="17">
        <f>(C36+C40+C42+C44+C45+C47+C54+C55)</f>
        <v>1056</v>
      </c>
      <c r="V37" s="14">
        <f>SUM(U37/U39)</f>
        <v>0.35663627152988853</v>
      </c>
      <c r="W37" s="2">
        <v>3</v>
      </c>
    </row>
    <row r="38" spans="1:23" s="2" customFormat="1" ht="16.5" customHeight="1" thickBot="1">
      <c r="A38" s="7" t="s">
        <v>483</v>
      </c>
      <c r="B38" s="42" t="s">
        <v>16</v>
      </c>
      <c r="C38" s="10">
        <v>191</v>
      </c>
      <c r="D38" s="10">
        <v>191</v>
      </c>
      <c r="E38" s="10">
        <v>192</v>
      </c>
      <c r="F38" s="10">
        <v>194</v>
      </c>
      <c r="G38" s="10">
        <v>195</v>
      </c>
      <c r="H38" s="10">
        <v>254</v>
      </c>
      <c r="I38" s="10">
        <v>255</v>
      </c>
      <c r="J38" s="10">
        <v>256</v>
      </c>
      <c r="K38" s="10">
        <v>258</v>
      </c>
      <c r="L38" s="10">
        <v>258</v>
      </c>
      <c r="M38" s="10">
        <v>258</v>
      </c>
      <c r="N38" s="10">
        <v>260</v>
      </c>
      <c r="O38" s="10">
        <v>303</v>
      </c>
      <c r="P38" s="10">
        <v>303</v>
      </c>
      <c r="Q38" s="10">
        <v>303</v>
      </c>
      <c r="R38" s="9">
        <v>303</v>
      </c>
      <c r="S38" s="11" t="s">
        <v>225</v>
      </c>
      <c r="T38" s="21" t="s">
        <v>16</v>
      </c>
      <c r="U38" s="17">
        <f>(C37+C38+C39+C48+C49+C50+C51)</f>
        <v>963</v>
      </c>
      <c r="V38" s="14">
        <f>SUM(U38/U39)</f>
        <v>0.32522796352583588</v>
      </c>
      <c r="W38" s="2">
        <v>3</v>
      </c>
    </row>
    <row r="39" spans="1:23" s="2" customFormat="1" ht="16.5" customHeight="1" thickBot="1">
      <c r="A39" s="7" t="s">
        <v>487</v>
      </c>
      <c r="B39" s="42" t="s">
        <v>16</v>
      </c>
      <c r="C39" s="10">
        <v>185</v>
      </c>
      <c r="D39" s="10">
        <v>204</v>
      </c>
      <c r="E39" s="10">
        <v>204</v>
      </c>
      <c r="F39" s="10">
        <v>205</v>
      </c>
      <c r="G39" s="10">
        <v>208</v>
      </c>
      <c r="H39" s="10">
        <v>208</v>
      </c>
      <c r="I39" s="10">
        <v>213</v>
      </c>
      <c r="J39" s="10">
        <v>213</v>
      </c>
      <c r="K39" s="10">
        <v>214</v>
      </c>
      <c r="L39" s="10">
        <v>215</v>
      </c>
      <c r="M39" s="10">
        <v>247</v>
      </c>
      <c r="N39" s="10">
        <v>247</v>
      </c>
      <c r="O39" s="10">
        <v>249</v>
      </c>
      <c r="P39" s="10">
        <v>252</v>
      </c>
      <c r="Q39" s="10">
        <v>254</v>
      </c>
      <c r="R39" s="9">
        <v>254</v>
      </c>
      <c r="S39" s="9" t="s">
        <v>492</v>
      </c>
      <c r="T39" s="26"/>
      <c r="U39" s="24">
        <v>2961</v>
      </c>
      <c r="V39" s="14"/>
    </row>
    <row r="40" spans="1:23" s="2" customFormat="1" ht="16.5" customHeight="1" thickBot="1">
      <c r="A40" s="7" t="s">
        <v>478</v>
      </c>
      <c r="B40" s="8" t="s">
        <v>3</v>
      </c>
      <c r="C40" s="10">
        <v>174</v>
      </c>
      <c r="D40" s="10">
        <v>174</v>
      </c>
      <c r="E40" s="10">
        <v>177</v>
      </c>
      <c r="F40" s="10">
        <v>180</v>
      </c>
      <c r="G40" s="10">
        <v>181</v>
      </c>
      <c r="H40" s="10">
        <v>181</v>
      </c>
      <c r="I40" s="10">
        <v>181</v>
      </c>
      <c r="J40" s="10">
        <v>186</v>
      </c>
      <c r="K40" s="10">
        <v>186</v>
      </c>
      <c r="L40" s="10">
        <v>284</v>
      </c>
      <c r="M40" s="10">
        <v>292</v>
      </c>
      <c r="N40" s="10">
        <v>307</v>
      </c>
      <c r="O40" s="10">
        <v>308</v>
      </c>
      <c r="P40" s="9">
        <v>390</v>
      </c>
      <c r="Q40" s="10"/>
      <c r="R40" s="10"/>
      <c r="S40" s="11" t="s">
        <v>7</v>
      </c>
      <c r="T40" s="13"/>
      <c r="U40" s="17"/>
      <c r="V40" s="14"/>
    </row>
    <row r="41" spans="1:23" s="2" customFormat="1" ht="16.5" customHeight="1" thickBot="1">
      <c r="A41" s="7" t="s">
        <v>513</v>
      </c>
      <c r="B41" s="12" t="s">
        <v>5</v>
      </c>
      <c r="C41" s="10">
        <v>163</v>
      </c>
      <c r="D41" s="10">
        <v>175</v>
      </c>
      <c r="E41" s="10">
        <v>176</v>
      </c>
      <c r="F41" s="10">
        <v>196</v>
      </c>
      <c r="G41" s="10">
        <v>203</v>
      </c>
      <c r="H41" s="10">
        <v>204</v>
      </c>
      <c r="I41" s="10">
        <v>243</v>
      </c>
      <c r="J41" s="10">
        <v>251</v>
      </c>
      <c r="K41" s="10">
        <v>257</v>
      </c>
      <c r="L41" s="10">
        <v>257</v>
      </c>
      <c r="M41" s="10">
        <v>262</v>
      </c>
      <c r="N41" s="10">
        <v>266</v>
      </c>
      <c r="O41" s="10">
        <v>320</v>
      </c>
      <c r="P41" s="10">
        <v>326</v>
      </c>
      <c r="Q41" s="10">
        <v>327</v>
      </c>
      <c r="R41" s="9">
        <v>328</v>
      </c>
      <c r="S41" s="9" t="s">
        <v>10</v>
      </c>
      <c r="T41" s="13"/>
      <c r="V41" s="14"/>
    </row>
    <row r="42" spans="1:23" s="2" customFormat="1" ht="16.5" customHeight="1" thickBot="1">
      <c r="A42" s="7" t="s">
        <v>479</v>
      </c>
      <c r="B42" s="8" t="s">
        <v>3</v>
      </c>
      <c r="C42" s="10">
        <v>148</v>
      </c>
      <c r="D42" s="10">
        <v>148</v>
      </c>
      <c r="E42" s="10">
        <v>173</v>
      </c>
      <c r="F42" s="10">
        <v>173</v>
      </c>
      <c r="G42" s="10">
        <v>173</v>
      </c>
      <c r="H42" s="10">
        <v>173</v>
      </c>
      <c r="I42" s="10">
        <v>173</v>
      </c>
      <c r="J42" s="10">
        <v>177</v>
      </c>
      <c r="K42" s="10">
        <v>177</v>
      </c>
      <c r="L42" s="10">
        <v>178</v>
      </c>
      <c r="M42" s="10">
        <v>179</v>
      </c>
      <c r="N42" s="10">
        <v>237</v>
      </c>
      <c r="O42" s="10">
        <v>240</v>
      </c>
      <c r="P42" s="10">
        <v>275</v>
      </c>
      <c r="Q42" s="10">
        <v>320</v>
      </c>
      <c r="R42" s="9">
        <v>328</v>
      </c>
      <c r="S42" s="9" t="s">
        <v>15</v>
      </c>
    </row>
    <row r="43" spans="1:23" s="2" customFormat="1" ht="16.5" customHeight="1" thickBot="1">
      <c r="A43" s="18" t="s">
        <v>473</v>
      </c>
      <c r="B43" s="19" t="s">
        <v>5</v>
      </c>
      <c r="C43" s="10">
        <v>144</v>
      </c>
      <c r="D43" s="10">
        <v>147</v>
      </c>
      <c r="E43" s="10">
        <v>148</v>
      </c>
      <c r="F43" s="10">
        <v>149</v>
      </c>
      <c r="G43" s="10">
        <v>151</v>
      </c>
      <c r="H43" s="10">
        <v>151</v>
      </c>
      <c r="I43" s="10">
        <v>156</v>
      </c>
      <c r="J43" s="10">
        <v>157</v>
      </c>
      <c r="K43" s="10">
        <v>157</v>
      </c>
      <c r="L43" s="10">
        <v>158</v>
      </c>
      <c r="M43" s="10">
        <v>224</v>
      </c>
      <c r="N43" s="10">
        <v>224</v>
      </c>
      <c r="O43" s="10">
        <v>241</v>
      </c>
      <c r="P43" s="10">
        <v>243</v>
      </c>
      <c r="Q43" s="10">
        <v>247</v>
      </c>
      <c r="R43" s="10">
        <v>250</v>
      </c>
      <c r="S43" s="9"/>
    </row>
    <row r="44" spans="1:23" s="2" customFormat="1" ht="16.5" customHeight="1" thickBot="1">
      <c r="A44" s="18" t="s">
        <v>480</v>
      </c>
      <c r="B44" s="28" t="s">
        <v>3</v>
      </c>
      <c r="C44" s="10">
        <v>144</v>
      </c>
      <c r="D44" s="10">
        <v>144</v>
      </c>
      <c r="E44" s="10">
        <v>165</v>
      </c>
      <c r="F44" s="10">
        <v>171</v>
      </c>
      <c r="G44" s="10">
        <v>173</v>
      </c>
      <c r="H44" s="10">
        <v>174</v>
      </c>
      <c r="I44" s="10">
        <v>177</v>
      </c>
      <c r="J44" s="10">
        <v>186</v>
      </c>
      <c r="K44" s="10">
        <v>187</v>
      </c>
      <c r="L44" s="10">
        <v>191</v>
      </c>
      <c r="M44" s="10">
        <v>191</v>
      </c>
      <c r="N44" s="10">
        <v>204</v>
      </c>
      <c r="O44" s="10">
        <v>206</v>
      </c>
      <c r="P44" s="10" t="s">
        <v>20</v>
      </c>
    </row>
    <row r="45" spans="1:23" s="2" customFormat="1" ht="16.5" customHeight="1" thickBot="1">
      <c r="A45" s="18" t="s">
        <v>481</v>
      </c>
      <c r="B45" s="28" t="s">
        <v>3</v>
      </c>
      <c r="C45" s="10">
        <v>125</v>
      </c>
      <c r="D45" s="10">
        <v>125</v>
      </c>
      <c r="E45" s="10">
        <v>130</v>
      </c>
      <c r="F45" s="10">
        <v>133</v>
      </c>
      <c r="G45" s="10">
        <v>133</v>
      </c>
      <c r="H45" s="10">
        <v>133</v>
      </c>
      <c r="I45" s="10">
        <v>133</v>
      </c>
      <c r="J45" s="10">
        <v>133</v>
      </c>
      <c r="K45" s="10">
        <v>133</v>
      </c>
      <c r="L45" s="10">
        <v>133</v>
      </c>
      <c r="M45" s="10">
        <v>133</v>
      </c>
      <c r="N45" s="10" t="s">
        <v>20</v>
      </c>
    </row>
    <row r="46" spans="1:23" s="2" customFormat="1" ht="16.5" customHeight="1" thickBot="1">
      <c r="A46" s="18" t="s">
        <v>474</v>
      </c>
      <c r="B46" s="19" t="s">
        <v>5</v>
      </c>
      <c r="C46" s="10">
        <v>121</v>
      </c>
      <c r="D46" s="10">
        <v>124</v>
      </c>
      <c r="E46" s="10">
        <v>124</v>
      </c>
      <c r="F46" s="10">
        <v>128</v>
      </c>
      <c r="G46" s="10">
        <v>128</v>
      </c>
      <c r="H46" s="10">
        <v>134</v>
      </c>
      <c r="I46" s="10">
        <v>141</v>
      </c>
      <c r="J46" s="10">
        <v>143</v>
      </c>
      <c r="K46" s="10">
        <v>144</v>
      </c>
      <c r="L46" s="10">
        <v>144</v>
      </c>
      <c r="M46" s="10">
        <v>144</v>
      </c>
      <c r="N46" s="10">
        <v>147</v>
      </c>
      <c r="O46" s="10" t="s">
        <v>20</v>
      </c>
    </row>
    <row r="47" spans="1:23" s="2" customFormat="1" ht="16.5" customHeight="1" thickBot="1">
      <c r="A47" s="18" t="s">
        <v>484</v>
      </c>
      <c r="B47" s="28" t="s">
        <v>3</v>
      </c>
      <c r="C47" s="10">
        <v>110</v>
      </c>
      <c r="D47" s="10">
        <v>110</v>
      </c>
      <c r="E47" s="10">
        <v>112</v>
      </c>
      <c r="F47" s="10">
        <v>112</v>
      </c>
      <c r="G47" s="10">
        <v>112</v>
      </c>
      <c r="H47" s="10">
        <v>112</v>
      </c>
      <c r="I47" s="10">
        <v>112</v>
      </c>
      <c r="J47" s="10">
        <v>115</v>
      </c>
      <c r="K47" s="10">
        <v>115</v>
      </c>
      <c r="L47" s="10" t="s">
        <v>20</v>
      </c>
    </row>
    <row r="48" spans="1:23" s="2" customFormat="1" ht="16.5" customHeight="1" thickBot="1">
      <c r="A48" s="18" t="s">
        <v>488</v>
      </c>
      <c r="B48" s="22" t="s">
        <v>16</v>
      </c>
      <c r="C48" s="10">
        <v>101</v>
      </c>
      <c r="D48" s="10">
        <v>101</v>
      </c>
      <c r="E48" s="10">
        <v>101</v>
      </c>
      <c r="F48" s="10">
        <v>101</v>
      </c>
      <c r="G48" s="10">
        <v>123</v>
      </c>
      <c r="H48" s="10">
        <v>126</v>
      </c>
      <c r="I48" s="10">
        <v>126</v>
      </c>
      <c r="J48" s="10">
        <v>126</v>
      </c>
      <c r="K48" s="10">
        <v>129</v>
      </c>
      <c r="L48" s="10">
        <v>131</v>
      </c>
      <c r="M48" s="10" t="s">
        <v>20</v>
      </c>
    </row>
    <row r="49" spans="1:18" s="2" customFormat="1" ht="16.5" customHeight="1" thickBot="1">
      <c r="A49" s="18" t="s">
        <v>489</v>
      </c>
      <c r="B49" s="22" t="s">
        <v>16</v>
      </c>
      <c r="C49" s="10">
        <v>84</v>
      </c>
      <c r="D49" s="10">
        <v>85</v>
      </c>
      <c r="E49" s="10">
        <v>86</v>
      </c>
      <c r="F49" s="10">
        <v>90</v>
      </c>
      <c r="G49" s="10">
        <v>100</v>
      </c>
      <c r="H49" s="10">
        <v>103</v>
      </c>
      <c r="I49" s="10">
        <v>109</v>
      </c>
      <c r="J49" s="10" t="s">
        <v>20</v>
      </c>
    </row>
    <row r="50" spans="1:18" s="2" customFormat="1" ht="16.5" customHeight="1" thickBot="1">
      <c r="A50" s="18" t="s">
        <v>490</v>
      </c>
      <c r="B50" s="22" t="s">
        <v>16</v>
      </c>
      <c r="C50" s="10">
        <v>79</v>
      </c>
      <c r="D50" s="10">
        <v>79</v>
      </c>
      <c r="E50" s="10">
        <v>81</v>
      </c>
      <c r="F50" s="10">
        <v>84</v>
      </c>
      <c r="G50" s="10">
        <v>85</v>
      </c>
      <c r="H50" s="10" t="s">
        <v>20</v>
      </c>
    </row>
    <row r="51" spans="1:18" s="2" customFormat="1" ht="16.5" customHeight="1" thickBot="1">
      <c r="A51" s="18" t="s">
        <v>491</v>
      </c>
      <c r="B51" s="22" t="s">
        <v>16</v>
      </c>
      <c r="C51" s="10">
        <v>75</v>
      </c>
      <c r="D51" s="10">
        <v>76</v>
      </c>
      <c r="E51" s="10">
        <v>77</v>
      </c>
      <c r="F51" s="10">
        <v>77</v>
      </c>
      <c r="G51" s="10" t="s">
        <v>20</v>
      </c>
      <c r="I51" s="33"/>
      <c r="J51" s="33"/>
      <c r="K51" s="31"/>
      <c r="L51" s="17"/>
    </row>
    <row r="52" spans="1:18" s="2" customFormat="1" ht="16.5" customHeight="1" thickBot="1">
      <c r="A52" s="18" t="s">
        <v>475</v>
      </c>
      <c r="B52" s="19" t="s">
        <v>5</v>
      </c>
      <c r="C52" s="10">
        <v>67</v>
      </c>
      <c r="D52" s="10">
        <v>76</v>
      </c>
      <c r="E52" s="10">
        <v>76</v>
      </c>
      <c r="F52" s="10">
        <v>89</v>
      </c>
      <c r="G52" s="10">
        <v>90</v>
      </c>
      <c r="H52" s="10">
        <v>91</v>
      </c>
      <c r="I52" s="10" t="s">
        <v>20</v>
      </c>
      <c r="J52" s="33"/>
      <c r="K52" s="31"/>
    </row>
    <row r="53" spans="1:18" s="2" customFormat="1" ht="16.5" customHeight="1" thickBot="1">
      <c r="A53" s="18" t="s">
        <v>476</v>
      </c>
      <c r="B53" s="19" t="s">
        <v>5</v>
      </c>
      <c r="C53" s="10">
        <v>65</v>
      </c>
      <c r="D53" s="10">
        <v>66</v>
      </c>
      <c r="E53" s="10">
        <v>69</v>
      </c>
      <c r="F53" s="10" t="s">
        <v>20</v>
      </c>
    </row>
    <row r="54" spans="1:18" s="2" customFormat="1" ht="16.5" customHeight="1" thickBot="1">
      <c r="A54" s="18" t="s">
        <v>485</v>
      </c>
      <c r="B54" s="28" t="s">
        <v>3</v>
      </c>
      <c r="C54" s="10">
        <v>41</v>
      </c>
      <c r="D54" s="10">
        <v>41</v>
      </c>
      <c r="E54" s="10" t="s">
        <v>20</v>
      </c>
      <c r="I54" s="45"/>
      <c r="J54" s="45"/>
      <c r="K54"/>
      <c r="L54" s="17"/>
    </row>
    <row r="55" spans="1:18" s="2" customFormat="1" ht="16.5" customHeight="1" thickBot="1">
      <c r="A55" s="18" t="s">
        <v>486</v>
      </c>
      <c r="B55" s="28" t="s">
        <v>3</v>
      </c>
      <c r="C55" s="10">
        <v>31</v>
      </c>
      <c r="D55" s="10">
        <v>31</v>
      </c>
      <c r="E55" s="10" t="s">
        <v>20</v>
      </c>
      <c r="F55" s="17"/>
      <c r="H55" s="24"/>
      <c r="I55" s="45"/>
      <c r="J55" s="45"/>
      <c r="K55"/>
    </row>
    <row r="56" spans="1:18">
      <c r="C56" s="45"/>
    </row>
    <row r="57" spans="1:18" s="2" customFormat="1" ht="17.45" customHeight="1">
      <c r="A57" s="1" t="s">
        <v>443</v>
      </c>
    </row>
    <row r="58" spans="1:18" s="2" customFormat="1" ht="10.5" customHeight="1" thickBot="1">
      <c r="A58" s="1"/>
    </row>
    <row r="59" spans="1:18" s="2" customFormat="1" ht="16.5" customHeight="1" thickBot="1">
      <c r="A59" s="4" t="s">
        <v>0</v>
      </c>
      <c r="B59" s="5" t="s">
        <v>1</v>
      </c>
      <c r="C59" s="5" t="s">
        <v>2</v>
      </c>
      <c r="D59" s="5">
        <v>2</v>
      </c>
      <c r="E59" s="5">
        <v>3</v>
      </c>
      <c r="F59" s="5">
        <v>4</v>
      </c>
      <c r="G59" s="5">
        <v>5</v>
      </c>
      <c r="H59" s="5">
        <v>6</v>
      </c>
      <c r="I59" s="5">
        <v>7</v>
      </c>
      <c r="J59" s="5">
        <v>8</v>
      </c>
      <c r="K59" s="5">
        <v>9</v>
      </c>
      <c r="L59" s="5">
        <v>10</v>
      </c>
      <c r="M59" s="5">
        <v>11</v>
      </c>
      <c r="N59" s="6"/>
      <c r="O59" s="13" t="s">
        <v>9</v>
      </c>
      <c r="P59" s="14"/>
    </row>
    <row r="60" spans="1:18" s="2" customFormat="1" ht="16.5" customHeight="1" thickBot="1">
      <c r="A60" s="7" t="s">
        <v>448</v>
      </c>
      <c r="B60" s="8" t="s">
        <v>3</v>
      </c>
      <c r="C60" s="9">
        <v>725</v>
      </c>
      <c r="D60" s="10"/>
      <c r="E60" s="10"/>
      <c r="F60" s="10"/>
      <c r="G60" s="10"/>
      <c r="H60" s="10"/>
      <c r="I60" s="10"/>
      <c r="J60" s="10"/>
      <c r="K60" s="10"/>
      <c r="L60" s="10"/>
      <c r="M60" s="10"/>
      <c r="N60" s="11" t="s">
        <v>4</v>
      </c>
      <c r="P60" s="13" t="s">
        <v>11</v>
      </c>
      <c r="Q60" s="13" t="s">
        <v>12</v>
      </c>
      <c r="R60" s="13" t="s">
        <v>13</v>
      </c>
    </row>
    <row r="61" spans="1:18" s="2" customFormat="1" ht="16.5" customHeight="1" thickBot="1">
      <c r="A61" s="7" t="s">
        <v>444</v>
      </c>
      <c r="B61" s="12" t="s">
        <v>5</v>
      </c>
      <c r="C61" s="10">
        <v>479</v>
      </c>
      <c r="D61" s="10">
        <v>480</v>
      </c>
      <c r="E61" s="9">
        <v>558</v>
      </c>
      <c r="F61" s="10"/>
      <c r="G61" s="10"/>
      <c r="H61" s="10"/>
      <c r="I61" s="10"/>
      <c r="J61" s="10"/>
      <c r="K61" s="10"/>
      <c r="L61" s="10"/>
      <c r="M61" s="10"/>
      <c r="N61" s="11" t="s">
        <v>8</v>
      </c>
      <c r="O61" s="16" t="s">
        <v>5</v>
      </c>
      <c r="P61" s="17">
        <f>(C61+C64+C65+C71)</f>
        <v>1215</v>
      </c>
      <c r="Q61" s="14">
        <f>SUM(P61/P64)</f>
        <v>0.33369953309530348</v>
      </c>
      <c r="R61" s="2">
        <v>2</v>
      </c>
    </row>
    <row r="62" spans="1:18" s="2" customFormat="1" ht="16.5" customHeight="1" thickBot="1">
      <c r="A62" s="7" t="s">
        <v>454</v>
      </c>
      <c r="B62" s="42" t="s">
        <v>16</v>
      </c>
      <c r="C62" s="10">
        <v>317</v>
      </c>
      <c r="D62" s="10">
        <v>319</v>
      </c>
      <c r="E62" s="10">
        <v>321</v>
      </c>
      <c r="F62" s="10">
        <v>323</v>
      </c>
      <c r="G62" s="10">
        <v>323</v>
      </c>
      <c r="H62" s="10">
        <v>341</v>
      </c>
      <c r="I62" s="10">
        <v>449</v>
      </c>
      <c r="J62" s="10">
        <v>452</v>
      </c>
      <c r="K62" s="9">
        <v>543</v>
      </c>
      <c r="L62" s="10"/>
      <c r="M62" s="10"/>
      <c r="N62" s="11" t="s">
        <v>10</v>
      </c>
      <c r="O62" s="20" t="s">
        <v>3</v>
      </c>
      <c r="P62" s="17">
        <f>(C60+C63+C67+C68+C69+C70)</f>
        <v>1869</v>
      </c>
      <c r="Q62" s="14">
        <f>SUM(P62/P64)</f>
        <v>0.51332051634166442</v>
      </c>
      <c r="R62" s="2">
        <v>3</v>
      </c>
    </row>
    <row r="63" spans="1:18" s="2" customFormat="1" ht="16.5" customHeight="1" thickBot="1">
      <c r="A63" s="7" t="s">
        <v>449</v>
      </c>
      <c r="B63" s="8" t="s">
        <v>3</v>
      </c>
      <c r="C63" s="10">
        <v>313</v>
      </c>
      <c r="D63" s="10">
        <v>361</v>
      </c>
      <c r="E63" s="10">
        <v>362</v>
      </c>
      <c r="F63" s="10">
        <v>448</v>
      </c>
      <c r="G63" s="10">
        <v>448</v>
      </c>
      <c r="H63" s="9">
        <v>552</v>
      </c>
      <c r="I63" s="10"/>
      <c r="J63" s="10"/>
      <c r="K63" s="10"/>
      <c r="L63" s="10"/>
      <c r="M63" s="10"/>
      <c r="N63" s="11" t="s">
        <v>7</v>
      </c>
      <c r="O63" s="21" t="s">
        <v>16</v>
      </c>
      <c r="P63" s="17">
        <f>(C62+C66)</f>
        <v>557</v>
      </c>
      <c r="Q63" s="14">
        <f>SUM(P63/P64)</f>
        <v>0.15297995056303212</v>
      </c>
      <c r="R63" s="2">
        <v>1</v>
      </c>
    </row>
    <row r="64" spans="1:18" s="2" customFormat="1" ht="16.5" customHeight="1" thickBot="1">
      <c r="A64" s="18" t="s">
        <v>445</v>
      </c>
      <c r="B64" s="19" t="s">
        <v>5</v>
      </c>
      <c r="C64" s="10">
        <v>306</v>
      </c>
      <c r="D64" s="10">
        <v>308</v>
      </c>
      <c r="E64" s="10">
        <v>318</v>
      </c>
      <c r="F64" s="10">
        <v>321</v>
      </c>
      <c r="G64" s="10">
        <v>338</v>
      </c>
      <c r="H64" s="10">
        <v>344</v>
      </c>
      <c r="I64" s="10">
        <v>374</v>
      </c>
      <c r="J64" s="10">
        <v>375</v>
      </c>
      <c r="K64" s="10" t="s">
        <v>20</v>
      </c>
      <c r="O64" s="26"/>
      <c r="P64" s="24">
        <v>3641</v>
      </c>
      <c r="Q64" s="14"/>
    </row>
    <row r="65" spans="1:18" s="2" customFormat="1" ht="16.5" customHeight="1" thickBot="1">
      <c r="A65" s="7" t="s">
        <v>446</v>
      </c>
      <c r="B65" s="12" t="s">
        <v>5</v>
      </c>
      <c r="C65" s="10">
        <v>298</v>
      </c>
      <c r="D65" s="10">
        <v>308</v>
      </c>
      <c r="E65" s="10">
        <v>319</v>
      </c>
      <c r="F65" s="10">
        <v>323</v>
      </c>
      <c r="G65" s="10">
        <v>334</v>
      </c>
      <c r="H65" s="10">
        <v>349</v>
      </c>
      <c r="I65" s="10">
        <v>383</v>
      </c>
      <c r="J65" s="10">
        <v>383</v>
      </c>
      <c r="K65" s="9">
        <v>622</v>
      </c>
      <c r="L65" s="10"/>
      <c r="M65" s="10"/>
      <c r="N65" s="11" t="s">
        <v>6</v>
      </c>
      <c r="O65" s="62"/>
      <c r="Q65" s="14"/>
    </row>
    <row r="66" spans="1:18" s="2" customFormat="1" ht="16.5" customHeight="1" thickBot="1">
      <c r="A66" s="18" t="s">
        <v>455</v>
      </c>
      <c r="B66" s="22" t="s">
        <v>16</v>
      </c>
      <c r="C66" s="10">
        <v>240</v>
      </c>
      <c r="D66" s="10">
        <v>242</v>
      </c>
      <c r="E66" s="10">
        <v>265</v>
      </c>
      <c r="F66" s="10">
        <v>275</v>
      </c>
      <c r="G66" s="10">
        <v>283</v>
      </c>
      <c r="H66" s="10">
        <v>290</v>
      </c>
      <c r="I66" s="10" t="s">
        <v>20</v>
      </c>
    </row>
    <row r="67" spans="1:18" s="2" customFormat="1" ht="16.5" customHeight="1" thickBot="1">
      <c r="A67" s="7" t="s">
        <v>450</v>
      </c>
      <c r="B67" s="8" t="s">
        <v>3</v>
      </c>
      <c r="C67" s="10">
        <v>227</v>
      </c>
      <c r="D67" s="10">
        <v>249</v>
      </c>
      <c r="E67" s="10">
        <v>249</v>
      </c>
      <c r="F67" s="10">
        <v>280</v>
      </c>
      <c r="G67" s="10">
        <v>280</v>
      </c>
      <c r="H67" s="10">
        <v>331</v>
      </c>
      <c r="I67" s="10">
        <v>362</v>
      </c>
      <c r="J67" s="10">
        <v>382</v>
      </c>
      <c r="K67" s="10">
        <v>386</v>
      </c>
      <c r="L67" s="10">
        <v>391</v>
      </c>
      <c r="M67" s="9">
        <v>392</v>
      </c>
      <c r="N67" s="11" t="s">
        <v>15</v>
      </c>
    </row>
    <row r="68" spans="1:18" s="2" customFormat="1" ht="16.5" customHeight="1" thickBot="1">
      <c r="A68" s="18" t="s">
        <v>451</v>
      </c>
      <c r="B68" s="28" t="s">
        <v>3</v>
      </c>
      <c r="C68" s="10">
        <v>220</v>
      </c>
      <c r="D68" s="10">
        <v>260</v>
      </c>
      <c r="E68" s="10">
        <v>261</v>
      </c>
      <c r="F68" s="10">
        <v>268</v>
      </c>
      <c r="G68" s="10">
        <v>268</v>
      </c>
      <c r="H68" s="10" t="s">
        <v>20</v>
      </c>
    </row>
    <row r="69" spans="1:18" s="2" customFormat="1" ht="16.5" customHeight="1" thickBot="1">
      <c r="A69" s="18" t="s">
        <v>452</v>
      </c>
      <c r="B69" s="28" t="s">
        <v>3</v>
      </c>
      <c r="C69" s="10">
        <v>194</v>
      </c>
      <c r="D69" s="10">
        <v>203</v>
      </c>
      <c r="E69" s="10">
        <v>204</v>
      </c>
      <c r="F69" s="10" t="s">
        <v>20</v>
      </c>
    </row>
    <row r="70" spans="1:18" s="2" customFormat="1" ht="16.5" customHeight="1" thickBot="1">
      <c r="A70" s="18" t="s">
        <v>453</v>
      </c>
      <c r="B70" s="28" t="s">
        <v>3</v>
      </c>
      <c r="C70" s="10">
        <v>190</v>
      </c>
      <c r="D70" s="10">
        <v>257</v>
      </c>
      <c r="E70" s="10">
        <v>259</v>
      </c>
      <c r="F70" s="10">
        <v>313</v>
      </c>
      <c r="G70" s="10">
        <v>314</v>
      </c>
      <c r="H70" s="10">
        <v>354</v>
      </c>
      <c r="I70" s="10">
        <v>372</v>
      </c>
      <c r="J70" s="10">
        <v>379</v>
      </c>
      <c r="K70" s="10">
        <v>381</v>
      </c>
      <c r="L70" s="10">
        <v>382</v>
      </c>
      <c r="M70" s="10">
        <v>382</v>
      </c>
      <c r="N70" s="11"/>
    </row>
    <row r="71" spans="1:18" s="2" customFormat="1" ht="16.5" customHeight="1" thickBot="1">
      <c r="A71" s="18" t="s">
        <v>447</v>
      </c>
      <c r="B71" s="19" t="s">
        <v>5</v>
      </c>
      <c r="C71" s="10">
        <v>132</v>
      </c>
      <c r="D71" s="10">
        <v>133</v>
      </c>
      <c r="E71" s="10" t="s">
        <v>20</v>
      </c>
      <c r="L71" s="17"/>
    </row>
    <row r="72" spans="1:18">
      <c r="C72" s="45"/>
    </row>
    <row r="73" spans="1:18" s="2" customFormat="1" ht="17.45" customHeight="1">
      <c r="A73" s="1" t="s">
        <v>456</v>
      </c>
    </row>
    <row r="74" spans="1:18" s="2" customFormat="1" ht="10.5" customHeight="1" thickBot="1">
      <c r="A74" s="1"/>
    </row>
    <row r="75" spans="1:18" s="2" customFormat="1" ht="16.5" customHeight="1" thickBot="1">
      <c r="A75" s="4" t="s">
        <v>0</v>
      </c>
      <c r="B75" s="5" t="s">
        <v>1</v>
      </c>
      <c r="C75" s="5" t="s">
        <v>2</v>
      </c>
      <c r="D75" s="5">
        <v>2</v>
      </c>
      <c r="E75" s="5">
        <v>3</v>
      </c>
      <c r="F75" s="5">
        <v>4</v>
      </c>
      <c r="G75" s="5">
        <v>5</v>
      </c>
      <c r="H75" s="5">
        <v>6</v>
      </c>
      <c r="I75" s="5">
        <v>7</v>
      </c>
      <c r="J75" s="5">
        <v>8</v>
      </c>
      <c r="K75" s="5">
        <v>9</v>
      </c>
      <c r="L75" s="5">
        <v>10</v>
      </c>
      <c r="M75" s="5">
        <v>11</v>
      </c>
      <c r="N75" s="6"/>
      <c r="O75" s="13" t="s">
        <v>9</v>
      </c>
      <c r="P75" s="14"/>
    </row>
    <row r="76" spans="1:18" s="2" customFormat="1" ht="16.5" customHeight="1" thickBot="1">
      <c r="A76" s="7" t="s">
        <v>466</v>
      </c>
      <c r="B76" s="42" t="s">
        <v>16</v>
      </c>
      <c r="C76" s="9">
        <v>442</v>
      </c>
      <c r="D76" s="10"/>
      <c r="E76" s="10"/>
      <c r="F76" s="10"/>
      <c r="G76" s="10"/>
      <c r="H76" s="10"/>
      <c r="I76" s="10"/>
      <c r="J76" s="10"/>
      <c r="K76" s="10"/>
      <c r="L76" s="10"/>
      <c r="M76" s="10"/>
      <c r="N76" s="11" t="s">
        <v>4</v>
      </c>
      <c r="P76" s="13" t="s">
        <v>11</v>
      </c>
      <c r="Q76" s="13" t="s">
        <v>12</v>
      </c>
      <c r="R76" s="13" t="s">
        <v>13</v>
      </c>
    </row>
    <row r="77" spans="1:18" s="2" customFormat="1" ht="16.5" customHeight="1" thickBot="1">
      <c r="A77" s="7" t="s">
        <v>461</v>
      </c>
      <c r="B77" s="8" t="s">
        <v>3</v>
      </c>
      <c r="C77" s="10">
        <v>375</v>
      </c>
      <c r="D77" s="10">
        <v>378</v>
      </c>
      <c r="E77" s="10">
        <v>378</v>
      </c>
      <c r="F77" s="10">
        <v>379</v>
      </c>
      <c r="G77" s="10">
        <v>388</v>
      </c>
      <c r="H77" s="10">
        <v>388</v>
      </c>
      <c r="I77" s="10">
        <v>390</v>
      </c>
      <c r="J77" s="10">
        <v>403</v>
      </c>
      <c r="K77" s="10">
        <v>430</v>
      </c>
      <c r="L77" s="10">
        <v>430</v>
      </c>
      <c r="M77" s="9">
        <v>435</v>
      </c>
      <c r="N77" s="11" t="s">
        <v>7</v>
      </c>
      <c r="O77" s="16" t="s">
        <v>5</v>
      </c>
      <c r="P77" s="17">
        <f>(C79+C81+C87+C88)</f>
        <v>623</v>
      </c>
      <c r="Q77" s="14">
        <f>SUM(P77/P81)</f>
        <v>0.24091260634184067</v>
      </c>
      <c r="R77" s="2">
        <v>1</v>
      </c>
    </row>
    <row r="78" spans="1:18" s="2" customFormat="1" ht="16.5" customHeight="1" thickBot="1">
      <c r="A78" s="7" t="s">
        <v>462</v>
      </c>
      <c r="B78" s="8" t="s">
        <v>3</v>
      </c>
      <c r="C78" s="10">
        <v>314</v>
      </c>
      <c r="D78" s="10">
        <v>314</v>
      </c>
      <c r="E78" s="10">
        <v>314</v>
      </c>
      <c r="F78" s="10">
        <v>315</v>
      </c>
      <c r="G78" s="10">
        <v>360</v>
      </c>
      <c r="H78" s="10">
        <v>366</v>
      </c>
      <c r="I78" s="10">
        <v>367</v>
      </c>
      <c r="J78" s="10">
        <v>384</v>
      </c>
      <c r="K78" s="10">
        <v>390</v>
      </c>
      <c r="L78" s="10">
        <v>390</v>
      </c>
      <c r="M78" s="9">
        <v>398</v>
      </c>
      <c r="N78" s="11" t="s">
        <v>6</v>
      </c>
      <c r="O78" s="20" t="s">
        <v>3</v>
      </c>
      <c r="P78" s="17">
        <f>(C77+C78+C80+C84+C86)</f>
        <v>1090</v>
      </c>
      <c r="Q78" s="14">
        <f>SUM(P78/P81)</f>
        <v>0.42150038669760248</v>
      </c>
      <c r="R78" s="2">
        <v>2</v>
      </c>
    </row>
    <row r="79" spans="1:18" s="2" customFormat="1" ht="16.5" customHeight="1" thickBot="1">
      <c r="A79" s="7" t="s">
        <v>457</v>
      </c>
      <c r="B79" s="12" t="s">
        <v>5</v>
      </c>
      <c r="C79" s="10">
        <v>309</v>
      </c>
      <c r="D79" s="10">
        <v>309</v>
      </c>
      <c r="E79" s="10">
        <v>312</v>
      </c>
      <c r="F79" s="10">
        <v>320</v>
      </c>
      <c r="G79" s="10">
        <v>321</v>
      </c>
      <c r="H79" s="10">
        <v>335</v>
      </c>
      <c r="I79" s="10">
        <v>351</v>
      </c>
      <c r="J79" s="10">
        <v>359</v>
      </c>
      <c r="K79" s="9">
        <v>441</v>
      </c>
      <c r="L79" s="10"/>
      <c r="M79" s="10"/>
      <c r="N79" s="11" t="s">
        <v>8</v>
      </c>
      <c r="O79" s="21" t="s">
        <v>16</v>
      </c>
      <c r="P79" s="17">
        <f>(C76+C82+C83+C85)</f>
        <v>865</v>
      </c>
      <c r="Q79" s="14">
        <f>SUM(P79/P81)</f>
        <v>0.33449342614075794</v>
      </c>
      <c r="R79" s="2">
        <v>2</v>
      </c>
    </row>
    <row r="80" spans="1:18" s="2" customFormat="1" ht="16.5" customHeight="1" thickBot="1">
      <c r="A80" s="18" t="s">
        <v>463</v>
      </c>
      <c r="B80" s="28" t="s">
        <v>3</v>
      </c>
      <c r="C80" s="10">
        <v>227</v>
      </c>
      <c r="D80" s="10">
        <v>227</v>
      </c>
      <c r="E80" s="10">
        <v>227</v>
      </c>
      <c r="F80" s="10">
        <v>228</v>
      </c>
      <c r="G80" s="10">
        <v>235</v>
      </c>
      <c r="H80" s="10">
        <v>235</v>
      </c>
      <c r="I80" s="10">
        <v>237</v>
      </c>
      <c r="J80" s="10">
        <v>295</v>
      </c>
      <c r="K80" s="10">
        <v>296</v>
      </c>
      <c r="L80" s="10">
        <v>296</v>
      </c>
      <c r="M80" s="10">
        <v>300</v>
      </c>
      <c r="N80" s="11"/>
      <c r="O80" s="13" t="s">
        <v>17</v>
      </c>
      <c r="P80" s="17">
        <v>8</v>
      </c>
      <c r="Q80" s="14">
        <f>SUM(P80/P81)</f>
        <v>3.0935808197989174E-3</v>
      </c>
    </row>
    <row r="81" spans="1:22" s="2" customFormat="1" ht="16.5" customHeight="1" thickBot="1">
      <c r="A81" s="18" t="s">
        <v>458</v>
      </c>
      <c r="B81" s="19" t="s">
        <v>5</v>
      </c>
      <c r="C81" s="10">
        <v>187</v>
      </c>
      <c r="D81" s="10">
        <v>187</v>
      </c>
      <c r="E81" s="10">
        <v>187</v>
      </c>
      <c r="F81" s="10">
        <v>202</v>
      </c>
      <c r="G81" s="10">
        <v>206</v>
      </c>
      <c r="H81" s="10">
        <v>210</v>
      </c>
      <c r="I81" s="10">
        <v>250</v>
      </c>
      <c r="J81" s="10">
        <v>251</v>
      </c>
      <c r="K81" s="10">
        <v>269</v>
      </c>
      <c r="L81" s="10">
        <v>271</v>
      </c>
      <c r="M81" s="10" t="s">
        <v>20</v>
      </c>
      <c r="O81" s="62"/>
      <c r="P81" s="24">
        <v>2586</v>
      </c>
      <c r="Q81" s="14"/>
    </row>
    <row r="82" spans="1:22" s="2" customFormat="1" ht="16.5" customHeight="1" thickBot="1">
      <c r="A82" s="18" t="s">
        <v>467</v>
      </c>
      <c r="B82" s="22" t="s">
        <v>16</v>
      </c>
      <c r="C82" s="10">
        <v>179</v>
      </c>
      <c r="D82" s="10">
        <v>179</v>
      </c>
      <c r="E82" s="10">
        <v>179</v>
      </c>
      <c r="F82" s="10">
        <v>183</v>
      </c>
      <c r="G82" s="10">
        <v>185</v>
      </c>
      <c r="H82" s="10">
        <v>188</v>
      </c>
      <c r="I82" s="10">
        <v>196</v>
      </c>
      <c r="J82" s="10">
        <v>197</v>
      </c>
      <c r="K82" s="10" t="s">
        <v>20</v>
      </c>
    </row>
    <row r="83" spans="1:22" s="2" customFormat="1" ht="16.5" customHeight="1" thickBot="1">
      <c r="A83" s="7" t="s">
        <v>469</v>
      </c>
      <c r="B83" s="42" t="s">
        <v>16</v>
      </c>
      <c r="C83" s="10">
        <v>160</v>
      </c>
      <c r="D83" s="10">
        <v>161</v>
      </c>
      <c r="E83" s="10">
        <v>165</v>
      </c>
      <c r="F83" s="10">
        <v>166</v>
      </c>
      <c r="G83" s="10">
        <v>166</v>
      </c>
      <c r="H83" s="10">
        <v>215</v>
      </c>
      <c r="I83" s="10">
        <v>226</v>
      </c>
      <c r="J83" s="10">
        <v>227</v>
      </c>
      <c r="K83" s="10">
        <v>266</v>
      </c>
      <c r="L83" s="10">
        <v>273</v>
      </c>
      <c r="M83" s="9">
        <v>361</v>
      </c>
      <c r="N83" s="11" t="s">
        <v>10</v>
      </c>
    </row>
    <row r="84" spans="1:22" s="2" customFormat="1" ht="16.5" customHeight="1" thickBot="1">
      <c r="A84" s="18" t="s">
        <v>464</v>
      </c>
      <c r="B84" s="28" t="s">
        <v>3</v>
      </c>
      <c r="C84" s="10">
        <v>105</v>
      </c>
      <c r="D84" s="10">
        <v>105</v>
      </c>
      <c r="E84" s="10">
        <v>105</v>
      </c>
      <c r="F84" s="10">
        <v>105</v>
      </c>
      <c r="G84" s="10">
        <v>106</v>
      </c>
      <c r="H84" s="10">
        <v>106</v>
      </c>
      <c r="I84" s="10">
        <v>106</v>
      </c>
      <c r="J84" s="10" t="s">
        <v>20</v>
      </c>
    </row>
    <row r="85" spans="1:22" s="2" customFormat="1" ht="16.5" customHeight="1" thickBot="1">
      <c r="A85" s="18" t="s">
        <v>470</v>
      </c>
      <c r="B85" s="22" t="s">
        <v>16</v>
      </c>
      <c r="C85" s="10">
        <v>84</v>
      </c>
      <c r="D85" s="10">
        <v>85</v>
      </c>
      <c r="E85" s="10">
        <v>87</v>
      </c>
      <c r="F85" s="10">
        <v>88</v>
      </c>
      <c r="G85" s="10">
        <v>88</v>
      </c>
      <c r="H85" s="10" t="s">
        <v>20</v>
      </c>
    </row>
    <row r="86" spans="1:22" s="2" customFormat="1" ht="16.5" customHeight="1" thickBot="1">
      <c r="A86" s="18" t="s">
        <v>465</v>
      </c>
      <c r="B86" s="28" t="s">
        <v>3</v>
      </c>
      <c r="C86" s="10">
        <v>69</v>
      </c>
      <c r="D86" s="10">
        <v>69</v>
      </c>
      <c r="E86" s="10">
        <v>69</v>
      </c>
      <c r="F86" s="10">
        <v>70</v>
      </c>
      <c r="G86" s="10" t="s">
        <v>20</v>
      </c>
      <c r="L86" s="17"/>
    </row>
    <row r="87" spans="1:22" s="2" customFormat="1" ht="16.5" customHeight="1" thickBot="1">
      <c r="A87" s="18" t="s">
        <v>459</v>
      </c>
      <c r="B87" s="19" t="s">
        <v>5</v>
      </c>
      <c r="C87" s="10">
        <v>66</v>
      </c>
      <c r="D87" s="10">
        <v>66</v>
      </c>
      <c r="E87" s="10">
        <v>66</v>
      </c>
      <c r="F87" s="10">
        <v>92</v>
      </c>
      <c r="G87" s="10">
        <v>93</v>
      </c>
      <c r="H87" s="10">
        <v>97</v>
      </c>
      <c r="I87" s="10" t="s">
        <v>20</v>
      </c>
    </row>
    <row r="88" spans="1:22" s="2" customFormat="1" ht="16.5" customHeight="1" thickBot="1">
      <c r="A88" s="18" t="s">
        <v>460</v>
      </c>
      <c r="B88" s="19" t="s">
        <v>5</v>
      </c>
      <c r="C88" s="10">
        <v>61</v>
      </c>
      <c r="D88" s="10">
        <v>62</v>
      </c>
      <c r="E88" s="10">
        <v>63</v>
      </c>
      <c r="F88" s="10" t="s">
        <v>20</v>
      </c>
    </row>
    <row r="89" spans="1:22" s="2" customFormat="1" ht="16.5" customHeight="1" thickBot="1">
      <c r="A89" s="18" t="s">
        <v>468</v>
      </c>
      <c r="B89" s="23" t="s">
        <v>14</v>
      </c>
      <c r="C89" s="10">
        <v>8</v>
      </c>
      <c r="D89" s="10" t="s">
        <v>20</v>
      </c>
      <c r="L89" s="17"/>
    </row>
    <row r="90" spans="1:22">
      <c r="C90" s="45"/>
    </row>
    <row r="91" spans="1:22" s="31" customFormat="1" ht="15" customHeight="1">
      <c r="B91" s="35" t="s">
        <v>19</v>
      </c>
      <c r="C91" s="37" t="s">
        <v>5</v>
      </c>
      <c r="D91" s="38" t="s">
        <v>3</v>
      </c>
      <c r="E91" s="39" t="s">
        <v>16</v>
      </c>
      <c r="F91" s="35" t="s">
        <v>17</v>
      </c>
      <c r="T91" s="32"/>
      <c r="U91" s="33"/>
      <c r="V91" s="34"/>
    </row>
    <row r="92" spans="1:22" s="31" customFormat="1" ht="15" customHeight="1">
      <c r="A92" s="31" t="s">
        <v>11</v>
      </c>
      <c r="B92" s="36">
        <f>SUM(M8+U39+P64+N23+P81)</f>
        <v>15134</v>
      </c>
      <c r="C92" s="33">
        <f>SUM(P61+U36+M5+N20+P77)</f>
        <v>5320</v>
      </c>
      <c r="D92" s="33">
        <f>SUM(P62+U37+M6+N21+P78)</f>
        <v>6480</v>
      </c>
      <c r="E92" s="33">
        <f>SUM(P63+U38+M7+N22+P79)</f>
        <v>3326</v>
      </c>
      <c r="F92" s="33">
        <v>8</v>
      </c>
      <c r="T92" s="35"/>
      <c r="U92" s="36"/>
      <c r="V92" s="34"/>
    </row>
    <row r="93" spans="1:22" s="31" customFormat="1" ht="15" customHeight="1">
      <c r="A93" s="31" t="s">
        <v>12</v>
      </c>
      <c r="B93" s="41">
        <v>1</v>
      </c>
      <c r="C93" s="34">
        <f>SUM(C92/$B$92)</f>
        <v>0.35152636447733582</v>
      </c>
      <c r="D93" s="34">
        <f>SUM(D92/$B$92)</f>
        <v>0.42817497026562706</v>
      </c>
      <c r="E93" s="34">
        <f>SUM(E92/$B$92)</f>
        <v>0.21977005418263512</v>
      </c>
      <c r="F93" s="34">
        <f>SUM(F92/$B$92)</f>
        <v>5.2861107440200876E-4</v>
      </c>
    </row>
    <row r="94" spans="1:22" s="31" customFormat="1" ht="15" customHeight="1">
      <c r="A94" s="31" t="s">
        <v>13</v>
      </c>
      <c r="B94" s="35">
        <v>29</v>
      </c>
      <c r="C94" s="31">
        <v>10</v>
      </c>
      <c r="D94" s="31">
        <v>12</v>
      </c>
      <c r="E94" s="31">
        <v>7</v>
      </c>
      <c r="F94" s="31">
        <v>0</v>
      </c>
    </row>
  </sheetData>
  <phoneticPr fontId="0" type="noConversion"/>
  <pageMargins left="0.75" right="0.75" top="1" bottom="1" header="0.5" footer="0.5"/>
  <pageSetup paperSize="9" orientation="portrait" horizontalDpi="300" verticalDpi="300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dimension ref="A1:V69"/>
  <sheetViews>
    <sheetView workbookViewId="0">
      <selection activeCell="P1" sqref="P1"/>
    </sheetView>
  </sheetViews>
  <sheetFormatPr defaultRowHeight="12.75"/>
  <cols>
    <col min="1" max="1" width="25.28515625" customWidth="1"/>
    <col min="2" max="2" width="8.42578125" customWidth="1"/>
    <col min="3" max="3" width="9.7109375" customWidth="1"/>
    <col min="4" max="17" width="8.5703125" customWidth="1"/>
  </cols>
  <sheetData>
    <row r="1" spans="1:16" s="2" customFormat="1" ht="16.5" customHeight="1">
      <c r="A1" s="1" t="s">
        <v>390</v>
      </c>
    </row>
    <row r="2" spans="1:16" s="2" customFormat="1" ht="9.75" customHeight="1" thickBot="1">
      <c r="A2" s="3"/>
    </row>
    <row r="3" spans="1:16" s="2" customFormat="1" ht="16.5" customHeight="1" thickBot="1">
      <c r="A3" s="4" t="s">
        <v>0</v>
      </c>
      <c r="B3" s="5" t="s">
        <v>1</v>
      </c>
      <c r="C3" s="5" t="s">
        <v>2</v>
      </c>
      <c r="D3" s="5">
        <v>2</v>
      </c>
      <c r="E3" s="5">
        <v>3</v>
      </c>
      <c r="F3" s="5">
        <v>4</v>
      </c>
      <c r="G3" s="5">
        <v>5</v>
      </c>
      <c r="H3" s="6"/>
      <c r="I3" s="13" t="s">
        <v>9</v>
      </c>
      <c r="J3" s="14">
        <f>(3979/7081)</f>
        <v>0.56192628159864422</v>
      </c>
    </row>
    <row r="4" spans="1:16" s="2" customFormat="1" ht="16.5" customHeight="1" thickBot="1">
      <c r="A4" s="7" t="s">
        <v>125</v>
      </c>
      <c r="B4" s="12" t="s">
        <v>5</v>
      </c>
      <c r="C4" s="10">
        <v>607</v>
      </c>
      <c r="D4" s="10"/>
      <c r="E4" s="10"/>
      <c r="F4" s="10"/>
      <c r="G4" s="9">
        <v>814</v>
      </c>
      <c r="H4" s="11" t="s">
        <v>7</v>
      </c>
      <c r="J4" s="13" t="s">
        <v>11</v>
      </c>
      <c r="K4" s="13" t="s">
        <v>12</v>
      </c>
      <c r="L4" s="13" t="s">
        <v>13</v>
      </c>
    </row>
    <row r="5" spans="1:16" s="2" customFormat="1" ht="16.5" customHeight="1" thickBot="1">
      <c r="A5" s="7" t="s">
        <v>392</v>
      </c>
      <c r="B5" s="12" t="s">
        <v>5</v>
      </c>
      <c r="C5" s="10">
        <v>598</v>
      </c>
      <c r="D5" s="10"/>
      <c r="E5" s="10"/>
      <c r="F5" s="9">
        <v>837</v>
      </c>
      <c r="G5" s="10"/>
      <c r="H5" s="11" t="s">
        <v>8</v>
      </c>
      <c r="I5" s="16" t="s">
        <v>5</v>
      </c>
      <c r="J5" s="17">
        <f>(C4+C5+C9)</f>
        <v>1610</v>
      </c>
      <c r="K5" s="14">
        <f>SUM(J5/J9)</f>
        <v>0.41526953830281144</v>
      </c>
      <c r="L5" s="2">
        <v>2</v>
      </c>
    </row>
    <row r="6" spans="1:16" s="2" customFormat="1" ht="16.5" customHeight="1" thickBot="1">
      <c r="A6" s="18" t="s">
        <v>391</v>
      </c>
      <c r="B6" s="23" t="s">
        <v>14</v>
      </c>
      <c r="C6" s="10">
        <v>583</v>
      </c>
      <c r="D6" s="10"/>
      <c r="E6" s="10"/>
      <c r="F6" s="10"/>
      <c r="G6" s="10"/>
      <c r="H6" s="11"/>
      <c r="I6" s="20" t="s">
        <v>3</v>
      </c>
      <c r="J6" s="17">
        <f>(C8+C10+C11)</f>
        <v>1031</v>
      </c>
      <c r="K6" s="14">
        <f>SUM(J6/J9)</f>
        <v>0.26592726334794947</v>
      </c>
      <c r="L6" s="2">
        <v>1</v>
      </c>
    </row>
    <row r="7" spans="1:16" s="2" customFormat="1" ht="16.5" customHeight="1" thickBot="1">
      <c r="A7" s="7" t="s">
        <v>325</v>
      </c>
      <c r="B7" s="42" t="s">
        <v>16</v>
      </c>
      <c r="C7" s="10">
        <v>579</v>
      </c>
      <c r="D7" s="10"/>
      <c r="E7" s="10"/>
      <c r="F7" s="10"/>
      <c r="G7" s="9">
        <v>722</v>
      </c>
      <c r="H7" s="11" t="s">
        <v>6</v>
      </c>
      <c r="I7" s="21" t="s">
        <v>16</v>
      </c>
      <c r="J7" s="17">
        <f>(C7+C12)</f>
        <v>651</v>
      </c>
      <c r="K7" s="14">
        <f>SUM(J7/J9)</f>
        <v>0.16791333505287592</v>
      </c>
      <c r="L7" s="2">
        <v>1</v>
      </c>
    </row>
    <row r="8" spans="1:16" s="2" customFormat="1" ht="16.5" customHeight="1" thickBot="1">
      <c r="A8" s="7" t="s">
        <v>383</v>
      </c>
      <c r="B8" s="8" t="s">
        <v>3</v>
      </c>
      <c r="C8" s="10">
        <v>492</v>
      </c>
      <c r="D8" s="10"/>
      <c r="E8" s="9">
        <v>816</v>
      </c>
      <c r="F8" s="10"/>
      <c r="G8" s="10"/>
      <c r="H8" s="11" t="s">
        <v>4</v>
      </c>
      <c r="I8" s="13" t="s">
        <v>17</v>
      </c>
      <c r="J8" s="17">
        <v>583</v>
      </c>
      <c r="K8" s="14">
        <f>SUM(J8/J9)</f>
        <v>0.15037400051586278</v>
      </c>
    </row>
    <row r="9" spans="1:16" s="2" customFormat="1" ht="16.5" customHeight="1" thickBot="1">
      <c r="A9" s="18" t="s">
        <v>393</v>
      </c>
      <c r="B9" s="19" t="s">
        <v>5</v>
      </c>
      <c r="C9" s="10">
        <v>405</v>
      </c>
      <c r="D9" s="10"/>
      <c r="E9" s="10"/>
      <c r="F9" s="10" t="s">
        <v>20</v>
      </c>
      <c r="J9" s="24">
        <v>3877</v>
      </c>
    </row>
    <row r="10" spans="1:16" s="2" customFormat="1" ht="16.5" customHeight="1" thickBot="1">
      <c r="A10" s="18" t="s">
        <v>395</v>
      </c>
      <c r="B10" s="28" t="s">
        <v>3</v>
      </c>
      <c r="C10" s="10">
        <v>308</v>
      </c>
      <c r="D10" s="10"/>
      <c r="E10" s="10" t="s">
        <v>20</v>
      </c>
      <c r="H10" s="14"/>
    </row>
    <row r="11" spans="1:16" s="2" customFormat="1" ht="16.5" customHeight="1" thickBot="1">
      <c r="A11" s="18" t="s">
        <v>356</v>
      </c>
      <c r="B11" s="28" t="s">
        <v>3</v>
      </c>
      <c r="C11" s="10">
        <v>231</v>
      </c>
      <c r="D11" s="10" t="s">
        <v>20</v>
      </c>
    </row>
    <row r="12" spans="1:16" s="2" customFormat="1" ht="16.5" customHeight="1" thickBot="1">
      <c r="A12" s="18" t="s">
        <v>394</v>
      </c>
      <c r="B12" s="22" t="s">
        <v>16</v>
      </c>
      <c r="C12" s="10">
        <v>72</v>
      </c>
      <c r="D12" s="10" t="s">
        <v>20</v>
      </c>
    </row>
    <row r="13" spans="1:16" s="2" customFormat="1" ht="10.5" customHeight="1">
      <c r="A13" s="1"/>
    </row>
    <row r="14" spans="1:16" s="2" customFormat="1" ht="17.45" customHeight="1">
      <c r="A14" s="1" t="s">
        <v>396</v>
      </c>
    </row>
    <row r="15" spans="1:16" s="2" customFormat="1" ht="10.5" customHeight="1" thickBot="1">
      <c r="A15" s="1"/>
    </row>
    <row r="16" spans="1:16" s="2" customFormat="1" ht="17.45" customHeight="1" thickBot="1">
      <c r="A16" s="4" t="s">
        <v>0</v>
      </c>
      <c r="B16" s="5" t="s">
        <v>1</v>
      </c>
      <c r="C16" s="5" t="s">
        <v>2</v>
      </c>
      <c r="D16" s="5">
        <v>2</v>
      </c>
      <c r="E16" s="5">
        <v>3</v>
      </c>
      <c r="F16" s="5">
        <v>4</v>
      </c>
      <c r="G16" s="5">
        <v>5</v>
      </c>
      <c r="H16" s="5">
        <v>6</v>
      </c>
      <c r="I16" s="5">
        <v>7</v>
      </c>
      <c r="J16" s="5">
        <v>8</v>
      </c>
      <c r="K16" s="5">
        <v>9</v>
      </c>
      <c r="L16" s="5">
        <v>10</v>
      </c>
      <c r="M16" s="5">
        <v>11</v>
      </c>
      <c r="N16" s="5"/>
      <c r="O16" s="13" t="s">
        <v>9</v>
      </c>
      <c r="P16" s="14">
        <f>(6042/11366)</f>
        <v>0.53158543023051208</v>
      </c>
    </row>
    <row r="17" spans="1:19" s="2" customFormat="1" ht="17.45" customHeight="1" thickBot="1">
      <c r="A17" s="7" t="s">
        <v>397</v>
      </c>
      <c r="B17" s="42" t="s">
        <v>16</v>
      </c>
      <c r="C17" s="9">
        <v>817</v>
      </c>
      <c r="D17" s="10"/>
      <c r="E17" s="10"/>
      <c r="F17" s="10"/>
      <c r="G17" s="10"/>
      <c r="H17" s="10"/>
      <c r="I17" s="10"/>
      <c r="J17" s="9"/>
      <c r="K17" s="10"/>
      <c r="L17" s="10"/>
      <c r="M17" s="10"/>
      <c r="N17" s="11" t="s">
        <v>4</v>
      </c>
      <c r="P17" s="13" t="s">
        <v>11</v>
      </c>
      <c r="Q17" s="13" t="s">
        <v>12</v>
      </c>
      <c r="R17" s="13" t="s">
        <v>13</v>
      </c>
      <c r="S17" s="13"/>
    </row>
    <row r="18" spans="1:19" s="2" customFormat="1" ht="17.45" customHeight="1" thickBot="1">
      <c r="A18" s="7" t="s">
        <v>284</v>
      </c>
      <c r="B18" s="12" t="s">
        <v>5</v>
      </c>
      <c r="C18" s="10">
        <v>575</v>
      </c>
      <c r="D18" s="10"/>
      <c r="E18" s="10"/>
      <c r="F18" s="10"/>
      <c r="G18" s="10"/>
      <c r="H18" s="10"/>
      <c r="I18" s="10"/>
      <c r="J18" s="9">
        <v>759</v>
      </c>
      <c r="K18" s="10"/>
      <c r="L18" s="9"/>
      <c r="M18" s="9"/>
      <c r="N18" s="11" t="s">
        <v>8</v>
      </c>
      <c r="O18" s="16" t="s">
        <v>5</v>
      </c>
      <c r="P18" s="17">
        <f>(C18+C19+C22+C21+C25)</f>
        <v>2452</v>
      </c>
      <c r="Q18" s="14">
        <f>SUM(P18/P22)</f>
        <v>0.4115474991607922</v>
      </c>
      <c r="R18" s="2">
        <v>3</v>
      </c>
    </row>
    <row r="19" spans="1:19" s="2" customFormat="1" ht="17.45" customHeight="1" thickBot="1">
      <c r="A19" s="7" t="s">
        <v>385</v>
      </c>
      <c r="B19" s="12" t="s">
        <v>5</v>
      </c>
      <c r="C19" s="10">
        <v>557</v>
      </c>
      <c r="D19" s="10"/>
      <c r="E19" s="10"/>
      <c r="F19" s="10"/>
      <c r="G19" s="10"/>
      <c r="H19" s="9"/>
      <c r="I19" s="10"/>
      <c r="J19" s="10"/>
      <c r="K19" s="9">
        <v>958</v>
      </c>
      <c r="L19" s="10"/>
      <c r="M19" s="10"/>
      <c r="N19" s="11" t="s">
        <v>7</v>
      </c>
      <c r="O19" s="20" t="s">
        <v>3</v>
      </c>
      <c r="P19" s="17">
        <f>(C20+C23+C24+C26+C30)</f>
        <v>1901</v>
      </c>
      <c r="Q19" s="14">
        <f>SUM(P19/P22)</f>
        <v>0.31906680093991274</v>
      </c>
      <c r="R19" s="2">
        <v>3</v>
      </c>
    </row>
    <row r="20" spans="1:19" s="2" customFormat="1" ht="17.45" customHeight="1" thickBot="1">
      <c r="A20" s="7" t="s">
        <v>398</v>
      </c>
      <c r="B20" s="8" t="s">
        <v>3</v>
      </c>
      <c r="C20" s="10">
        <v>538</v>
      </c>
      <c r="D20" s="10"/>
      <c r="E20" s="10"/>
      <c r="F20" s="10"/>
      <c r="G20" s="10"/>
      <c r="H20" s="10"/>
      <c r="I20" s="10"/>
      <c r="J20" s="10"/>
      <c r="K20" s="10"/>
      <c r="L20" s="9"/>
      <c r="M20" s="9">
        <v>674</v>
      </c>
      <c r="N20" s="11" t="s">
        <v>10</v>
      </c>
      <c r="O20" s="21" t="s">
        <v>16</v>
      </c>
      <c r="P20" s="17">
        <f>(C17+C27+C28+C31)</f>
        <v>1458</v>
      </c>
      <c r="Q20" s="14">
        <f>SUM(P20/P22)</f>
        <v>0.24471299093655588</v>
      </c>
      <c r="R20" s="2">
        <v>1</v>
      </c>
    </row>
    <row r="21" spans="1:19" s="2" customFormat="1" ht="17.45" customHeight="1" thickBot="1">
      <c r="A21" s="7" t="s">
        <v>382</v>
      </c>
      <c r="B21" s="12" t="s">
        <v>5</v>
      </c>
      <c r="C21" s="10">
        <v>500</v>
      </c>
      <c r="D21" s="10"/>
      <c r="E21" s="10"/>
      <c r="F21" s="10"/>
      <c r="G21" s="10"/>
      <c r="H21" s="10"/>
      <c r="I21" s="10"/>
      <c r="J21" s="10"/>
      <c r="K21" s="10"/>
      <c r="L21" s="10"/>
      <c r="M21" s="9">
        <v>720</v>
      </c>
      <c r="N21" s="11" t="s">
        <v>6</v>
      </c>
      <c r="O21" s="26" t="s">
        <v>18</v>
      </c>
      <c r="P21" s="17">
        <v>207</v>
      </c>
      <c r="Q21" s="14">
        <f>SUM(P21/P22)</f>
        <v>3.4743202416918431E-2</v>
      </c>
    </row>
    <row r="22" spans="1:19" s="2" customFormat="1" ht="17.45" customHeight="1" thickBot="1">
      <c r="A22" s="18" t="s">
        <v>404</v>
      </c>
      <c r="B22" s="19" t="s">
        <v>5</v>
      </c>
      <c r="C22" s="10">
        <v>463</v>
      </c>
      <c r="D22" s="10"/>
      <c r="E22" s="10"/>
      <c r="F22" s="10"/>
      <c r="G22" s="10"/>
      <c r="H22" s="10"/>
      <c r="I22" s="10"/>
      <c r="J22" s="10"/>
      <c r="K22" s="10" t="s">
        <v>20</v>
      </c>
      <c r="O22" s="26"/>
      <c r="P22" s="24">
        <v>5958</v>
      </c>
      <c r="Q22" s="14"/>
      <c r="S22" s="14"/>
    </row>
    <row r="23" spans="1:19" s="2" customFormat="1" ht="17.45" customHeight="1" thickBot="1">
      <c r="A23" s="7" t="s">
        <v>400</v>
      </c>
      <c r="B23" s="8" t="s">
        <v>3</v>
      </c>
      <c r="C23" s="10">
        <v>433</v>
      </c>
      <c r="D23" s="10"/>
      <c r="E23" s="10"/>
      <c r="F23" s="10"/>
      <c r="G23" s="10"/>
      <c r="H23" s="10"/>
      <c r="I23" s="9"/>
      <c r="J23" s="10"/>
      <c r="K23" s="10"/>
      <c r="L23" s="10"/>
      <c r="M23" s="9">
        <v>665</v>
      </c>
      <c r="N23" s="11" t="s">
        <v>15</v>
      </c>
    </row>
    <row r="24" spans="1:19" s="2" customFormat="1" ht="17.45" customHeight="1" thickBot="1">
      <c r="A24" s="7" t="s">
        <v>399</v>
      </c>
      <c r="B24" s="8" t="s">
        <v>3</v>
      </c>
      <c r="C24" s="10">
        <v>425</v>
      </c>
      <c r="D24" s="10"/>
      <c r="E24" s="10"/>
      <c r="F24" s="10"/>
      <c r="G24" s="10"/>
      <c r="H24" s="10"/>
      <c r="I24" s="10"/>
      <c r="J24" s="10"/>
      <c r="K24" s="10"/>
      <c r="L24" s="10"/>
      <c r="M24" s="9">
        <v>546</v>
      </c>
      <c r="N24" s="11" t="s">
        <v>225</v>
      </c>
    </row>
    <row r="25" spans="1:19" s="2" customFormat="1" ht="16.5" customHeight="1" thickBot="1">
      <c r="A25" s="18" t="s">
        <v>403</v>
      </c>
      <c r="B25" s="19" t="s">
        <v>5</v>
      </c>
      <c r="C25" s="10">
        <v>357</v>
      </c>
      <c r="D25" s="10"/>
      <c r="E25" s="10"/>
      <c r="F25" s="10"/>
      <c r="G25" s="10"/>
      <c r="H25" s="10"/>
    </row>
    <row r="26" spans="1:19" s="2" customFormat="1" ht="16.5" customHeight="1" thickBot="1">
      <c r="A26" s="18" t="s">
        <v>401</v>
      </c>
      <c r="B26" s="28" t="s">
        <v>3</v>
      </c>
      <c r="C26" s="10">
        <v>320</v>
      </c>
      <c r="D26" s="10"/>
      <c r="E26" s="10"/>
      <c r="F26" s="10"/>
      <c r="G26" s="10"/>
      <c r="H26" s="10"/>
    </row>
    <row r="27" spans="1:19" s="2" customFormat="1" ht="16.5" customHeight="1" thickBot="1">
      <c r="A27" s="18" t="s">
        <v>352</v>
      </c>
      <c r="B27" s="22" t="s">
        <v>16</v>
      </c>
      <c r="C27" s="10">
        <v>261</v>
      </c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1"/>
    </row>
    <row r="28" spans="1:19" s="2" customFormat="1" ht="16.5" customHeight="1" thickBot="1">
      <c r="A28" s="18" t="s">
        <v>361</v>
      </c>
      <c r="B28" s="22" t="s">
        <v>16</v>
      </c>
      <c r="C28" s="10">
        <v>249</v>
      </c>
      <c r="D28" s="10"/>
      <c r="E28" s="10"/>
      <c r="F28" s="10"/>
      <c r="L28" s="21"/>
      <c r="M28" s="17"/>
      <c r="N28" s="14"/>
    </row>
    <row r="29" spans="1:19" s="2" customFormat="1" ht="16.5" customHeight="1" thickBot="1">
      <c r="A29" s="18" t="s">
        <v>406</v>
      </c>
      <c r="B29" s="27" t="s">
        <v>18</v>
      </c>
      <c r="C29" s="10">
        <v>207</v>
      </c>
      <c r="D29" s="10"/>
      <c r="E29" s="10"/>
      <c r="F29" s="10"/>
      <c r="L29" s="47"/>
      <c r="M29" s="17"/>
      <c r="N29" s="14"/>
    </row>
    <row r="30" spans="1:19" s="2" customFormat="1" ht="16.5" customHeight="1" thickBot="1">
      <c r="A30" s="18" t="s">
        <v>402</v>
      </c>
      <c r="B30" s="28" t="s">
        <v>3</v>
      </c>
      <c r="C30" s="10">
        <v>185</v>
      </c>
      <c r="D30" s="10"/>
      <c r="E30" s="10"/>
      <c r="F30" s="10"/>
      <c r="L30" s="21"/>
      <c r="M30" s="17"/>
      <c r="N30" s="14"/>
    </row>
    <row r="31" spans="1:19" s="2" customFormat="1" ht="16.5" customHeight="1" thickBot="1">
      <c r="A31" s="18" t="s">
        <v>405</v>
      </c>
      <c r="B31" s="22" t="s">
        <v>16</v>
      </c>
      <c r="C31" s="10">
        <v>131</v>
      </c>
      <c r="D31" s="10"/>
      <c r="E31" s="10" t="s">
        <v>20</v>
      </c>
      <c r="L31" s="47"/>
      <c r="M31" s="17"/>
      <c r="N31" s="14"/>
    </row>
    <row r="32" spans="1:19" s="2" customFormat="1" ht="11.25" customHeight="1">
      <c r="A32" s="29"/>
      <c r="B32" s="30"/>
      <c r="C32" s="44"/>
      <c r="D32" s="44"/>
      <c r="E32" s="44"/>
      <c r="F32" s="17"/>
      <c r="G32" s="17"/>
      <c r="H32" s="17"/>
      <c r="I32" s="17"/>
      <c r="J32" s="17"/>
      <c r="K32" s="17"/>
      <c r="L32" s="17"/>
      <c r="M32" s="17"/>
      <c r="N32" s="43"/>
    </row>
    <row r="33" spans="1:17" s="2" customFormat="1" ht="17.45" customHeight="1">
      <c r="A33" s="1" t="s">
        <v>407</v>
      </c>
    </row>
    <row r="34" spans="1:17" s="2" customFormat="1" ht="10.5" customHeight="1" thickBot="1">
      <c r="A34" s="1"/>
    </row>
    <row r="35" spans="1:17" s="2" customFormat="1" ht="16.5" customHeight="1" thickBot="1">
      <c r="A35" s="4" t="s">
        <v>0</v>
      </c>
      <c r="B35" s="5" t="s">
        <v>1</v>
      </c>
      <c r="C35" s="5" t="s">
        <v>2</v>
      </c>
      <c r="D35" s="5">
        <v>2</v>
      </c>
      <c r="E35" s="5">
        <v>3</v>
      </c>
      <c r="F35" s="5">
        <v>4</v>
      </c>
      <c r="G35" s="5">
        <v>5</v>
      </c>
      <c r="H35" s="5">
        <v>6</v>
      </c>
      <c r="I35" s="5">
        <v>7</v>
      </c>
      <c r="J35" s="5">
        <v>8</v>
      </c>
      <c r="K35" s="5">
        <v>9</v>
      </c>
      <c r="L35" s="5">
        <v>10</v>
      </c>
      <c r="M35" s="6"/>
      <c r="N35" s="13" t="s">
        <v>9</v>
      </c>
      <c r="O35" s="14">
        <f>(4159/7655)</f>
        <v>0.54330502939255387</v>
      </c>
    </row>
    <row r="36" spans="1:17" s="2" customFormat="1" ht="16.5" customHeight="1" thickBot="1">
      <c r="A36" s="7" t="s">
        <v>330</v>
      </c>
      <c r="B36" s="12" t="s">
        <v>5</v>
      </c>
      <c r="C36" s="10">
        <v>494</v>
      </c>
      <c r="D36" s="10"/>
      <c r="E36" s="9"/>
      <c r="F36" s="9"/>
      <c r="G36" s="10"/>
      <c r="H36" s="10"/>
      <c r="I36" s="9"/>
      <c r="J36" s="9"/>
      <c r="K36" s="9">
        <v>726</v>
      </c>
      <c r="L36" s="10"/>
      <c r="M36" s="11" t="s">
        <v>8</v>
      </c>
      <c r="O36" s="13" t="s">
        <v>11</v>
      </c>
      <c r="P36" s="13" t="s">
        <v>12</v>
      </c>
      <c r="Q36" s="13" t="s">
        <v>13</v>
      </c>
    </row>
    <row r="37" spans="1:17" s="2" customFormat="1" ht="16.5" customHeight="1" thickBot="1">
      <c r="A37" s="7" t="s">
        <v>212</v>
      </c>
      <c r="B37" s="8" t="s">
        <v>3</v>
      </c>
      <c r="C37" s="10">
        <v>458</v>
      </c>
      <c r="D37" s="10"/>
      <c r="E37" s="10"/>
      <c r="F37" s="10"/>
      <c r="G37" s="10"/>
      <c r="H37" s="9"/>
      <c r="I37" s="10"/>
      <c r="J37" s="10"/>
      <c r="K37" s="9">
        <v>799</v>
      </c>
      <c r="L37" s="9"/>
      <c r="M37" s="11" t="s">
        <v>4</v>
      </c>
      <c r="N37" s="16" t="s">
        <v>5</v>
      </c>
      <c r="O37" s="17">
        <f>(C36+C42+C43+C47)</f>
        <v>1275</v>
      </c>
      <c r="P37" s="14">
        <f>SUM(O37/O42)</f>
        <v>0.31082398829839103</v>
      </c>
      <c r="Q37" s="2">
        <v>2</v>
      </c>
    </row>
    <row r="38" spans="1:17" s="2" customFormat="1" ht="16.5" customHeight="1" thickBot="1">
      <c r="A38" s="7" t="s">
        <v>387</v>
      </c>
      <c r="B38" s="42" t="s">
        <v>16</v>
      </c>
      <c r="C38" s="10">
        <v>410</v>
      </c>
      <c r="D38" s="10"/>
      <c r="E38" s="10"/>
      <c r="F38" s="10"/>
      <c r="G38" s="10"/>
      <c r="H38" s="9"/>
      <c r="I38" s="10"/>
      <c r="J38" s="10"/>
      <c r="K38" s="9">
        <v>684</v>
      </c>
      <c r="L38" s="9"/>
      <c r="M38" s="11" t="s">
        <v>7</v>
      </c>
      <c r="N38" s="20" t="s">
        <v>3</v>
      </c>
      <c r="O38" s="17">
        <f>(C37+C39+C40+C46)</f>
        <v>1371</v>
      </c>
      <c r="P38" s="14">
        <f>SUM(O38/O42)</f>
        <v>0.33422720624085811</v>
      </c>
      <c r="Q38" s="2">
        <v>2</v>
      </c>
    </row>
    <row r="39" spans="1:17" s="2" customFormat="1" ht="16.5" customHeight="1" thickBot="1">
      <c r="A39" s="7" t="s">
        <v>386</v>
      </c>
      <c r="B39" s="8" t="s">
        <v>3</v>
      </c>
      <c r="C39" s="10">
        <v>386</v>
      </c>
      <c r="D39" s="10"/>
      <c r="E39" s="10"/>
      <c r="F39" s="10"/>
      <c r="G39" s="10"/>
      <c r="H39" s="9"/>
      <c r="I39" s="10"/>
      <c r="J39" s="10"/>
      <c r="K39" s="10"/>
      <c r="L39" s="9">
        <v>661</v>
      </c>
      <c r="M39" s="11" t="s">
        <v>6</v>
      </c>
      <c r="N39" s="21" t="s">
        <v>16</v>
      </c>
      <c r="O39" s="17">
        <f>(C38+C41+C44+C49)</f>
        <v>1086</v>
      </c>
      <c r="P39" s="14">
        <f>SUM(O39/O42)</f>
        <v>0.26474890297415893</v>
      </c>
      <c r="Q39" s="2">
        <v>1</v>
      </c>
    </row>
    <row r="40" spans="1:17" s="2" customFormat="1" ht="16.5" customHeight="1" thickBot="1">
      <c r="A40" s="18" t="s">
        <v>410</v>
      </c>
      <c r="B40" s="28" t="s">
        <v>3</v>
      </c>
      <c r="C40" s="10">
        <v>344</v>
      </c>
      <c r="D40" s="10"/>
      <c r="E40" s="10"/>
      <c r="F40" s="10"/>
      <c r="G40" s="10"/>
      <c r="H40" s="10"/>
      <c r="I40" s="10"/>
      <c r="J40" s="10"/>
      <c r="K40" s="10"/>
      <c r="N40" s="26" t="s">
        <v>18</v>
      </c>
      <c r="O40" s="17">
        <v>146</v>
      </c>
      <c r="P40" s="14">
        <f>SUM(O40/O42)</f>
        <v>3.5592393954168695E-2</v>
      </c>
    </row>
    <row r="41" spans="1:17" s="2" customFormat="1" ht="16.5" customHeight="1" thickBot="1">
      <c r="A41" s="18" t="s">
        <v>414</v>
      </c>
      <c r="B41" s="22" t="s">
        <v>16</v>
      </c>
      <c r="C41" s="10">
        <v>339</v>
      </c>
      <c r="D41" s="10"/>
      <c r="E41" s="10"/>
      <c r="F41" s="10"/>
      <c r="G41" s="10"/>
      <c r="H41" s="9"/>
      <c r="I41" s="10"/>
      <c r="J41" s="10"/>
      <c r="K41" s="10"/>
      <c r="L41" s="10"/>
      <c r="M41" s="11"/>
      <c r="N41" s="13" t="s">
        <v>17</v>
      </c>
      <c r="O41" s="17">
        <v>224</v>
      </c>
      <c r="P41" s="14">
        <f>SUM(O41/O42)</f>
        <v>5.4607508532423209E-2</v>
      </c>
    </row>
    <row r="42" spans="1:17" s="2" customFormat="1" ht="16.5" customHeight="1" thickBot="1">
      <c r="A42" s="7" t="s">
        <v>408</v>
      </c>
      <c r="B42" s="12" t="s">
        <v>5</v>
      </c>
      <c r="C42" s="10">
        <v>337</v>
      </c>
      <c r="D42" s="10"/>
      <c r="E42" s="10"/>
      <c r="F42" s="10"/>
      <c r="G42" s="10"/>
      <c r="H42" s="10"/>
      <c r="I42" s="10"/>
      <c r="J42" s="10"/>
      <c r="K42" s="10"/>
      <c r="L42" s="9">
        <v>527</v>
      </c>
      <c r="M42" s="9" t="s">
        <v>10</v>
      </c>
      <c r="N42" s="13"/>
      <c r="O42" s="24">
        <v>4102</v>
      </c>
      <c r="P42" s="14"/>
    </row>
    <row r="43" spans="1:17" s="2" customFormat="1" ht="16.5" customHeight="1" thickBot="1">
      <c r="A43" s="18" t="s">
        <v>409</v>
      </c>
      <c r="B43" s="19" t="s">
        <v>5</v>
      </c>
      <c r="C43" s="10">
        <v>277</v>
      </c>
      <c r="D43" s="10"/>
      <c r="E43" s="10"/>
      <c r="F43" s="10"/>
      <c r="G43" s="10"/>
      <c r="H43" s="10"/>
    </row>
    <row r="44" spans="1:17" s="2" customFormat="1" ht="16.5" customHeight="1" thickBot="1">
      <c r="A44" s="18" t="s">
        <v>412</v>
      </c>
      <c r="B44" s="22" t="s">
        <v>16</v>
      </c>
      <c r="C44" s="10">
        <v>249</v>
      </c>
      <c r="D44" s="10"/>
      <c r="E44" s="10"/>
      <c r="F44" s="10"/>
      <c r="G44" s="10"/>
      <c r="H44" s="10"/>
    </row>
    <row r="45" spans="1:17" s="2" customFormat="1" ht="16.5" customHeight="1" thickBot="1">
      <c r="A45" s="18" t="s">
        <v>371</v>
      </c>
      <c r="B45" s="23" t="s">
        <v>14</v>
      </c>
      <c r="C45" s="10">
        <v>224</v>
      </c>
      <c r="D45" s="10"/>
      <c r="E45" s="10"/>
      <c r="F45" s="10"/>
      <c r="G45" s="10"/>
      <c r="H45" s="10"/>
      <c r="I45" s="45"/>
      <c r="J45" s="45"/>
      <c r="K45"/>
      <c r="L45" s="17"/>
    </row>
    <row r="46" spans="1:17" s="2" customFormat="1" ht="16.5" customHeight="1" thickBot="1">
      <c r="A46" s="18" t="s">
        <v>413</v>
      </c>
      <c r="B46" s="28" t="s">
        <v>3</v>
      </c>
      <c r="C46" s="10">
        <v>183</v>
      </c>
      <c r="D46" s="10"/>
      <c r="E46" s="10"/>
      <c r="F46" s="10"/>
      <c r="G46" s="10" t="s">
        <v>20</v>
      </c>
      <c r="H46" s="24"/>
      <c r="I46" s="45"/>
      <c r="J46" s="45"/>
      <c r="K46"/>
    </row>
    <row r="47" spans="1:17" s="2" customFormat="1" ht="16.5" customHeight="1" thickBot="1">
      <c r="A47" s="18" t="s">
        <v>411</v>
      </c>
      <c r="B47" s="19" t="s">
        <v>5</v>
      </c>
      <c r="C47" s="10">
        <v>167</v>
      </c>
      <c r="D47" s="10"/>
      <c r="E47" s="10"/>
      <c r="F47" s="10" t="s">
        <v>20</v>
      </c>
    </row>
    <row r="48" spans="1:17" s="2" customFormat="1" ht="16.5" customHeight="1" thickBot="1">
      <c r="A48" s="18" t="s">
        <v>415</v>
      </c>
      <c r="B48" s="27" t="s">
        <v>18</v>
      </c>
      <c r="C48" s="10">
        <v>146</v>
      </c>
      <c r="D48" s="10"/>
      <c r="E48" s="10" t="s">
        <v>20</v>
      </c>
      <c r="F48" s="17"/>
      <c r="H48" s="24"/>
      <c r="I48" s="45"/>
      <c r="J48" s="45"/>
      <c r="K48"/>
      <c r="L48" s="17"/>
    </row>
    <row r="49" spans="1:14" s="2" customFormat="1" ht="16.5" customHeight="1" thickBot="1">
      <c r="A49" s="18" t="s">
        <v>416</v>
      </c>
      <c r="B49" s="22" t="s">
        <v>16</v>
      </c>
      <c r="C49" s="10">
        <v>88</v>
      </c>
      <c r="D49" s="10" t="s">
        <v>20</v>
      </c>
      <c r="E49" s="17"/>
      <c r="F49" s="17"/>
      <c r="H49" s="24"/>
      <c r="I49" s="45"/>
      <c r="J49" s="45"/>
      <c r="K49"/>
    </row>
    <row r="51" spans="1:14" s="2" customFormat="1" ht="17.45" customHeight="1">
      <c r="A51" s="1" t="s">
        <v>417</v>
      </c>
    </row>
    <row r="52" spans="1:14" s="2" customFormat="1" ht="10.5" customHeight="1" thickBot="1">
      <c r="A52" s="1"/>
    </row>
    <row r="53" spans="1:14" s="2" customFormat="1" ht="16.5" customHeight="1" thickBot="1">
      <c r="A53" s="4" t="s">
        <v>0</v>
      </c>
      <c r="B53" s="5" t="s">
        <v>1</v>
      </c>
      <c r="C53" s="5" t="s">
        <v>2</v>
      </c>
      <c r="D53" s="5">
        <v>2</v>
      </c>
      <c r="E53" s="5">
        <v>3</v>
      </c>
      <c r="F53" s="5">
        <v>4</v>
      </c>
      <c r="G53" s="5">
        <v>5</v>
      </c>
      <c r="H53" s="5">
        <v>6</v>
      </c>
      <c r="I53" s="5">
        <v>7</v>
      </c>
      <c r="J53" s="6"/>
      <c r="K53" s="13" t="s">
        <v>9</v>
      </c>
      <c r="L53" s="14">
        <f>(5668/10709)</f>
        <v>0.52927444205808194</v>
      </c>
    </row>
    <row r="54" spans="1:14" s="2" customFormat="1" ht="16.5" customHeight="1" thickBot="1">
      <c r="A54" s="7" t="s">
        <v>389</v>
      </c>
      <c r="B54" s="42" t="s">
        <v>16</v>
      </c>
      <c r="C54" s="10">
        <v>909</v>
      </c>
      <c r="D54" s="10"/>
      <c r="E54" s="9">
        <v>929</v>
      </c>
      <c r="F54" s="10"/>
      <c r="G54" s="9"/>
      <c r="H54" s="10"/>
      <c r="I54" s="10"/>
      <c r="J54" s="11" t="s">
        <v>4</v>
      </c>
      <c r="L54" s="13" t="s">
        <v>11</v>
      </c>
      <c r="M54" s="13" t="s">
        <v>12</v>
      </c>
      <c r="N54" s="13" t="s">
        <v>13</v>
      </c>
    </row>
    <row r="55" spans="1:14" s="2" customFormat="1" ht="16.5" customHeight="1" thickBot="1">
      <c r="A55" s="7" t="s">
        <v>322</v>
      </c>
      <c r="B55" s="12" t="s">
        <v>5</v>
      </c>
      <c r="C55" s="10">
        <v>736</v>
      </c>
      <c r="D55" s="10"/>
      <c r="E55" s="10"/>
      <c r="F55" s="9">
        <v>945</v>
      </c>
      <c r="G55" s="10"/>
      <c r="H55" s="10"/>
      <c r="I55" s="10"/>
      <c r="J55" s="11" t="s">
        <v>8</v>
      </c>
      <c r="K55" s="16" t="s">
        <v>5</v>
      </c>
      <c r="L55" s="17">
        <f>(C55+C58+C62+C63)</f>
        <v>1784</v>
      </c>
      <c r="M55" s="14">
        <f>SUM(L55/L59)</f>
        <v>0.32132564841498557</v>
      </c>
      <c r="N55" s="2">
        <v>2</v>
      </c>
    </row>
    <row r="56" spans="1:14" s="2" customFormat="1" ht="16.5" customHeight="1" thickBot="1">
      <c r="A56" s="7" t="s">
        <v>380</v>
      </c>
      <c r="B56" s="8" t="s">
        <v>3</v>
      </c>
      <c r="C56" s="10">
        <v>656</v>
      </c>
      <c r="D56" s="10"/>
      <c r="E56" s="10"/>
      <c r="F56" s="10"/>
      <c r="G56" s="10"/>
      <c r="H56" s="10"/>
      <c r="I56" s="9">
        <v>934</v>
      </c>
      <c r="J56" s="11" t="s">
        <v>6</v>
      </c>
      <c r="K56" s="20" t="s">
        <v>3</v>
      </c>
      <c r="L56" s="17">
        <f>(C56+C57+C60+C64)</f>
        <v>1917</v>
      </c>
      <c r="M56" s="14">
        <f>SUM(L56/L59)</f>
        <v>0.34528097982708933</v>
      </c>
      <c r="N56" s="2">
        <v>2</v>
      </c>
    </row>
    <row r="57" spans="1:14" s="2" customFormat="1" ht="16.5" customHeight="1" thickBot="1">
      <c r="A57" s="7" t="s">
        <v>388</v>
      </c>
      <c r="B57" s="8" t="s">
        <v>3</v>
      </c>
      <c r="C57" s="10">
        <v>619</v>
      </c>
      <c r="D57" s="10"/>
      <c r="E57" s="10"/>
      <c r="F57" s="10"/>
      <c r="G57" s="10"/>
      <c r="H57" s="9">
        <v>983</v>
      </c>
      <c r="I57" s="10"/>
      <c r="J57" s="11" t="s">
        <v>7</v>
      </c>
      <c r="K57" s="21" t="s">
        <v>16</v>
      </c>
      <c r="L57" s="17">
        <f>(C54+C59)</f>
        <v>1433</v>
      </c>
      <c r="M57" s="14">
        <f>SUM(L57/L59)</f>
        <v>0.25810518731988474</v>
      </c>
      <c r="N57" s="2">
        <v>1</v>
      </c>
    </row>
    <row r="58" spans="1:14" s="2" customFormat="1" ht="16.5" customHeight="1" thickBot="1">
      <c r="A58" s="7" t="s">
        <v>418</v>
      </c>
      <c r="B58" s="12" t="s">
        <v>5</v>
      </c>
      <c r="C58" s="10">
        <v>551</v>
      </c>
      <c r="D58" s="10"/>
      <c r="E58" s="10"/>
      <c r="F58" s="10"/>
      <c r="G58" s="10"/>
      <c r="H58" s="10"/>
      <c r="I58" s="9">
        <v>686</v>
      </c>
      <c r="J58" s="11" t="s">
        <v>10</v>
      </c>
      <c r="K58" s="26" t="s">
        <v>18</v>
      </c>
      <c r="L58" s="17">
        <v>418</v>
      </c>
      <c r="M58" s="14">
        <f>SUM(L58/L59)</f>
        <v>7.5288184438040348E-2</v>
      </c>
    </row>
    <row r="59" spans="1:14" s="2" customFormat="1" ht="16.5" customHeight="1" thickBot="1">
      <c r="A59" s="18" t="s">
        <v>374</v>
      </c>
      <c r="B59" s="22" t="s">
        <v>16</v>
      </c>
      <c r="C59" s="10">
        <v>524</v>
      </c>
      <c r="D59" s="10"/>
      <c r="E59" s="10"/>
      <c r="F59" s="10"/>
      <c r="G59" s="10"/>
      <c r="H59" s="10"/>
      <c r="I59" s="10"/>
      <c r="J59" s="11"/>
      <c r="K59" s="62"/>
      <c r="L59" s="24">
        <v>5552</v>
      </c>
      <c r="M59" s="14"/>
    </row>
    <row r="60" spans="1:14" s="2" customFormat="1" ht="16.5" customHeight="1" thickBot="1">
      <c r="A60" s="18" t="s">
        <v>420</v>
      </c>
      <c r="B60" s="28" t="s">
        <v>3</v>
      </c>
      <c r="C60" s="10">
        <v>467</v>
      </c>
      <c r="D60" s="10"/>
      <c r="E60" s="10"/>
      <c r="F60" s="10"/>
      <c r="G60" s="10"/>
      <c r="H60" s="10"/>
      <c r="I60" s="10"/>
    </row>
    <row r="61" spans="1:14" s="2" customFormat="1" ht="16.5" customHeight="1" thickBot="1">
      <c r="A61" s="18" t="s">
        <v>309</v>
      </c>
      <c r="B61" s="27" t="s">
        <v>18</v>
      </c>
      <c r="C61" s="10">
        <v>418</v>
      </c>
      <c r="D61" s="10"/>
      <c r="E61" s="10"/>
      <c r="F61" s="10"/>
      <c r="G61" s="10"/>
      <c r="H61" s="10"/>
    </row>
    <row r="62" spans="1:14" s="2" customFormat="1" ht="16.5" customHeight="1" thickBot="1">
      <c r="A62" s="18" t="s">
        <v>376</v>
      </c>
      <c r="B62" s="19" t="s">
        <v>5</v>
      </c>
      <c r="C62" s="10">
        <v>261</v>
      </c>
      <c r="D62" s="10"/>
      <c r="E62" s="10"/>
      <c r="F62" s="10" t="s">
        <v>20</v>
      </c>
    </row>
    <row r="63" spans="1:14" s="2" customFormat="1" ht="16.5" customHeight="1" thickBot="1">
      <c r="A63" s="18" t="s">
        <v>421</v>
      </c>
      <c r="B63" s="19" t="s">
        <v>5</v>
      </c>
      <c r="C63" s="10">
        <v>236</v>
      </c>
      <c r="D63" s="10"/>
      <c r="E63" s="10" t="s">
        <v>20</v>
      </c>
    </row>
    <row r="64" spans="1:14" s="2" customFormat="1" ht="16.5" customHeight="1" thickBot="1">
      <c r="A64" s="18" t="s">
        <v>419</v>
      </c>
      <c r="B64" s="28" t="s">
        <v>3</v>
      </c>
      <c r="C64" s="10">
        <v>175</v>
      </c>
      <c r="D64" s="10" t="s">
        <v>20</v>
      </c>
      <c r="L64" s="17"/>
    </row>
    <row r="66" spans="1:22" s="31" customFormat="1" ht="15" customHeight="1">
      <c r="B66" s="35" t="s">
        <v>19</v>
      </c>
      <c r="C66" s="37" t="s">
        <v>5</v>
      </c>
      <c r="D66" s="38" t="s">
        <v>3</v>
      </c>
      <c r="E66" s="39" t="s">
        <v>16</v>
      </c>
      <c r="F66" s="40" t="s">
        <v>18</v>
      </c>
      <c r="G66" s="35" t="s">
        <v>17</v>
      </c>
      <c r="T66" s="32"/>
      <c r="U66" s="33"/>
      <c r="V66" s="34"/>
    </row>
    <row r="67" spans="1:22" s="31" customFormat="1" ht="15" customHeight="1">
      <c r="A67" s="31" t="s">
        <v>11</v>
      </c>
      <c r="B67" s="36">
        <f>SUM(J9+O42+L59+P22)</f>
        <v>19489</v>
      </c>
      <c r="C67" s="33">
        <f>SUM(L55+O37+J5+P18)</f>
        <v>7121</v>
      </c>
      <c r="D67" s="33">
        <f>SUM(L56+O38+J6+P19)</f>
        <v>6220</v>
      </c>
      <c r="E67" s="33">
        <f>SUM(L57+O39+J7+P20)</f>
        <v>4628</v>
      </c>
      <c r="F67" s="33">
        <f>(L58+P21+O40)</f>
        <v>771</v>
      </c>
      <c r="G67" s="33">
        <f>(J8+O41)</f>
        <v>807</v>
      </c>
      <c r="T67" s="35"/>
      <c r="U67" s="36"/>
      <c r="V67" s="34"/>
    </row>
    <row r="68" spans="1:22" s="31" customFormat="1" ht="15" customHeight="1">
      <c r="A68" s="31" t="s">
        <v>12</v>
      </c>
      <c r="B68" s="41">
        <v>1</v>
      </c>
      <c r="C68" s="34">
        <f>SUM(C67/$B$67)</f>
        <v>0.36538560213453741</v>
      </c>
      <c r="D68" s="34">
        <f>SUM(D67/$B$67)</f>
        <v>0.3191543947868028</v>
      </c>
      <c r="E68" s="34">
        <f>SUM(E67/$B$67)</f>
        <v>0.23746728924008415</v>
      </c>
      <c r="F68" s="34">
        <f>SUM(F67/$B$67)</f>
        <v>3.9560777874698548E-2</v>
      </c>
      <c r="G68" s="34">
        <f>SUM(G67/$B$67)</f>
        <v>4.1407973728770073E-2</v>
      </c>
    </row>
    <row r="69" spans="1:22" s="31" customFormat="1" ht="15" customHeight="1">
      <c r="A69" s="31" t="s">
        <v>13</v>
      </c>
      <c r="B69" s="35">
        <v>21</v>
      </c>
      <c r="C69" s="31">
        <v>9</v>
      </c>
      <c r="D69" s="31">
        <v>8</v>
      </c>
      <c r="E69" s="31">
        <v>4</v>
      </c>
      <c r="F69" s="31">
        <v>0</v>
      </c>
      <c r="G69" s="31">
        <v>0</v>
      </c>
    </row>
  </sheetData>
  <phoneticPr fontId="0" type="noConversion"/>
  <pageMargins left="0.75" right="0.75" top="1" bottom="1" header="0.5" footer="0.5"/>
  <pageSetup paperSize="9" orientation="portrait" horizontalDpi="300" verticalDpi="300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dimension ref="A1:U66"/>
  <sheetViews>
    <sheetView workbookViewId="0">
      <selection activeCell="O13" sqref="O13"/>
    </sheetView>
  </sheetViews>
  <sheetFormatPr defaultRowHeight="12.75"/>
  <cols>
    <col min="1" max="1" width="25.28515625" customWidth="1"/>
    <col min="2" max="2" width="8.42578125" customWidth="1"/>
    <col min="3" max="3" width="9.7109375" customWidth="1"/>
    <col min="4" max="17" width="8.5703125" customWidth="1"/>
  </cols>
  <sheetData>
    <row r="1" spans="1:15" s="2" customFormat="1" ht="16.5" customHeight="1">
      <c r="A1" s="1" t="s">
        <v>354</v>
      </c>
    </row>
    <row r="2" spans="1:15" s="2" customFormat="1" ht="9.75" customHeight="1" thickBot="1">
      <c r="A2" s="3"/>
    </row>
    <row r="3" spans="1:15" s="2" customFormat="1" ht="16.5" customHeight="1" thickBot="1">
      <c r="A3" s="4" t="s">
        <v>0</v>
      </c>
      <c r="B3" s="5" t="s">
        <v>1</v>
      </c>
      <c r="C3" s="5" t="s">
        <v>2</v>
      </c>
      <c r="D3" s="5">
        <v>2</v>
      </c>
      <c r="E3" s="5">
        <v>3</v>
      </c>
      <c r="F3" s="5">
        <v>4</v>
      </c>
      <c r="G3" s="5">
        <v>5</v>
      </c>
      <c r="H3" s="5">
        <v>6</v>
      </c>
      <c r="I3" s="6"/>
      <c r="J3" s="13" t="s">
        <v>9</v>
      </c>
      <c r="K3" s="14">
        <f>(4795/7169)</f>
        <v>0.6688520016738736</v>
      </c>
    </row>
    <row r="4" spans="1:15" s="2" customFormat="1" ht="16.5" customHeight="1" thickBot="1">
      <c r="A4" s="7" t="s">
        <v>280</v>
      </c>
      <c r="B4" s="15" t="s">
        <v>14</v>
      </c>
      <c r="C4" s="10">
        <v>719</v>
      </c>
      <c r="D4" s="10">
        <v>727</v>
      </c>
      <c r="E4" s="10">
        <v>762</v>
      </c>
      <c r="F4" s="10">
        <v>772</v>
      </c>
      <c r="G4" s="10">
        <v>853</v>
      </c>
      <c r="H4" s="11">
        <v>969</v>
      </c>
      <c r="I4" s="11" t="s">
        <v>4</v>
      </c>
      <c r="K4" s="13" t="s">
        <v>11</v>
      </c>
      <c r="L4" s="13" t="s">
        <v>12</v>
      </c>
      <c r="M4" s="13" t="s">
        <v>13</v>
      </c>
    </row>
    <row r="5" spans="1:15" s="2" customFormat="1" ht="16.5" customHeight="1" thickBot="1">
      <c r="A5" s="7" t="s">
        <v>355</v>
      </c>
      <c r="B5" s="42" t="s">
        <v>16</v>
      </c>
      <c r="C5" s="10">
        <v>642</v>
      </c>
      <c r="D5" s="10">
        <v>663</v>
      </c>
      <c r="E5" s="10">
        <v>669</v>
      </c>
      <c r="F5" s="10">
        <v>679</v>
      </c>
      <c r="G5" s="10">
        <v>685</v>
      </c>
      <c r="H5" s="9">
        <v>896</v>
      </c>
      <c r="I5" s="11" t="s">
        <v>7</v>
      </c>
      <c r="J5" s="16" t="s">
        <v>5</v>
      </c>
      <c r="K5" s="17">
        <f>(C7+C8+C9)</f>
        <v>1561</v>
      </c>
      <c r="L5" s="14">
        <f>SUM(K5/K9)</f>
        <v>0.33656748598533853</v>
      </c>
      <c r="M5" s="2">
        <v>1</v>
      </c>
    </row>
    <row r="6" spans="1:15" s="2" customFormat="1" ht="16.5" customHeight="1" thickBot="1">
      <c r="A6" s="7" t="s">
        <v>383</v>
      </c>
      <c r="B6" s="8" t="s">
        <v>3</v>
      </c>
      <c r="C6" s="10">
        <v>604</v>
      </c>
      <c r="D6" s="10">
        <v>784</v>
      </c>
      <c r="E6" s="9">
        <v>1028</v>
      </c>
      <c r="F6" s="10"/>
      <c r="G6" s="10"/>
      <c r="H6" s="10"/>
      <c r="I6" s="11" t="s">
        <v>8</v>
      </c>
      <c r="J6" s="20" t="s">
        <v>3</v>
      </c>
      <c r="K6" s="17">
        <f>(C6+C11+C12)</f>
        <v>1280</v>
      </c>
      <c r="L6" s="14">
        <f>SUM(K6/K9)</f>
        <v>0.27598102630444155</v>
      </c>
      <c r="M6" s="2">
        <v>1</v>
      </c>
    </row>
    <row r="7" spans="1:15" s="2" customFormat="1" ht="16.5" customHeight="1" thickBot="1">
      <c r="A7" s="7" t="s">
        <v>125</v>
      </c>
      <c r="B7" s="12" t="s">
        <v>5</v>
      </c>
      <c r="C7" s="10">
        <v>551</v>
      </c>
      <c r="D7" s="10">
        <v>554</v>
      </c>
      <c r="E7" s="10">
        <v>555</v>
      </c>
      <c r="F7" s="10">
        <v>557</v>
      </c>
      <c r="G7" s="10">
        <v>717</v>
      </c>
      <c r="H7" s="9">
        <v>738</v>
      </c>
      <c r="I7" s="11" t="s">
        <v>6</v>
      </c>
      <c r="J7" s="21" t="s">
        <v>16</v>
      </c>
      <c r="K7" s="17">
        <f>(C5+C10)</f>
        <v>1078</v>
      </c>
      <c r="L7" s="14">
        <f>SUM(K7/K9)</f>
        <v>0.23242777059077188</v>
      </c>
      <c r="M7" s="2">
        <v>1</v>
      </c>
    </row>
    <row r="8" spans="1:15" s="2" customFormat="1" ht="16.5" customHeight="1" thickBot="1">
      <c r="A8" s="18" t="s">
        <v>277</v>
      </c>
      <c r="B8" s="19" t="s">
        <v>5</v>
      </c>
      <c r="C8" s="10">
        <v>521</v>
      </c>
      <c r="D8" s="10">
        <v>531</v>
      </c>
      <c r="E8" s="10">
        <v>533</v>
      </c>
      <c r="F8" s="10">
        <v>533</v>
      </c>
      <c r="G8" s="10">
        <v>689</v>
      </c>
      <c r="H8" s="10">
        <v>712</v>
      </c>
      <c r="I8" s="11"/>
      <c r="J8" s="13" t="s">
        <v>17</v>
      </c>
      <c r="K8" s="17">
        <v>719</v>
      </c>
      <c r="L8" s="14">
        <f>SUM(K8/K9)</f>
        <v>0.15502371711944804</v>
      </c>
      <c r="M8" s="2">
        <v>1</v>
      </c>
    </row>
    <row r="9" spans="1:15" s="2" customFormat="1" ht="16.5" customHeight="1" thickBot="1">
      <c r="A9" s="18" t="s">
        <v>381</v>
      </c>
      <c r="B9" s="19" t="s">
        <v>5</v>
      </c>
      <c r="C9" s="10">
        <v>489</v>
      </c>
      <c r="D9" s="10">
        <v>496</v>
      </c>
      <c r="E9" s="10">
        <v>518</v>
      </c>
      <c r="F9" s="10">
        <v>525</v>
      </c>
      <c r="G9" s="10" t="s">
        <v>20</v>
      </c>
      <c r="K9" s="24">
        <v>4638</v>
      </c>
    </row>
    <row r="10" spans="1:15" s="2" customFormat="1" ht="16.5" customHeight="1" thickBot="1">
      <c r="A10" s="18" t="s">
        <v>357</v>
      </c>
      <c r="B10" s="22" t="s">
        <v>16</v>
      </c>
      <c r="C10" s="10">
        <v>436</v>
      </c>
      <c r="D10" s="10">
        <v>442</v>
      </c>
      <c r="E10" s="10">
        <v>499</v>
      </c>
      <c r="F10" s="10">
        <v>527</v>
      </c>
      <c r="G10" s="10">
        <v>582</v>
      </c>
      <c r="H10" s="10" t="s">
        <v>20</v>
      </c>
      <c r="I10" s="14"/>
    </row>
    <row r="11" spans="1:15" s="2" customFormat="1" ht="16.5" customHeight="1" thickBot="1">
      <c r="A11" s="18" t="s">
        <v>356</v>
      </c>
      <c r="B11" s="28" t="s">
        <v>3</v>
      </c>
      <c r="C11" s="10">
        <v>341</v>
      </c>
      <c r="D11" s="10">
        <v>413</v>
      </c>
      <c r="E11" s="10" t="s">
        <v>20</v>
      </c>
    </row>
    <row r="12" spans="1:15" s="2" customFormat="1" ht="16.5" customHeight="1" thickBot="1">
      <c r="A12" s="18" t="s">
        <v>274</v>
      </c>
      <c r="B12" s="28" t="s">
        <v>3</v>
      </c>
      <c r="C12" s="10">
        <v>335</v>
      </c>
      <c r="D12" s="10" t="s">
        <v>20</v>
      </c>
    </row>
    <row r="13" spans="1:15" s="2" customFormat="1" ht="10.5" customHeight="1">
      <c r="A13" s="1"/>
    </row>
    <row r="14" spans="1:15" s="2" customFormat="1" ht="17.45" customHeight="1">
      <c r="A14" s="1" t="s">
        <v>358</v>
      </c>
    </row>
    <row r="15" spans="1:15" s="2" customFormat="1" ht="10.5" customHeight="1" thickBot="1">
      <c r="A15" s="1"/>
    </row>
    <row r="16" spans="1:15" s="2" customFormat="1" ht="17.45" customHeight="1" thickBot="1">
      <c r="A16" s="4" t="s">
        <v>0</v>
      </c>
      <c r="B16" s="5" t="s">
        <v>1</v>
      </c>
      <c r="C16" s="5" t="s">
        <v>2</v>
      </c>
      <c r="D16" s="5">
        <v>2</v>
      </c>
      <c r="E16" s="5">
        <v>3</v>
      </c>
      <c r="F16" s="5">
        <v>4</v>
      </c>
      <c r="G16" s="5">
        <v>5</v>
      </c>
      <c r="H16" s="5">
        <v>6</v>
      </c>
      <c r="I16" s="5">
        <v>7</v>
      </c>
      <c r="J16" s="5">
        <v>8</v>
      </c>
      <c r="K16" s="5">
        <v>9</v>
      </c>
      <c r="L16" s="5">
        <v>10</v>
      </c>
      <c r="M16" s="5"/>
      <c r="N16" s="13" t="s">
        <v>9</v>
      </c>
      <c r="O16" s="14">
        <f>(7468/11540)</f>
        <v>0.64714038128249562</v>
      </c>
    </row>
    <row r="17" spans="1:18" s="2" customFormat="1" ht="17.45" customHeight="1" thickBot="1">
      <c r="A17" s="7" t="s">
        <v>284</v>
      </c>
      <c r="B17" s="12" t="s">
        <v>5</v>
      </c>
      <c r="C17" s="9">
        <v>1680</v>
      </c>
      <c r="D17" s="10"/>
      <c r="E17" s="10"/>
      <c r="F17" s="10"/>
      <c r="G17" s="10"/>
      <c r="H17" s="10"/>
      <c r="I17" s="10"/>
      <c r="J17" s="9"/>
      <c r="K17" s="10"/>
      <c r="L17" s="10"/>
      <c r="M17" s="11" t="s">
        <v>4</v>
      </c>
      <c r="O17" s="13" t="s">
        <v>11</v>
      </c>
      <c r="P17" s="13" t="s">
        <v>12</v>
      </c>
      <c r="Q17" s="13" t="s">
        <v>13</v>
      </c>
      <c r="R17" s="13"/>
    </row>
    <row r="18" spans="1:18" s="2" customFormat="1" ht="17.45" customHeight="1" thickBot="1">
      <c r="A18" s="7" t="s">
        <v>384</v>
      </c>
      <c r="B18" s="8" t="s">
        <v>3</v>
      </c>
      <c r="C18" s="10">
        <v>654</v>
      </c>
      <c r="D18" s="10">
        <v>671</v>
      </c>
      <c r="E18" s="10">
        <v>676</v>
      </c>
      <c r="F18" s="10">
        <v>697</v>
      </c>
      <c r="G18" s="10">
        <v>724</v>
      </c>
      <c r="H18" s="10">
        <v>773</v>
      </c>
      <c r="I18" s="10">
        <v>797</v>
      </c>
      <c r="J18" s="10">
        <v>799</v>
      </c>
      <c r="K18" s="10">
        <v>809</v>
      </c>
      <c r="L18" s="9">
        <v>814</v>
      </c>
      <c r="M18" s="11" t="s">
        <v>15</v>
      </c>
      <c r="N18" s="16" t="s">
        <v>5</v>
      </c>
      <c r="O18" s="17">
        <f>(C17+C22+C23+C27+C28)</f>
        <v>3356</v>
      </c>
      <c r="P18" s="14">
        <f>SUM(O18/O21)</f>
        <v>0.45610220168524057</v>
      </c>
      <c r="Q18" s="2">
        <v>3</v>
      </c>
    </row>
    <row r="19" spans="1:18" s="2" customFormat="1" ht="17.45" customHeight="1" thickBot="1">
      <c r="A19" s="7" t="s">
        <v>352</v>
      </c>
      <c r="B19" s="42" t="s">
        <v>16</v>
      </c>
      <c r="C19" s="10">
        <v>643</v>
      </c>
      <c r="D19" s="10">
        <v>743</v>
      </c>
      <c r="E19" s="10">
        <v>863</v>
      </c>
      <c r="F19" s="10">
        <v>864</v>
      </c>
      <c r="G19" s="10">
        <v>868</v>
      </c>
      <c r="H19" s="9">
        <v>1173</v>
      </c>
      <c r="I19" s="10"/>
      <c r="J19" s="10"/>
      <c r="K19" s="9"/>
      <c r="L19" s="10"/>
      <c r="M19" s="11" t="s">
        <v>8</v>
      </c>
      <c r="N19" s="20" t="s">
        <v>3</v>
      </c>
      <c r="O19" s="17">
        <f>(C18+C20+C21+C24+C25)</f>
        <v>2663</v>
      </c>
      <c r="P19" s="14">
        <f>SUM(O19/O21)</f>
        <v>0.36191899972818703</v>
      </c>
      <c r="Q19" s="2">
        <v>3</v>
      </c>
    </row>
    <row r="20" spans="1:18" s="2" customFormat="1" ht="17.45" customHeight="1" thickBot="1">
      <c r="A20" s="7" t="s">
        <v>359</v>
      </c>
      <c r="B20" s="8" t="s">
        <v>3</v>
      </c>
      <c r="C20" s="10">
        <v>554</v>
      </c>
      <c r="D20" s="10">
        <v>566</v>
      </c>
      <c r="E20" s="10">
        <v>579</v>
      </c>
      <c r="F20" s="10">
        <v>592</v>
      </c>
      <c r="G20" s="10">
        <v>800</v>
      </c>
      <c r="H20" s="10">
        <v>807</v>
      </c>
      <c r="I20" s="10">
        <v>810</v>
      </c>
      <c r="J20" s="10">
        <v>812</v>
      </c>
      <c r="K20" s="10">
        <v>824</v>
      </c>
      <c r="L20" s="9">
        <v>825</v>
      </c>
      <c r="M20" s="11" t="s">
        <v>10</v>
      </c>
      <c r="N20" s="21" t="s">
        <v>16</v>
      </c>
      <c r="O20" s="17">
        <f>(C19+C26+C29)</f>
        <v>1339</v>
      </c>
      <c r="P20" s="14">
        <f>SUM(O20/O21)</f>
        <v>0.18197879858657243</v>
      </c>
      <c r="Q20" s="2">
        <v>1</v>
      </c>
    </row>
    <row r="21" spans="1:18" s="2" customFormat="1" ht="17.45" customHeight="1" thickBot="1">
      <c r="A21" s="7" t="s">
        <v>363</v>
      </c>
      <c r="B21" s="8" t="s">
        <v>3</v>
      </c>
      <c r="C21" s="10">
        <v>529</v>
      </c>
      <c r="D21" s="10">
        <v>535</v>
      </c>
      <c r="E21" s="10">
        <v>555</v>
      </c>
      <c r="F21" s="10">
        <v>556</v>
      </c>
      <c r="G21" s="10">
        <v>617</v>
      </c>
      <c r="H21" s="10">
        <v>624</v>
      </c>
      <c r="I21" s="10">
        <v>632</v>
      </c>
      <c r="J21" s="10">
        <v>633</v>
      </c>
      <c r="K21" s="10">
        <v>688</v>
      </c>
      <c r="L21" s="9">
        <v>698</v>
      </c>
      <c r="M21" s="11" t="s">
        <v>225</v>
      </c>
      <c r="N21" s="26"/>
      <c r="O21" s="24">
        <v>7358</v>
      </c>
      <c r="P21" s="14"/>
    </row>
    <row r="22" spans="1:18" s="2" customFormat="1" ht="17.45" customHeight="1" thickBot="1">
      <c r="A22" s="7" t="s">
        <v>385</v>
      </c>
      <c r="B22" s="12" t="s">
        <v>5</v>
      </c>
      <c r="C22" s="10">
        <v>524</v>
      </c>
      <c r="D22" s="10">
        <v>623</v>
      </c>
      <c r="E22" s="10">
        <v>629</v>
      </c>
      <c r="F22" s="10">
        <v>691</v>
      </c>
      <c r="G22" s="10">
        <v>718</v>
      </c>
      <c r="H22" s="10">
        <v>728</v>
      </c>
      <c r="I22" s="10">
        <v>730</v>
      </c>
      <c r="J22" s="10">
        <v>731</v>
      </c>
      <c r="K22" s="9">
        <v>1046</v>
      </c>
      <c r="L22" s="10"/>
      <c r="M22" s="11" t="s">
        <v>6</v>
      </c>
      <c r="N22" s="13"/>
      <c r="P22" s="14"/>
      <c r="R22" s="14"/>
    </row>
    <row r="23" spans="1:18" s="2" customFormat="1" ht="17.45" customHeight="1" thickBot="1">
      <c r="A23" s="18" t="s">
        <v>382</v>
      </c>
      <c r="B23" s="19" t="s">
        <v>5</v>
      </c>
      <c r="C23" s="10">
        <v>493</v>
      </c>
      <c r="D23" s="10">
        <v>541</v>
      </c>
      <c r="E23" s="10">
        <v>563</v>
      </c>
      <c r="F23" s="10">
        <v>599</v>
      </c>
      <c r="G23" s="10">
        <v>610</v>
      </c>
      <c r="H23" s="10">
        <v>622</v>
      </c>
      <c r="I23" s="10">
        <v>624</v>
      </c>
      <c r="J23" s="10">
        <v>625</v>
      </c>
      <c r="K23" s="10" t="s">
        <v>20</v>
      </c>
    </row>
    <row r="24" spans="1:18" s="2" customFormat="1" ht="17.45" customHeight="1" thickBot="1">
      <c r="A24" s="18" t="s">
        <v>364</v>
      </c>
      <c r="B24" s="28" t="s">
        <v>3</v>
      </c>
      <c r="C24" s="10">
        <v>482</v>
      </c>
      <c r="D24" s="10">
        <v>537</v>
      </c>
      <c r="E24" s="10">
        <v>541</v>
      </c>
      <c r="F24" s="10">
        <v>544</v>
      </c>
      <c r="G24" s="10">
        <v>612</v>
      </c>
      <c r="H24" s="10">
        <v>631</v>
      </c>
      <c r="I24" s="10">
        <v>639</v>
      </c>
      <c r="J24" s="10">
        <v>640</v>
      </c>
      <c r="K24" s="10">
        <v>643</v>
      </c>
      <c r="L24" s="10">
        <v>646</v>
      </c>
      <c r="M24" s="11"/>
    </row>
    <row r="25" spans="1:18" s="2" customFormat="1" ht="16.5" customHeight="1" thickBot="1">
      <c r="A25" s="18" t="s">
        <v>365</v>
      </c>
      <c r="B25" s="28" t="s">
        <v>3</v>
      </c>
      <c r="C25" s="10">
        <v>444</v>
      </c>
      <c r="D25" s="10">
        <v>446</v>
      </c>
      <c r="E25" s="10">
        <v>448</v>
      </c>
      <c r="F25" s="10">
        <v>451</v>
      </c>
      <c r="G25" s="10" t="s">
        <v>20</v>
      </c>
    </row>
    <row r="26" spans="1:18" s="2" customFormat="1" ht="16.5" customHeight="1" thickBot="1">
      <c r="A26" s="18" t="s">
        <v>361</v>
      </c>
      <c r="B26" s="22" t="s">
        <v>16</v>
      </c>
      <c r="C26" s="10">
        <v>441</v>
      </c>
      <c r="D26" s="10">
        <v>460</v>
      </c>
      <c r="E26" s="10">
        <v>503</v>
      </c>
      <c r="F26" s="10">
        <v>505</v>
      </c>
      <c r="G26" s="10">
        <v>512</v>
      </c>
      <c r="H26" s="10" t="s">
        <v>20</v>
      </c>
    </row>
    <row r="27" spans="1:18" s="2" customFormat="1" ht="16.5" customHeight="1" thickBot="1">
      <c r="A27" s="7" t="s">
        <v>360</v>
      </c>
      <c r="B27" s="12" t="s">
        <v>5</v>
      </c>
      <c r="C27" s="10">
        <v>352</v>
      </c>
      <c r="D27" s="10">
        <v>716</v>
      </c>
      <c r="E27" s="10">
        <v>724</v>
      </c>
      <c r="F27" s="10">
        <v>881</v>
      </c>
      <c r="G27" s="10">
        <v>883</v>
      </c>
      <c r="H27" s="10">
        <v>910</v>
      </c>
      <c r="I27" s="9">
        <v>928</v>
      </c>
      <c r="J27" s="10"/>
      <c r="K27" s="10"/>
      <c r="L27" s="10"/>
      <c r="M27" s="11" t="s">
        <v>7</v>
      </c>
    </row>
    <row r="28" spans="1:18" s="2" customFormat="1" ht="16.5" customHeight="1" thickBot="1">
      <c r="A28" s="18" t="s">
        <v>362</v>
      </c>
      <c r="B28" s="19" t="s">
        <v>5</v>
      </c>
      <c r="C28" s="10">
        <v>307</v>
      </c>
      <c r="D28" s="10">
        <v>332</v>
      </c>
      <c r="E28" s="10">
        <v>335</v>
      </c>
      <c r="F28" s="10" t="s">
        <v>20</v>
      </c>
      <c r="L28" s="21"/>
      <c r="M28" s="17"/>
      <c r="N28" s="14"/>
    </row>
    <row r="29" spans="1:18" s="2" customFormat="1" ht="16.5" customHeight="1" thickBot="1">
      <c r="A29" s="18" t="s">
        <v>350</v>
      </c>
      <c r="B29" s="22" t="s">
        <v>16</v>
      </c>
      <c r="C29" s="10">
        <v>255</v>
      </c>
      <c r="D29" s="10">
        <v>268</v>
      </c>
      <c r="E29" s="10" t="s">
        <v>20</v>
      </c>
      <c r="L29" s="47"/>
      <c r="M29" s="17"/>
      <c r="N29" s="14"/>
    </row>
    <row r="30" spans="1:18" s="2" customFormat="1" ht="11.25" customHeight="1">
      <c r="A30" s="29"/>
      <c r="B30" s="30"/>
      <c r="C30" s="44"/>
      <c r="D30" s="44"/>
      <c r="E30" s="44"/>
      <c r="F30" s="17"/>
      <c r="G30" s="17"/>
      <c r="H30" s="17"/>
      <c r="I30" s="17"/>
      <c r="J30" s="17"/>
      <c r="K30" s="17"/>
      <c r="L30" s="17"/>
      <c r="M30" s="17"/>
      <c r="N30" s="43"/>
    </row>
    <row r="31" spans="1:18" s="2" customFormat="1" ht="17.45" customHeight="1">
      <c r="A31" s="1" t="s">
        <v>366</v>
      </c>
    </row>
    <row r="32" spans="1:18" s="2" customFormat="1" ht="10.5" customHeight="1" thickBot="1">
      <c r="A32" s="1"/>
    </row>
    <row r="33" spans="1:16" s="2" customFormat="1" ht="16.5" customHeight="1" thickBot="1">
      <c r="A33" s="4" t="s">
        <v>0</v>
      </c>
      <c r="B33" s="5" t="s">
        <v>1</v>
      </c>
      <c r="C33" s="5" t="s">
        <v>2</v>
      </c>
      <c r="D33" s="5">
        <v>2</v>
      </c>
      <c r="E33" s="5">
        <v>3</v>
      </c>
      <c r="F33" s="5">
        <v>4</v>
      </c>
      <c r="G33" s="5">
        <v>5</v>
      </c>
      <c r="H33" s="5">
        <v>6</v>
      </c>
      <c r="I33" s="6"/>
      <c r="J33" s="13" t="s">
        <v>9</v>
      </c>
      <c r="K33" s="14">
        <f>(5805/8262)</f>
        <v>0.70261437908496727</v>
      </c>
    </row>
    <row r="34" spans="1:16" s="2" customFormat="1" ht="16.5" customHeight="1" thickBot="1">
      <c r="A34" s="7" t="s">
        <v>212</v>
      </c>
      <c r="B34" s="8" t="s">
        <v>3</v>
      </c>
      <c r="C34" s="10">
        <v>854</v>
      </c>
      <c r="D34" s="10">
        <v>932</v>
      </c>
      <c r="E34" s="9">
        <v>983</v>
      </c>
      <c r="F34" s="9"/>
      <c r="G34" s="10"/>
      <c r="H34" s="10"/>
      <c r="I34" s="11" t="s">
        <v>4</v>
      </c>
      <c r="K34" s="13" t="s">
        <v>11</v>
      </c>
      <c r="L34" s="13" t="s">
        <v>12</v>
      </c>
      <c r="M34" s="13" t="s">
        <v>13</v>
      </c>
    </row>
    <row r="35" spans="1:16" s="2" customFormat="1" ht="16.5" customHeight="1" thickBot="1">
      <c r="A35" s="7" t="s">
        <v>367</v>
      </c>
      <c r="B35" s="12" t="s">
        <v>5</v>
      </c>
      <c r="C35" s="10">
        <v>771</v>
      </c>
      <c r="D35" s="10">
        <v>772</v>
      </c>
      <c r="E35" s="10">
        <v>858</v>
      </c>
      <c r="F35" s="10">
        <v>875</v>
      </c>
      <c r="G35" s="10">
        <v>930</v>
      </c>
      <c r="H35" s="9">
        <v>936</v>
      </c>
      <c r="I35" s="11" t="s">
        <v>7</v>
      </c>
      <c r="J35" s="16" t="s">
        <v>5</v>
      </c>
      <c r="K35" s="17">
        <f>(C35+C37+C38+C41)</f>
        <v>2364</v>
      </c>
      <c r="L35" s="14">
        <f>SUM(K35/K39)</f>
        <v>0.41278156102671554</v>
      </c>
      <c r="M35" s="2">
        <v>2</v>
      </c>
    </row>
    <row r="36" spans="1:16" s="2" customFormat="1" ht="16.5" customHeight="1" thickBot="1">
      <c r="A36" s="7" t="s">
        <v>386</v>
      </c>
      <c r="B36" s="8" t="s">
        <v>3</v>
      </c>
      <c r="C36" s="10">
        <v>714</v>
      </c>
      <c r="D36" s="10">
        <v>723</v>
      </c>
      <c r="E36" s="10">
        <v>732</v>
      </c>
      <c r="F36" s="10">
        <v>739</v>
      </c>
      <c r="G36" s="10">
        <v>748</v>
      </c>
      <c r="H36" s="9">
        <v>1002</v>
      </c>
      <c r="I36" s="11" t="s">
        <v>8</v>
      </c>
      <c r="J36" s="20" t="s">
        <v>3</v>
      </c>
      <c r="K36" s="17">
        <f>(C34+C36+C40+C44)</f>
        <v>2185</v>
      </c>
      <c r="L36" s="14">
        <f>SUM(K36/K39)</f>
        <v>0.38152610441767071</v>
      </c>
      <c r="M36" s="2">
        <v>2</v>
      </c>
    </row>
    <row r="37" spans="1:16" s="2" customFormat="1" ht="16.5" customHeight="1" thickBot="1">
      <c r="A37" s="7" t="s">
        <v>330</v>
      </c>
      <c r="B37" s="12" t="s">
        <v>5</v>
      </c>
      <c r="C37" s="10">
        <v>655</v>
      </c>
      <c r="D37" s="10">
        <v>659</v>
      </c>
      <c r="E37" s="10">
        <v>684</v>
      </c>
      <c r="F37" s="10">
        <v>687</v>
      </c>
      <c r="G37" s="10">
        <v>780</v>
      </c>
      <c r="H37" s="9">
        <v>863</v>
      </c>
      <c r="I37" s="11" t="s">
        <v>10</v>
      </c>
      <c r="J37" s="21" t="s">
        <v>16</v>
      </c>
      <c r="K37" s="17">
        <f>(C39+C42)</f>
        <v>883</v>
      </c>
      <c r="L37" s="14">
        <f>SUM(K37/K39)</f>
        <v>0.15418194517199232</v>
      </c>
      <c r="M37" s="2">
        <v>1</v>
      </c>
    </row>
    <row r="38" spans="1:16" s="2" customFormat="1" ht="16.5" customHeight="1" thickBot="1">
      <c r="A38" s="18" t="s">
        <v>331</v>
      </c>
      <c r="B38" s="19" t="s">
        <v>5</v>
      </c>
      <c r="C38" s="10">
        <v>554</v>
      </c>
      <c r="D38" s="10">
        <v>556</v>
      </c>
      <c r="E38" s="10">
        <v>581</v>
      </c>
      <c r="F38" s="10">
        <v>586</v>
      </c>
      <c r="G38" s="10">
        <v>759</v>
      </c>
      <c r="H38" s="10">
        <v>766</v>
      </c>
      <c r="I38" s="9"/>
      <c r="J38" s="13" t="s">
        <v>17</v>
      </c>
      <c r="K38" s="17">
        <v>295</v>
      </c>
      <c r="L38" s="14">
        <f>SUM(K38/K39)</f>
        <v>5.1510389383621444E-2</v>
      </c>
    </row>
    <row r="39" spans="1:16" s="2" customFormat="1" ht="16.5" customHeight="1" thickBot="1">
      <c r="A39" s="7" t="s">
        <v>387</v>
      </c>
      <c r="B39" s="42" t="s">
        <v>16</v>
      </c>
      <c r="C39" s="10">
        <v>546</v>
      </c>
      <c r="D39" s="10">
        <v>549</v>
      </c>
      <c r="E39" s="10">
        <v>565</v>
      </c>
      <c r="F39" s="10">
        <v>793</v>
      </c>
      <c r="G39" s="10">
        <v>805</v>
      </c>
      <c r="H39" s="9">
        <v>869</v>
      </c>
      <c r="I39" s="11" t="s">
        <v>6</v>
      </c>
      <c r="J39" s="13"/>
      <c r="K39" s="24">
        <v>5727</v>
      </c>
      <c r="L39" s="14"/>
    </row>
    <row r="40" spans="1:16" s="2" customFormat="1" ht="16.5" customHeight="1" thickBot="1">
      <c r="A40" s="18" t="s">
        <v>368</v>
      </c>
      <c r="B40" s="28" t="s">
        <v>3</v>
      </c>
      <c r="C40" s="10">
        <v>477</v>
      </c>
      <c r="D40" s="10">
        <v>483</v>
      </c>
      <c r="E40" s="10">
        <v>493</v>
      </c>
      <c r="F40" s="10">
        <v>506</v>
      </c>
      <c r="G40" s="10">
        <v>512</v>
      </c>
      <c r="H40" s="10" t="s">
        <v>20</v>
      </c>
      <c r="I40" s="14"/>
    </row>
    <row r="41" spans="1:16" s="2" customFormat="1" ht="16.5" customHeight="1" thickBot="1">
      <c r="A41" s="18" t="s">
        <v>335</v>
      </c>
      <c r="B41" s="19" t="s">
        <v>5</v>
      </c>
      <c r="C41" s="10">
        <v>384</v>
      </c>
      <c r="D41" s="10">
        <v>393</v>
      </c>
      <c r="E41" s="10">
        <v>414</v>
      </c>
      <c r="F41" s="10">
        <v>432</v>
      </c>
      <c r="G41" s="10" t="s">
        <v>20</v>
      </c>
    </row>
    <row r="42" spans="1:16" s="2" customFormat="1" ht="16.5" customHeight="1" thickBot="1">
      <c r="A42" s="18" t="s">
        <v>370</v>
      </c>
      <c r="B42" s="22" t="s">
        <v>16</v>
      </c>
      <c r="C42" s="10">
        <v>337</v>
      </c>
      <c r="D42" s="10">
        <v>353</v>
      </c>
      <c r="E42" s="10">
        <v>379</v>
      </c>
      <c r="F42" s="10" t="s">
        <v>20</v>
      </c>
    </row>
    <row r="43" spans="1:16" s="2" customFormat="1" ht="16.5" customHeight="1" thickBot="1">
      <c r="A43" s="18" t="s">
        <v>371</v>
      </c>
      <c r="B43" s="23" t="s">
        <v>14</v>
      </c>
      <c r="C43" s="10">
        <v>295</v>
      </c>
      <c r="D43" s="10">
        <v>303</v>
      </c>
      <c r="E43" s="10" t="s">
        <v>20</v>
      </c>
      <c r="F43" s="17"/>
      <c r="H43" s="24"/>
      <c r="I43" s="45"/>
      <c r="J43" s="45"/>
      <c r="K43"/>
      <c r="L43" s="17"/>
    </row>
    <row r="44" spans="1:16" s="2" customFormat="1" ht="16.5" customHeight="1" thickBot="1">
      <c r="A44" s="18" t="s">
        <v>369</v>
      </c>
      <c r="B44" s="28" t="s">
        <v>3</v>
      </c>
      <c r="C44" s="10">
        <v>140</v>
      </c>
      <c r="D44" s="10" t="s">
        <v>20</v>
      </c>
      <c r="E44" s="17"/>
      <c r="F44" s="17"/>
      <c r="H44" s="24"/>
      <c r="I44" s="45"/>
      <c r="J44" s="45"/>
      <c r="K44"/>
    </row>
    <row r="46" spans="1:16" s="2" customFormat="1" ht="17.45" customHeight="1">
      <c r="A46" s="1" t="s">
        <v>372</v>
      </c>
    </row>
    <row r="47" spans="1:16" s="2" customFormat="1" ht="10.5" customHeight="1" thickBot="1">
      <c r="A47" s="1"/>
    </row>
    <row r="48" spans="1:16" s="2" customFormat="1" ht="16.5" customHeight="1" thickBot="1">
      <c r="A48" s="4" t="s">
        <v>0</v>
      </c>
      <c r="B48" s="5" t="s">
        <v>1</v>
      </c>
      <c r="C48" s="5" t="s">
        <v>2</v>
      </c>
      <c r="D48" s="5">
        <v>2</v>
      </c>
      <c r="E48" s="5">
        <v>3</v>
      </c>
      <c r="F48" s="5">
        <v>4</v>
      </c>
      <c r="G48" s="5">
        <v>5</v>
      </c>
      <c r="H48" s="5">
        <v>6</v>
      </c>
      <c r="I48" s="5">
        <v>7</v>
      </c>
      <c r="J48" s="5">
        <v>8</v>
      </c>
      <c r="K48" s="5">
        <v>9</v>
      </c>
      <c r="L48" s="5">
        <v>10</v>
      </c>
      <c r="M48" s="5">
        <v>11</v>
      </c>
      <c r="N48" s="6"/>
      <c r="O48" s="13" t="s">
        <v>9</v>
      </c>
      <c r="P48" s="14">
        <f>(7740/11374)</f>
        <v>0.68049938456128012</v>
      </c>
    </row>
    <row r="49" spans="1:21" s="2" customFormat="1" ht="16.5" customHeight="1" thickBot="1">
      <c r="A49" s="7" t="s">
        <v>388</v>
      </c>
      <c r="B49" s="8" t="s">
        <v>3</v>
      </c>
      <c r="C49" s="10">
        <v>1058</v>
      </c>
      <c r="D49" s="10">
        <v>1061</v>
      </c>
      <c r="E49" s="10">
        <v>1069</v>
      </c>
      <c r="F49" s="10">
        <v>1126</v>
      </c>
      <c r="G49" s="9">
        <v>1312</v>
      </c>
      <c r="H49" s="10"/>
      <c r="I49" s="10"/>
      <c r="J49" s="10"/>
      <c r="K49" s="9"/>
      <c r="L49" s="10"/>
      <c r="M49" s="9"/>
      <c r="N49" s="11" t="s">
        <v>4</v>
      </c>
      <c r="P49" s="13" t="s">
        <v>11</v>
      </c>
      <c r="Q49" s="13" t="s">
        <v>12</v>
      </c>
      <c r="R49" s="13" t="s">
        <v>13</v>
      </c>
    </row>
    <row r="50" spans="1:21" s="2" customFormat="1" ht="16.5" customHeight="1" thickBot="1">
      <c r="A50" s="7" t="s">
        <v>389</v>
      </c>
      <c r="B50" s="15" t="s">
        <v>14</v>
      </c>
      <c r="C50" s="10">
        <v>1010</v>
      </c>
      <c r="D50" s="10">
        <v>1037</v>
      </c>
      <c r="E50" s="10">
        <v>1082</v>
      </c>
      <c r="F50" s="10">
        <v>1122</v>
      </c>
      <c r="G50" s="10">
        <v>1199</v>
      </c>
      <c r="H50" s="10">
        <v>1231</v>
      </c>
      <c r="I50" s="10">
        <v>1236</v>
      </c>
      <c r="J50" s="9">
        <v>1290</v>
      </c>
      <c r="K50" s="9"/>
      <c r="L50" s="10"/>
      <c r="M50" s="9"/>
      <c r="N50" s="11" t="s">
        <v>7</v>
      </c>
      <c r="O50" s="16" t="s">
        <v>5</v>
      </c>
      <c r="P50" s="17">
        <f>(C51+C52+C53+C58+C61)</f>
        <v>2706</v>
      </c>
      <c r="Q50" s="14">
        <f>SUM(P50/P54)</f>
        <v>0.35699208443271768</v>
      </c>
      <c r="R50" s="2">
        <v>2</v>
      </c>
    </row>
    <row r="51" spans="1:21" s="2" customFormat="1" ht="16.5" customHeight="1" thickBot="1">
      <c r="A51" s="7" t="s">
        <v>323</v>
      </c>
      <c r="B51" s="12" t="s">
        <v>5</v>
      </c>
      <c r="C51" s="10">
        <v>748</v>
      </c>
      <c r="D51" s="10">
        <v>787</v>
      </c>
      <c r="E51" s="10">
        <v>825</v>
      </c>
      <c r="F51" s="10">
        <v>828</v>
      </c>
      <c r="G51" s="10">
        <v>843</v>
      </c>
      <c r="H51" s="10">
        <v>1041</v>
      </c>
      <c r="I51" s="10">
        <v>1042</v>
      </c>
      <c r="J51" s="10">
        <v>1138</v>
      </c>
      <c r="K51" s="10">
        <v>1178</v>
      </c>
      <c r="L51" s="10">
        <v>1187</v>
      </c>
      <c r="M51" s="9">
        <v>1190</v>
      </c>
      <c r="N51" s="11" t="s">
        <v>6</v>
      </c>
      <c r="O51" s="20" t="s">
        <v>3</v>
      </c>
      <c r="P51" s="17">
        <f>(C49+C54+C56+C57+C59)</f>
        <v>3035</v>
      </c>
      <c r="Q51" s="14">
        <f>SUM(P51/P54)</f>
        <v>0.40039577836411611</v>
      </c>
      <c r="R51" s="2">
        <v>2</v>
      </c>
    </row>
    <row r="52" spans="1:21" s="2" customFormat="1" ht="16.5" customHeight="1" thickBot="1">
      <c r="A52" s="7" t="s">
        <v>264</v>
      </c>
      <c r="B52" s="12" t="s">
        <v>5</v>
      </c>
      <c r="C52" s="10">
        <v>681</v>
      </c>
      <c r="D52" s="10">
        <v>695</v>
      </c>
      <c r="E52" s="10">
        <v>705</v>
      </c>
      <c r="F52" s="10">
        <v>716</v>
      </c>
      <c r="G52" s="10">
        <v>721</v>
      </c>
      <c r="H52" s="10">
        <v>825</v>
      </c>
      <c r="I52" s="10">
        <v>825</v>
      </c>
      <c r="J52" s="10">
        <v>883</v>
      </c>
      <c r="K52" s="10">
        <v>916</v>
      </c>
      <c r="L52" s="10">
        <v>919</v>
      </c>
      <c r="M52" s="9">
        <v>939</v>
      </c>
      <c r="N52" s="11" t="s">
        <v>10</v>
      </c>
      <c r="O52" s="21" t="s">
        <v>16</v>
      </c>
      <c r="P52" s="17">
        <f>(C55+C60)</f>
        <v>829</v>
      </c>
      <c r="Q52" s="14">
        <f>SUM(P52/P54)</f>
        <v>0.10936675461741424</v>
      </c>
    </row>
    <row r="53" spans="1:21" s="2" customFormat="1" ht="16.5" customHeight="1" thickBot="1">
      <c r="A53" s="18" t="s">
        <v>379</v>
      </c>
      <c r="B53" s="19" t="s">
        <v>5</v>
      </c>
      <c r="C53" s="10">
        <v>647</v>
      </c>
      <c r="D53" s="10">
        <v>665</v>
      </c>
      <c r="E53" s="10">
        <v>667</v>
      </c>
      <c r="F53" s="10">
        <v>710</v>
      </c>
      <c r="G53" s="10">
        <v>720</v>
      </c>
      <c r="H53" s="10">
        <v>779</v>
      </c>
      <c r="I53" s="10">
        <v>779</v>
      </c>
      <c r="J53" s="10">
        <v>788</v>
      </c>
      <c r="K53" s="10">
        <v>904</v>
      </c>
      <c r="L53" s="10">
        <v>906</v>
      </c>
      <c r="M53" s="10">
        <v>922</v>
      </c>
      <c r="N53" s="11"/>
      <c r="O53" s="13" t="s">
        <v>17</v>
      </c>
      <c r="P53" s="17">
        <v>1010</v>
      </c>
      <c r="Q53" s="14">
        <f>SUM(P53/P54)</f>
        <v>0.13324538258575197</v>
      </c>
      <c r="R53" s="2">
        <v>1</v>
      </c>
    </row>
    <row r="54" spans="1:21" s="2" customFormat="1" ht="16.5" customHeight="1" thickBot="1">
      <c r="A54" s="7" t="s">
        <v>377</v>
      </c>
      <c r="B54" s="8" t="s">
        <v>3</v>
      </c>
      <c r="C54" s="10">
        <v>633</v>
      </c>
      <c r="D54" s="10">
        <v>634</v>
      </c>
      <c r="E54" s="10">
        <v>642</v>
      </c>
      <c r="F54" s="10">
        <v>790</v>
      </c>
      <c r="G54" s="10">
        <v>835</v>
      </c>
      <c r="H54" s="10">
        <v>844</v>
      </c>
      <c r="I54" s="10">
        <v>868</v>
      </c>
      <c r="J54" s="10">
        <v>1193</v>
      </c>
      <c r="K54" s="9">
        <v>1347</v>
      </c>
      <c r="L54" s="10"/>
      <c r="M54" s="10"/>
      <c r="N54" s="11" t="s">
        <v>7</v>
      </c>
      <c r="O54" s="62"/>
      <c r="P54" s="24">
        <v>7580</v>
      </c>
      <c r="Q54" s="14"/>
    </row>
    <row r="55" spans="1:21" s="2" customFormat="1" ht="16.5" customHeight="1" thickBot="1">
      <c r="A55" s="18" t="s">
        <v>374</v>
      </c>
      <c r="B55" s="22" t="s">
        <v>16</v>
      </c>
      <c r="C55" s="10">
        <v>600</v>
      </c>
      <c r="D55" s="10">
        <v>604</v>
      </c>
      <c r="E55" s="10">
        <v>675</v>
      </c>
      <c r="F55" s="10">
        <v>695</v>
      </c>
      <c r="G55" s="10">
        <v>705</v>
      </c>
      <c r="H55" s="10">
        <v>732</v>
      </c>
      <c r="I55" s="10">
        <v>732</v>
      </c>
      <c r="J55" s="10">
        <v>743</v>
      </c>
      <c r="K55" s="10" t="s">
        <v>20</v>
      </c>
    </row>
    <row r="56" spans="1:21" s="2" customFormat="1" ht="16.5" customHeight="1" thickBot="1">
      <c r="A56" s="18" t="s">
        <v>373</v>
      </c>
      <c r="B56" s="28" t="s">
        <v>3</v>
      </c>
      <c r="C56" s="10">
        <v>527</v>
      </c>
      <c r="D56" s="10">
        <v>532</v>
      </c>
      <c r="E56" s="10">
        <v>548</v>
      </c>
      <c r="F56" s="10">
        <v>558</v>
      </c>
      <c r="G56" s="10">
        <v>673</v>
      </c>
      <c r="H56" s="10">
        <v>690</v>
      </c>
      <c r="I56" s="10">
        <v>708</v>
      </c>
      <c r="J56" s="10" t="s">
        <v>20</v>
      </c>
    </row>
    <row r="57" spans="1:21" s="2" customFormat="1" ht="16.5" customHeight="1" thickBot="1">
      <c r="A57" s="18" t="s">
        <v>378</v>
      </c>
      <c r="B57" s="28" t="s">
        <v>3</v>
      </c>
      <c r="C57" s="10">
        <v>468</v>
      </c>
      <c r="D57" s="10">
        <v>478</v>
      </c>
      <c r="E57" s="10">
        <v>479</v>
      </c>
      <c r="F57" s="10">
        <v>492</v>
      </c>
      <c r="G57" s="10" t="s">
        <v>20</v>
      </c>
    </row>
    <row r="58" spans="1:21" s="2" customFormat="1" ht="16.5" customHeight="1" thickBot="1">
      <c r="A58" s="18" t="s">
        <v>306</v>
      </c>
      <c r="B58" s="19" t="s">
        <v>5</v>
      </c>
      <c r="C58" s="10">
        <v>462</v>
      </c>
      <c r="D58" s="10">
        <v>494</v>
      </c>
      <c r="E58" s="10">
        <v>500</v>
      </c>
      <c r="F58" s="10">
        <v>503</v>
      </c>
      <c r="G58" s="10">
        <v>511</v>
      </c>
      <c r="H58" s="10" t="s">
        <v>20</v>
      </c>
    </row>
    <row r="59" spans="1:21" s="2" customFormat="1" ht="16.5" customHeight="1" thickBot="1">
      <c r="A59" s="18" t="s">
        <v>380</v>
      </c>
      <c r="B59" s="28" t="s">
        <v>3</v>
      </c>
      <c r="C59" s="10">
        <v>349</v>
      </c>
      <c r="D59" s="10">
        <v>351</v>
      </c>
      <c r="E59" s="10">
        <v>359</v>
      </c>
      <c r="F59" s="10" t="s">
        <v>20</v>
      </c>
      <c r="L59" s="17"/>
    </row>
    <row r="60" spans="1:21" s="2" customFormat="1" ht="16.5" customHeight="1" thickBot="1">
      <c r="A60" s="18" t="s">
        <v>375</v>
      </c>
      <c r="B60" s="22" t="s">
        <v>16</v>
      </c>
      <c r="C60" s="10">
        <v>229</v>
      </c>
      <c r="D60" s="10">
        <v>231</v>
      </c>
      <c r="E60" s="10" t="s">
        <v>20</v>
      </c>
    </row>
    <row r="61" spans="1:21" s="2" customFormat="1" ht="16.5" customHeight="1" thickBot="1">
      <c r="A61" s="18" t="s">
        <v>376</v>
      </c>
      <c r="B61" s="19" t="s">
        <v>5</v>
      </c>
      <c r="C61" s="10">
        <v>168</v>
      </c>
      <c r="D61" s="10" t="s">
        <v>20</v>
      </c>
    </row>
    <row r="63" spans="1:21" s="31" customFormat="1" ht="15" customHeight="1">
      <c r="B63" s="35" t="s">
        <v>19</v>
      </c>
      <c r="C63" s="37" t="s">
        <v>5</v>
      </c>
      <c r="D63" s="38" t="s">
        <v>3</v>
      </c>
      <c r="E63" s="39" t="s">
        <v>16</v>
      </c>
      <c r="F63" s="35" t="s">
        <v>17</v>
      </c>
      <c r="S63" s="32"/>
      <c r="T63" s="33"/>
      <c r="U63" s="34"/>
    </row>
    <row r="64" spans="1:21" s="31" customFormat="1" ht="15" customHeight="1">
      <c r="A64" s="31" t="s">
        <v>11</v>
      </c>
      <c r="B64" s="36">
        <f>SUM(K9+K39+P54+O21)</f>
        <v>25303</v>
      </c>
      <c r="C64" s="33">
        <f>SUM(P50+K35+K5+O18)</f>
        <v>9987</v>
      </c>
      <c r="D64" s="33">
        <f>SUM(P51+K36+K6+O19)</f>
        <v>9163</v>
      </c>
      <c r="E64" s="33">
        <f>SUM(P52+K37+K7+O20)</f>
        <v>4129</v>
      </c>
      <c r="F64" s="33">
        <f>(P53+K8+K38)</f>
        <v>2024</v>
      </c>
      <c r="S64" s="35"/>
      <c r="T64" s="36"/>
      <c r="U64" s="34"/>
    </row>
    <row r="65" spans="1:6" s="31" customFormat="1" ht="15" customHeight="1">
      <c r="A65" s="31" t="s">
        <v>12</v>
      </c>
      <c r="B65" s="41">
        <v>1</v>
      </c>
      <c r="C65" s="34">
        <f>SUM(C64/$B$64)</f>
        <v>0.3946962810733905</v>
      </c>
      <c r="D65" s="34">
        <f>SUM(D64/$B$64)</f>
        <v>0.36213097261194327</v>
      </c>
      <c r="E65" s="34">
        <f>SUM(E64/$B$64)</f>
        <v>0.16318223135596568</v>
      </c>
      <c r="F65" s="34">
        <f>SUM(F64/$B$64)</f>
        <v>7.9990514958700548E-2</v>
      </c>
    </row>
    <row r="66" spans="1:6" s="31" customFormat="1" ht="15" customHeight="1">
      <c r="A66" s="31" t="s">
        <v>13</v>
      </c>
      <c r="B66" s="35">
        <v>21</v>
      </c>
      <c r="C66" s="31">
        <v>8</v>
      </c>
      <c r="D66" s="31">
        <v>8</v>
      </c>
      <c r="E66" s="31">
        <v>3</v>
      </c>
      <c r="F66" s="31">
        <v>2</v>
      </c>
    </row>
  </sheetData>
  <phoneticPr fontId="0" type="noConversion"/>
  <pageMargins left="0.75" right="0.75" top="1" bottom="1" header="0.5" footer="0.5"/>
  <pageSetup paperSize="9" orientation="portrait" horizontalDpi="300" verticalDpi="300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dimension ref="A1:U75"/>
  <sheetViews>
    <sheetView workbookViewId="0">
      <selection activeCell="Q1" sqref="Q1"/>
    </sheetView>
  </sheetViews>
  <sheetFormatPr defaultRowHeight="12.75"/>
  <cols>
    <col min="1" max="1" width="25.28515625" customWidth="1"/>
    <col min="2" max="2" width="8.42578125" customWidth="1"/>
    <col min="3" max="3" width="9.7109375" customWidth="1"/>
    <col min="4" max="17" width="8.5703125" customWidth="1"/>
  </cols>
  <sheetData>
    <row r="1" spans="1:18" s="2" customFormat="1" ht="16.5" customHeight="1">
      <c r="A1" s="1" t="s">
        <v>311</v>
      </c>
    </row>
    <row r="2" spans="1:18" s="2" customFormat="1" ht="9.75" customHeight="1" thickBot="1">
      <c r="A2" s="3"/>
    </row>
    <row r="3" spans="1:18" s="2" customFormat="1" ht="16.5" customHeight="1" thickBot="1">
      <c r="A3" s="4" t="s">
        <v>0</v>
      </c>
      <c r="B3" s="5" t="s">
        <v>1</v>
      </c>
      <c r="C3" s="5" t="s">
        <v>2</v>
      </c>
      <c r="D3" s="5">
        <v>2</v>
      </c>
      <c r="E3" s="5">
        <v>3</v>
      </c>
      <c r="F3" s="5">
        <v>4</v>
      </c>
      <c r="G3" s="5">
        <v>5</v>
      </c>
      <c r="H3" s="5">
        <v>6</v>
      </c>
      <c r="I3" s="5">
        <v>7</v>
      </c>
      <c r="J3" s="5">
        <v>8</v>
      </c>
      <c r="K3" s="5">
        <v>9</v>
      </c>
      <c r="L3" s="5">
        <v>10</v>
      </c>
      <c r="M3" s="5">
        <v>11</v>
      </c>
      <c r="N3" s="6"/>
      <c r="O3" s="13" t="s">
        <v>9</v>
      </c>
      <c r="P3" s="14">
        <f>(5419/8819)</f>
        <v>0.61446876063045697</v>
      </c>
    </row>
    <row r="4" spans="1:18" s="2" customFormat="1" ht="16.5" customHeight="1" thickBot="1">
      <c r="A4" s="7" t="s">
        <v>213</v>
      </c>
      <c r="B4" s="42" t="s">
        <v>16</v>
      </c>
      <c r="C4" s="9">
        <v>1418</v>
      </c>
      <c r="D4" s="10"/>
      <c r="E4" s="9"/>
      <c r="F4" s="9"/>
      <c r="G4" s="10"/>
      <c r="H4" s="11"/>
      <c r="I4" s="9"/>
      <c r="J4" s="10"/>
      <c r="K4" s="10"/>
      <c r="L4" s="10"/>
      <c r="M4" s="10"/>
      <c r="N4" s="11" t="s">
        <v>4</v>
      </c>
      <c r="P4" s="13" t="s">
        <v>11</v>
      </c>
      <c r="Q4" s="13" t="s">
        <v>12</v>
      </c>
      <c r="R4" s="13" t="s">
        <v>13</v>
      </c>
    </row>
    <row r="5" spans="1:18" s="2" customFormat="1" ht="16.5" customHeight="1" thickBot="1">
      <c r="A5" s="7" t="s">
        <v>280</v>
      </c>
      <c r="B5" s="15" t="s">
        <v>14</v>
      </c>
      <c r="C5" s="10">
        <v>532</v>
      </c>
      <c r="D5" s="10"/>
      <c r="E5" s="10"/>
      <c r="F5" s="9"/>
      <c r="G5" s="9"/>
      <c r="H5" s="10"/>
      <c r="I5" s="9"/>
      <c r="J5" s="10"/>
      <c r="K5" s="10"/>
      <c r="L5" s="10"/>
      <c r="M5" s="9" t="s">
        <v>253</v>
      </c>
      <c r="N5" s="11" t="s">
        <v>7</v>
      </c>
      <c r="O5" s="16" t="s">
        <v>5</v>
      </c>
      <c r="P5" s="17">
        <f>(C7+C8+C9+C10)</f>
        <v>1554</v>
      </c>
      <c r="Q5" s="14">
        <f>SUM(P5/P9)</f>
        <v>0.2966214926512693</v>
      </c>
      <c r="R5" s="2">
        <v>1</v>
      </c>
    </row>
    <row r="6" spans="1:18" s="2" customFormat="1" ht="16.5" customHeight="1" thickBot="1">
      <c r="A6" s="7" t="s">
        <v>313</v>
      </c>
      <c r="B6" s="8" t="s">
        <v>3</v>
      </c>
      <c r="C6" s="10">
        <v>525</v>
      </c>
      <c r="D6" s="10"/>
      <c r="E6" s="10"/>
      <c r="F6" s="10"/>
      <c r="G6" s="10"/>
      <c r="H6" s="10"/>
      <c r="I6" s="10"/>
      <c r="J6" s="9"/>
      <c r="K6" s="9"/>
      <c r="L6" s="9" t="s">
        <v>253</v>
      </c>
      <c r="M6" s="9"/>
      <c r="N6" s="11" t="s">
        <v>8</v>
      </c>
      <c r="O6" s="20" t="s">
        <v>3</v>
      </c>
      <c r="P6" s="17">
        <f>(C6+C11+C12+C16)</f>
        <v>1153</v>
      </c>
      <c r="Q6" s="14">
        <f>SUM(P6/P9)</f>
        <v>0.22008016797098684</v>
      </c>
      <c r="R6" s="2">
        <v>1</v>
      </c>
    </row>
    <row r="7" spans="1:18" s="2" customFormat="1" ht="16.5" customHeight="1" thickBot="1">
      <c r="A7" s="18" t="s">
        <v>277</v>
      </c>
      <c r="B7" s="19" t="s">
        <v>5</v>
      </c>
      <c r="C7" s="10">
        <v>457</v>
      </c>
      <c r="D7" s="10"/>
      <c r="E7" s="10"/>
      <c r="F7" s="10"/>
      <c r="G7" s="10"/>
      <c r="H7" s="10"/>
      <c r="I7" s="9"/>
      <c r="J7" s="10"/>
      <c r="K7" s="9"/>
      <c r="L7" s="10"/>
      <c r="M7" s="10"/>
      <c r="N7" s="11"/>
      <c r="O7" s="21" t="s">
        <v>16</v>
      </c>
      <c r="P7" s="17">
        <f>(C4+C15+C14+C17)</f>
        <v>1826</v>
      </c>
      <c r="Q7" s="14">
        <f>SUM(P7/P9)</f>
        <v>0.34853979767131132</v>
      </c>
      <c r="R7" s="2">
        <v>1</v>
      </c>
    </row>
    <row r="8" spans="1:18" s="2" customFormat="1" ht="16.5" customHeight="1" thickBot="1">
      <c r="A8" s="7" t="s">
        <v>312</v>
      </c>
      <c r="B8" s="12" t="s">
        <v>5</v>
      </c>
      <c r="C8" s="10">
        <v>451</v>
      </c>
      <c r="D8" s="10"/>
      <c r="E8" s="10"/>
      <c r="F8" s="10"/>
      <c r="G8" s="10"/>
      <c r="H8" s="10"/>
      <c r="I8" s="10"/>
      <c r="J8" s="10"/>
      <c r="K8" s="10"/>
      <c r="L8" s="10"/>
      <c r="M8" s="9" t="s">
        <v>253</v>
      </c>
      <c r="N8" s="11" t="s">
        <v>6</v>
      </c>
      <c r="O8" s="13" t="s">
        <v>17</v>
      </c>
      <c r="P8" s="17">
        <f>(C5+C13)</f>
        <v>706</v>
      </c>
      <c r="Q8" s="14">
        <f>SUM(P8/P9)</f>
        <v>0.13475854170643253</v>
      </c>
      <c r="R8" s="2">
        <v>1</v>
      </c>
    </row>
    <row r="9" spans="1:18" s="2" customFormat="1" ht="16.5" customHeight="1" thickBot="1">
      <c r="A9" s="18" t="s">
        <v>125</v>
      </c>
      <c r="B9" s="19" t="s">
        <v>5</v>
      </c>
      <c r="C9" s="10">
        <v>345</v>
      </c>
      <c r="D9" s="10"/>
      <c r="E9" s="10"/>
      <c r="F9" s="10"/>
      <c r="G9" s="10"/>
      <c r="H9" s="10"/>
      <c r="I9" s="10"/>
      <c r="J9" s="10"/>
      <c r="P9" s="24">
        <v>5239</v>
      </c>
    </row>
    <row r="10" spans="1:18" s="2" customFormat="1" ht="16.5" customHeight="1" thickBot="1">
      <c r="A10" s="18" t="s">
        <v>315</v>
      </c>
      <c r="B10" s="19" t="s">
        <v>5</v>
      </c>
      <c r="C10" s="10">
        <v>301</v>
      </c>
      <c r="D10" s="10"/>
      <c r="E10" s="10"/>
      <c r="F10" s="10"/>
      <c r="G10" s="10"/>
      <c r="H10" s="10"/>
      <c r="I10" s="10"/>
    </row>
    <row r="11" spans="1:18" s="2" customFormat="1" ht="16.5" customHeight="1" thickBot="1">
      <c r="A11" s="18" t="s">
        <v>278</v>
      </c>
      <c r="B11" s="28" t="s">
        <v>3</v>
      </c>
      <c r="C11" s="10">
        <v>248</v>
      </c>
      <c r="D11" s="10"/>
      <c r="E11" s="10"/>
      <c r="F11" s="10"/>
      <c r="G11" s="10"/>
      <c r="H11" s="10"/>
      <c r="I11" s="10"/>
      <c r="L11" s="62"/>
      <c r="M11" s="17"/>
      <c r="N11" s="14"/>
    </row>
    <row r="12" spans="1:18" s="2" customFormat="1" ht="16.5" customHeight="1" thickBot="1">
      <c r="A12" s="18" t="s">
        <v>318</v>
      </c>
      <c r="B12" s="28" t="s">
        <v>3</v>
      </c>
      <c r="C12" s="10">
        <v>240</v>
      </c>
      <c r="D12" s="10"/>
      <c r="E12" s="10"/>
      <c r="F12" s="9"/>
      <c r="G12" s="9"/>
    </row>
    <row r="13" spans="1:18" s="2" customFormat="1" ht="16.5" customHeight="1" thickBot="1">
      <c r="A13" s="18" t="s">
        <v>314</v>
      </c>
      <c r="B13" s="23" t="s">
        <v>14</v>
      </c>
      <c r="C13" s="10">
        <v>174</v>
      </c>
      <c r="D13" s="10"/>
      <c r="E13" s="10"/>
      <c r="F13" s="10"/>
    </row>
    <row r="14" spans="1:18" s="2" customFormat="1" ht="16.5" customHeight="1" thickBot="1">
      <c r="A14" s="18" t="s">
        <v>91</v>
      </c>
      <c r="B14" s="22" t="s">
        <v>16</v>
      </c>
      <c r="C14" s="10">
        <v>146</v>
      </c>
      <c r="D14" s="10"/>
      <c r="E14" s="10"/>
    </row>
    <row r="15" spans="1:18" s="2" customFormat="1" ht="16.5" customHeight="1" thickBot="1">
      <c r="A15" s="18" t="s">
        <v>316</v>
      </c>
      <c r="B15" s="22" t="s">
        <v>16</v>
      </c>
      <c r="C15" s="10">
        <v>145</v>
      </c>
      <c r="D15" s="10"/>
      <c r="E15" s="10"/>
      <c r="L15" s="62"/>
      <c r="M15" s="17"/>
      <c r="N15" s="14"/>
    </row>
    <row r="16" spans="1:18" s="2" customFormat="1" ht="16.5" customHeight="1" thickBot="1">
      <c r="A16" s="18" t="s">
        <v>319</v>
      </c>
      <c r="B16" s="28" t="s">
        <v>3</v>
      </c>
      <c r="C16" s="10">
        <v>140</v>
      </c>
      <c r="D16" s="10"/>
      <c r="E16" s="10"/>
    </row>
    <row r="17" spans="1:21" s="2" customFormat="1" ht="16.5" customHeight="1" thickBot="1">
      <c r="A17" s="18" t="s">
        <v>317</v>
      </c>
      <c r="B17" s="22" t="s">
        <v>16</v>
      </c>
      <c r="C17" s="10">
        <v>117</v>
      </c>
      <c r="D17" s="10"/>
      <c r="E17" s="10"/>
    </row>
    <row r="18" spans="1:21" s="2" customFormat="1" ht="10.5" customHeight="1">
      <c r="A18" s="1"/>
    </row>
    <row r="19" spans="1:21" s="2" customFormat="1" ht="17.45" customHeight="1">
      <c r="A19" s="1" t="s">
        <v>339</v>
      </c>
    </row>
    <row r="20" spans="1:21" s="2" customFormat="1" ht="10.5" customHeight="1" thickBot="1">
      <c r="A20" s="1"/>
    </row>
    <row r="21" spans="1:21" s="2" customFormat="1" ht="17.45" customHeight="1" thickBot="1">
      <c r="A21" s="4" t="s">
        <v>0</v>
      </c>
      <c r="B21" s="5" t="s">
        <v>1</v>
      </c>
      <c r="C21" s="5" t="s">
        <v>2</v>
      </c>
      <c r="D21" s="5">
        <v>2</v>
      </c>
      <c r="E21" s="5">
        <v>3</v>
      </c>
      <c r="F21" s="5">
        <v>4</v>
      </c>
      <c r="G21" s="5">
        <v>5</v>
      </c>
      <c r="H21" s="5">
        <v>6</v>
      </c>
      <c r="I21" s="5">
        <v>7</v>
      </c>
      <c r="J21" s="5">
        <v>8</v>
      </c>
      <c r="K21" s="5">
        <v>9</v>
      </c>
      <c r="L21" s="5">
        <v>10</v>
      </c>
      <c r="M21" s="5">
        <v>11</v>
      </c>
      <c r="N21" s="5">
        <v>12</v>
      </c>
      <c r="O21" s="5">
        <v>13</v>
      </c>
      <c r="P21" s="5"/>
      <c r="Q21" s="13" t="s">
        <v>9</v>
      </c>
      <c r="R21" s="14">
        <f>(9908/17234)</f>
        <v>0.57491006150632473</v>
      </c>
    </row>
    <row r="22" spans="1:21" s="2" customFormat="1" ht="17.45" customHeight="1" thickBot="1">
      <c r="A22" s="7" t="s">
        <v>284</v>
      </c>
      <c r="B22" s="12" t="s">
        <v>5</v>
      </c>
      <c r="C22" s="9">
        <v>1494</v>
      </c>
      <c r="D22" s="10"/>
      <c r="E22" s="10"/>
      <c r="F22" s="10"/>
      <c r="G22" s="10"/>
      <c r="H22" s="10"/>
      <c r="I22" s="10"/>
      <c r="J22" s="9"/>
      <c r="K22" s="10"/>
      <c r="L22" s="10"/>
      <c r="M22" s="10"/>
      <c r="N22" s="10"/>
      <c r="O22" s="9"/>
      <c r="P22" s="11" t="s">
        <v>4</v>
      </c>
      <c r="R22" s="13" t="s">
        <v>11</v>
      </c>
      <c r="S22" s="13" t="s">
        <v>12</v>
      </c>
      <c r="T22" s="13" t="s">
        <v>13</v>
      </c>
      <c r="U22" s="13"/>
    </row>
    <row r="23" spans="1:21" s="2" customFormat="1" ht="17.45" customHeight="1" thickBot="1">
      <c r="A23" s="7" t="s">
        <v>341</v>
      </c>
      <c r="B23" s="12" t="s">
        <v>5</v>
      </c>
      <c r="C23" s="10">
        <v>737</v>
      </c>
      <c r="D23" s="10"/>
      <c r="E23" s="10"/>
      <c r="F23" s="10"/>
      <c r="G23" s="10"/>
      <c r="H23" s="10"/>
      <c r="I23" s="10"/>
      <c r="J23" s="10"/>
      <c r="K23" s="10"/>
      <c r="L23" s="10"/>
      <c r="M23" s="10">
        <v>1153</v>
      </c>
      <c r="N23" s="10"/>
      <c r="O23" s="9">
        <v>1178</v>
      </c>
      <c r="P23" s="11" t="s">
        <v>7</v>
      </c>
      <c r="Q23" s="16" t="s">
        <v>5</v>
      </c>
      <c r="R23" s="17">
        <f>(C22+C23+C26+C28+C29+C33)</f>
        <v>4364</v>
      </c>
      <c r="S23" s="14">
        <f>SUM(R23/R27)</f>
        <v>0.44818732669199957</v>
      </c>
      <c r="T23" s="2">
        <v>4</v>
      </c>
    </row>
    <row r="24" spans="1:21" s="2" customFormat="1" ht="17.45" customHeight="1" thickBot="1">
      <c r="A24" s="7" t="s">
        <v>352</v>
      </c>
      <c r="B24" s="42" t="s">
        <v>16</v>
      </c>
      <c r="C24" s="10">
        <v>714</v>
      </c>
      <c r="D24" s="10"/>
      <c r="E24" s="10"/>
      <c r="F24" s="10"/>
      <c r="G24" s="10"/>
      <c r="H24" s="10"/>
      <c r="I24" s="10"/>
      <c r="J24" s="10"/>
      <c r="K24" s="9"/>
      <c r="L24" s="10"/>
      <c r="M24" s="10">
        <v>1182</v>
      </c>
      <c r="N24" s="9">
        <v>1632</v>
      </c>
      <c r="O24" s="10"/>
      <c r="P24" s="11" t="s">
        <v>8</v>
      </c>
      <c r="Q24" s="20" t="s">
        <v>3</v>
      </c>
      <c r="R24" s="17">
        <f>(C27+C30+C31+C32+C34+C35+C38)</f>
        <v>3244</v>
      </c>
      <c r="S24" s="14">
        <f>SUM(R24/R27)</f>
        <v>0.33316216493786588</v>
      </c>
      <c r="T24" s="2">
        <v>2</v>
      </c>
    </row>
    <row r="25" spans="1:21" s="2" customFormat="1" ht="17.45" customHeight="1" thickBot="1">
      <c r="A25" s="18" t="s">
        <v>180</v>
      </c>
      <c r="B25" s="22" t="s">
        <v>16</v>
      </c>
      <c r="C25" s="10">
        <v>604</v>
      </c>
      <c r="D25" s="10"/>
      <c r="E25" s="10"/>
      <c r="F25" s="10"/>
      <c r="G25" s="10"/>
      <c r="H25" s="10"/>
      <c r="I25" s="10"/>
      <c r="J25" s="10"/>
      <c r="K25" s="10"/>
      <c r="L25" s="9"/>
      <c r="M25" s="10">
        <v>855</v>
      </c>
      <c r="N25" s="10" t="s">
        <v>20</v>
      </c>
      <c r="Q25" s="21" t="s">
        <v>16</v>
      </c>
      <c r="R25" s="17">
        <f>(C24+C25+C37)</f>
        <v>1669</v>
      </c>
      <c r="S25" s="14">
        <f>SUM(R25/R27)</f>
        <v>0.17140803122111534</v>
      </c>
      <c r="T25" s="2">
        <v>1</v>
      </c>
    </row>
    <row r="26" spans="1:21" s="2" customFormat="1" ht="17.45" customHeight="1" thickBot="1">
      <c r="A26" s="7" t="s">
        <v>342</v>
      </c>
      <c r="B26" s="12" t="s">
        <v>5</v>
      </c>
      <c r="C26" s="10">
        <v>603</v>
      </c>
      <c r="D26" s="10"/>
      <c r="E26" s="10"/>
      <c r="F26" s="10"/>
      <c r="G26" s="10"/>
      <c r="H26" s="10"/>
      <c r="I26" s="10"/>
      <c r="J26" s="10"/>
      <c r="K26" s="9"/>
      <c r="L26" s="10"/>
      <c r="M26" s="10">
        <v>1016</v>
      </c>
      <c r="N26" s="10"/>
      <c r="O26" s="9">
        <v>1059</v>
      </c>
      <c r="P26" s="11" t="s">
        <v>10</v>
      </c>
      <c r="Q26" s="26" t="s">
        <v>18</v>
      </c>
      <c r="R26" s="17">
        <f>(C36+C39)</f>
        <v>460</v>
      </c>
      <c r="S26" s="14">
        <f>SUM(R26/R27)</f>
        <v>4.7242477149019205E-2</v>
      </c>
    </row>
    <row r="27" spans="1:21" s="2" customFormat="1" ht="17.45" customHeight="1" thickBot="1">
      <c r="A27" s="7" t="s">
        <v>353</v>
      </c>
      <c r="B27" s="8" t="s">
        <v>3</v>
      </c>
      <c r="C27" s="10">
        <v>577</v>
      </c>
      <c r="D27" s="10"/>
      <c r="E27" s="10"/>
      <c r="F27" s="10"/>
      <c r="G27" s="10"/>
      <c r="H27" s="10"/>
      <c r="I27" s="10"/>
      <c r="J27" s="10"/>
      <c r="K27" s="10"/>
      <c r="L27" s="10"/>
      <c r="M27" s="10">
        <v>914</v>
      </c>
      <c r="N27" s="10"/>
      <c r="O27" s="9">
        <v>972</v>
      </c>
      <c r="P27" s="11" t="s">
        <v>225</v>
      </c>
      <c r="Q27" s="13"/>
      <c r="R27" s="24">
        <v>9737</v>
      </c>
      <c r="S27" s="14"/>
      <c r="U27" s="14"/>
    </row>
    <row r="28" spans="1:21" s="2" customFormat="1" ht="17.45" customHeight="1" thickBot="1">
      <c r="A28" s="18" t="s">
        <v>291</v>
      </c>
      <c r="B28" s="19" t="s">
        <v>5</v>
      </c>
      <c r="C28" s="10">
        <v>539</v>
      </c>
      <c r="D28" s="10"/>
      <c r="E28" s="10"/>
      <c r="F28" s="10"/>
      <c r="G28" s="10"/>
      <c r="H28" s="10"/>
      <c r="I28" s="10"/>
      <c r="J28" s="10">
        <v>617</v>
      </c>
      <c r="K28" s="10" t="s">
        <v>20</v>
      </c>
    </row>
    <row r="29" spans="1:21" s="2" customFormat="1" ht="17.45" customHeight="1" thickBot="1">
      <c r="A29" s="18" t="s">
        <v>344</v>
      </c>
      <c r="B29" s="19" t="s">
        <v>5</v>
      </c>
      <c r="C29" s="10">
        <v>533</v>
      </c>
      <c r="D29" s="10"/>
      <c r="E29" s="10"/>
      <c r="F29" s="10"/>
      <c r="G29" s="10"/>
      <c r="H29" s="10"/>
      <c r="I29" s="10"/>
      <c r="J29" s="10"/>
      <c r="K29" s="10"/>
      <c r="L29" s="10">
        <v>770</v>
      </c>
      <c r="M29" s="10" t="s">
        <v>20</v>
      </c>
    </row>
    <row r="30" spans="1:21" s="2" customFormat="1" ht="17.45" customHeight="1" thickBot="1">
      <c r="A30" s="18" t="s">
        <v>347</v>
      </c>
      <c r="B30" s="28" t="s">
        <v>3</v>
      </c>
      <c r="C30" s="10">
        <v>532</v>
      </c>
      <c r="D30" s="10"/>
      <c r="E30" s="10"/>
      <c r="F30" s="10"/>
      <c r="G30" s="10"/>
      <c r="H30" s="10"/>
      <c r="I30" s="10"/>
      <c r="J30" s="10"/>
      <c r="K30" s="10">
        <v>675</v>
      </c>
      <c r="L30" s="9" t="s">
        <v>20</v>
      </c>
    </row>
    <row r="31" spans="1:21" s="2" customFormat="1" ht="17.45" customHeight="1" thickBot="1">
      <c r="A31" s="18" t="s">
        <v>346</v>
      </c>
      <c r="B31" s="28" t="s">
        <v>3</v>
      </c>
      <c r="C31" s="10">
        <v>513</v>
      </c>
      <c r="D31" s="10"/>
      <c r="E31" s="10"/>
      <c r="F31" s="10"/>
      <c r="G31" s="10"/>
      <c r="H31" s="9"/>
      <c r="I31" s="9"/>
      <c r="J31" s="10"/>
      <c r="K31" s="10"/>
      <c r="L31" s="10"/>
      <c r="M31" s="10">
        <v>876</v>
      </c>
      <c r="N31" s="9"/>
      <c r="O31" s="10">
        <v>942</v>
      </c>
      <c r="P31" s="11"/>
    </row>
    <row r="32" spans="1:21" s="2" customFormat="1" ht="16.5" customHeight="1" thickBot="1">
      <c r="A32" s="18" t="s">
        <v>340</v>
      </c>
      <c r="B32" s="28" t="s">
        <v>3</v>
      </c>
      <c r="C32" s="10">
        <v>470</v>
      </c>
      <c r="D32" s="10"/>
      <c r="E32" s="10"/>
      <c r="F32" s="10"/>
      <c r="G32" s="10"/>
      <c r="H32" s="10"/>
      <c r="I32" s="9"/>
      <c r="J32" s="10" t="s">
        <v>20</v>
      </c>
      <c r="N32" s="13"/>
      <c r="O32" s="13"/>
    </row>
    <row r="33" spans="1:16" s="2" customFormat="1" ht="16.5" customHeight="1" thickBot="1">
      <c r="A33" s="7" t="s">
        <v>290</v>
      </c>
      <c r="B33" s="12" t="s">
        <v>5</v>
      </c>
      <c r="C33" s="10">
        <v>458</v>
      </c>
      <c r="D33" s="10"/>
      <c r="E33" s="10"/>
      <c r="F33" s="10"/>
      <c r="G33" s="10"/>
      <c r="H33" s="10"/>
      <c r="I33" s="9"/>
      <c r="J33" s="10"/>
      <c r="K33" s="10"/>
      <c r="L33" s="10"/>
      <c r="M33" s="10">
        <v>964</v>
      </c>
      <c r="N33" s="10"/>
      <c r="O33" s="9">
        <v>1024</v>
      </c>
      <c r="P33" s="11" t="s">
        <v>15</v>
      </c>
    </row>
    <row r="34" spans="1:16" s="2" customFormat="1" ht="16.5" customHeight="1" thickBot="1">
      <c r="A34" s="7" t="s">
        <v>343</v>
      </c>
      <c r="B34" s="8" t="s">
        <v>3</v>
      </c>
      <c r="C34" s="10">
        <v>441</v>
      </c>
      <c r="D34" s="10"/>
      <c r="E34" s="10"/>
      <c r="F34" s="10"/>
      <c r="G34" s="10"/>
      <c r="H34" s="10"/>
      <c r="I34" s="9"/>
      <c r="J34" s="10"/>
      <c r="K34" s="10"/>
      <c r="L34" s="10"/>
      <c r="M34" s="10">
        <v>917</v>
      </c>
      <c r="N34" s="10"/>
      <c r="O34" s="9">
        <v>1119</v>
      </c>
      <c r="P34" s="11" t="s">
        <v>6</v>
      </c>
    </row>
    <row r="35" spans="1:16" s="2" customFormat="1" ht="16.5" customHeight="1" thickBot="1">
      <c r="A35" s="18" t="s">
        <v>351</v>
      </c>
      <c r="B35" s="28" t="s">
        <v>3</v>
      </c>
      <c r="C35" s="10">
        <v>411</v>
      </c>
      <c r="D35" s="10"/>
      <c r="E35" s="10"/>
      <c r="F35" s="10"/>
      <c r="G35" s="10"/>
      <c r="H35" s="10"/>
      <c r="I35" s="9" t="s">
        <v>20</v>
      </c>
      <c r="L35" s="21"/>
      <c r="M35" s="17"/>
      <c r="N35" s="14"/>
    </row>
    <row r="36" spans="1:16" s="2" customFormat="1" ht="16.5" customHeight="1" thickBot="1">
      <c r="A36" s="18" t="s">
        <v>345</v>
      </c>
      <c r="B36" s="27" t="s">
        <v>18</v>
      </c>
      <c r="C36" s="10">
        <v>372</v>
      </c>
      <c r="D36" s="10"/>
      <c r="E36" s="10"/>
      <c r="F36" s="10"/>
      <c r="G36" s="10"/>
      <c r="H36" s="10" t="s">
        <v>20</v>
      </c>
      <c r="L36" s="55"/>
      <c r="M36" s="24"/>
      <c r="N36" s="14"/>
    </row>
    <row r="37" spans="1:16" s="2" customFormat="1" ht="16.5" customHeight="1" thickBot="1">
      <c r="A37" s="18" t="s">
        <v>350</v>
      </c>
      <c r="B37" s="22" t="s">
        <v>16</v>
      </c>
      <c r="C37" s="10">
        <v>351</v>
      </c>
      <c r="D37" s="10"/>
      <c r="E37" s="10"/>
      <c r="F37" s="10"/>
      <c r="G37" s="10" t="s">
        <v>20</v>
      </c>
      <c r="L37" s="47"/>
      <c r="M37" s="17"/>
      <c r="N37" s="14"/>
    </row>
    <row r="38" spans="1:16" s="2" customFormat="1" ht="16.5" customHeight="1" thickBot="1">
      <c r="A38" s="18" t="s">
        <v>349</v>
      </c>
      <c r="B38" s="28" t="s">
        <v>3</v>
      </c>
      <c r="C38" s="10">
        <v>300</v>
      </c>
      <c r="D38" s="10"/>
      <c r="E38" s="10"/>
      <c r="F38" s="10" t="s">
        <v>20</v>
      </c>
      <c r="M38" s="17"/>
    </row>
    <row r="39" spans="1:16" s="2" customFormat="1" ht="16.5" customHeight="1" thickBot="1">
      <c r="A39" s="18" t="s">
        <v>348</v>
      </c>
      <c r="B39" s="27" t="s">
        <v>18</v>
      </c>
      <c r="C39" s="10">
        <v>88</v>
      </c>
      <c r="D39" s="9"/>
      <c r="E39" s="10" t="s">
        <v>20</v>
      </c>
    </row>
    <row r="40" spans="1:16" s="2" customFormat="1" ht="11.25" customHeight="1">
      <c r="A40" s="29"/>
      <c r="B40" s="30"/>
      <c r="C40" s="44"/>
      <c r="D40" s="44"/>
      <c r="E40" s="44"/>
      <c r="F40" s="17"/>
      <c r="G40" s="17"/>
      <c r="H40" s="17"/>
      <c r="I40" s="17"/>
      <c r="J40" s="17"/>
      <c r="K40" s="17"/>
      <c r="L40" s="17"/>
      <c r="M40" s="17"/>
      <c r="N40" s="43"/>
    </row>
    <row r="41" spans="1:16" s="2" customFormat="1" ht="17.45" customHeight="1">
      <c r="A41" s="1" t="s">
        <v>337</v>
      </c>
    </row>
    <row r="42" spans="1:16" s="2" customFormat="1" ht="10.5" customHeight="1" thickBot="1">
      <c r="A42" s="1"/>
    </row>
    <row r="43" spans="1:16" s="2" customFormat="1" ht="16.5" customHeight="1" thickBot="1">
      <c r="A43" s="4" t="s">
        <v>0</v>
      </c>
      <c r="B43" s="5" t="s">
        <v>1</v>
      </c>
      <c r="C43" s="5" t="s">
        <v>2</v>
      </c>
      <c r="D43" s="5">
        <v>2</v>
      </c>
      <c r="E43" s="5">
        <v>3</v>
      </c>
      <c r="F43" s="5">
        <v>4</v>
      </c>
      <c r="G43" s="5">
        <v>5</v>
      </c>
      <c r="H43" s="5">
        <v>6</v>
      </c>
      <c r="I43" s="5">
        <v>7</v>
      </c>
      <c r="J43" s="5">
        <v>8</v>
      </c>
      <c r="K43" s="6"/>
      <c r="L43" s="13" t="s">
        <v>9</v>
      </c>
      <c r="M43" s="14">
        <f>(6945/11186)</f>
        <v>0.62086536742356513</v>
      </c>
    </row>
    <row r="44" spans="1:16" s="2" customFormat="1" ht="16.5" customHeight="1" thickBot="1">
      <c r="A44" s="7" t="s">
        <v>294</v>
      </c>
      <c r="B44" s="12" t="s">
        <v>5</v>
      </c>
      <c r="C44" s="10">
        <v>923</v>
      </c>
      <c r="D44" s="10"/>
      <c r="E44" s="10"/>
      <c r="F44" s="9"/>
      <c r="G44" s="10"/>
      <c r="H44" s="10"/>
      <c r="I44" s="9">
        <v>1260</v>
      </c>
      <c r="J44" s="10"/>
      <c r="K44" s="11" t="s">
        <v>4</v>
      </c>
      <c r="M44" s="13" t="s">
        <v>11</v>
      </c>
      <c r="N44" s="13" t="s">
        <v>12</v>
      </c>
      <c r="O44" s="13" t="s">
        <v>13</v>
      </c>
    </row>
    <row r="45" spans="1:16" s="2" customFormat="1" ht="16.5" customHeight="1" thickBot="1">
      <c r="A45" s="7" t="s">
        <v>331</v>
      </c>
      <c r="B45" s="12" t="s">
        <v>5</v>
      </c>
      <c r="C45" s="10">
        <v>811</v>
      </c>
      <c r="D45" s="10"/>
      <c r="E45" s="10"/>
      <c r="F45" s="10"/>
      <c r="G45" s="9"/>
      <c r="H45" s="10"/>
      <c r="I45" s="9">
        <v>1248</v>
      </c>
      <c r="J45" s="9"/>
      <c r="K45" s="11" t="s">
        <v>6</v>
      </c>
      <c r="L45" s="16" t="s">
        <v>5</v>
      </c>
      <c r="M45" s="17">
        <f>(C45+C44+C47+C49+C52)</f>
        <v>3470</v>
      </c>
      <c r="N45" s="14">
        <f>SUM(M45/M48)</f>
        <v>0.50597841936424615</v>
      </c>
      <c r="O45" s="2">
        <v>3</v>
      </c>
    </row>
    <row r="46" spans="1:16" s="2" customFormat="1" ht="16.5" customHeight="1" thickBot="1">
      <c r="A46" s="7" t="s">
        <v>212</v>
      </c>
      <c r="B46" s="8" t="s">
        <v>3</v>
      </c>
      <c r="C46" s="10">
        <v>770</v>
      </c>
      <c r="D46" s="10"/>
      <c r="E46" s="10"/>
      <c r="F46" s="10"/>
      <c r="G46" s="10"/>
      <c r="H46" s="10"/>
      <c r="I46" s="10"/>
      <c r="J46" s="9">
        <v>1120</v>
      </c>
      <c r="K46" s="11" t="s">
        <v>8</v>
      </c>
      <c r="L46" s="20" t="s">
        <v>3</v>
      </c>
      <c r="M46" s="17">
        <f>(C46+C48+C50+C53)</f>
        <v>2288</v>
      </c>
      <c r="N46" s="14">
        <f>SUM(M46/M48)</f>
        <v>0.3336249635462234</v>
      </c>
      <c r="O46" s="2">
        <v>2</v>
      </c>
    </row>
    <row r="47" spans="1:16" s="2" customFormat="1" ht="16.5" customHeight="1" thickBot="1">
      <c r="A47" s="18" t="s">
        <v>330</v>
      </c>
      <c r="B47" s="19" t="s">
        <v>5</v>
      </c>
      <c r="C47" s="10">
        <v>686</v>
      </c>
      <c r="D47" s="10"/>
      <c r="E47" s="10"/>
      <c r="F47" s="10"/>
      <c r="G47" s="10"/>
      <c r="H47" s="10"/>
      <c r="I47" s="10" t="s">
        <v>20</v>
      </c>
      <c r="L47" s="21" t="s">
        <v>16</v>
      </c>
      <c r="M47" s="17">
        <f>(C51+C54+C55)</f>
        <v>1100</v>
      </c>
      <c r="N47" s="14">
        <f>SUM(M47/M48)</f>
        <v>0.16039661708953049</v>
      </c>
    </row>
    <row r="48" spans="1:16" s="2" customFormat="1" ht="16.5" customHeight="1" thickBot="1">
      <c r="A48" s="7" t="s">
        <v>333</v>
      </c>
      <c r="B48" s="8" t="s">
        <v>3</v>
      </c>
      <c r="C48" s="10">
        <v>601</v>
      </c>
      <c r="D48" s="10"/>
      <c r="E48" s="10"/>
      <c r="F48" s="10"/>
      <c r="G48" s="10"/>
      <c r="H48" s="10"/>
      <c r="I48" s="10"/>
      <c r="J48" s="9">
        <v>1098</v>
      </c>
      <c r="K48" s="9" t="s">
        <v>7</v>
      </c>
      <c r="L48" s="13"/>
      <c r="M48" s="24">
        <v>6858</v>
      </c>
      <c r="N48" s="14"/>
    </row>
    <row r="49" spans="1:16" s="2" customFormat="1" ht="16.5" customHeight="1" thickBot="1">
      <c r="A49" s="7" t="s">
        <v>332</v>
      </c>
      <c r="B49" s="12" t="s">
        <v>5</v>
      </c>
      <c r="C49" s="10">
        <v>600</v>
      </c>
      <c r="D49" s="10"/>
      <c r="E49" s="10"/>
      <c r="F49" s="10"/>
      <c r="G49" s="10"/>
      <c r="H49" s="10"/>
      <c r="I49" s="10"/>
      <c r="J49" s="9">
        <v>1003</v>
      </c>
      <c r="K49" s="11" t="s">
        <v>10</v>
      </c>
      <c r="L49" s="55"/>
      <c r="N49" s="14"/>
    </row>
    <row r="50" spans="1:16" s="2" customFormat="1" ht="16.5" customHeight="1" thickBot="1">
      <c r="A50" s="18" t="s">
        <v>336</v>
      </c>
      <c r="B50" s="28" t="s">
        <v>3</v>
      </c>
      <c r="C50" s="10">
        <v>518</v>
      </c>
      <c r="D50" s="10"/>
      <c r="E50" s="10"/>
      <c r="F50" s="10"/>
      <c r="G50" s="10"/>
      <c r="H50" s="10" t="s">
        <v>20</v>
      </c>
      <c r="K50" s="14"/>
    </row>
    <row r="51" spans="1:16" s="2" customFormat="1" ht="16.5" customHeight="1" thickBot="1">
      <c r="A51" s="18" t="s">
        <v>338</v>
      </c>
      <c r="B51" s="22" t="s">
        <v>16</v>
      </c>
      <c r="C51" s="10">
        <v>501</v>
      </c>
      <c r="D51" s="10"/>
      <c r="E51" s="10"/>
      <c r="F51" s="10"/>
      <c r="G51" s="10"/>
      <c r="H51" s="10"/>
      <c r="I51" s="10"/>
      <c r="J51" s="10">
        <v>844</v>
      </c>
      <c r="K51" s="11"/>
    </row>
    <row r="52" spans="1:16" s="2" customFormat="1" ht="16.5" customHeight="1" thickBot="1">
      <c r="A52" s="18" t="s">
        <v>335</v>
      </c>
      <c r="B52" s="19" t="s">
        <v>5</v>
      </c>
      <c r="C52" s="10">
        <v>450</v>
      </c>
      <c r="D52" s="10"/>
      <c r="E52" s="10"/>
      <c r="F52" s="10"/>
      <c r="G52" s="10" t="s">
        <v>20</v>
      </c>
    </row>
    <row r="53" spans="1:16" s="2" customFormat="1" ht="16.5" customHeight="1" thickBot="1">
      <c r="A53" s="18" t="s">
        <v>299</v>
      </c>
      <c r="B53" s="28" t="s">
        <v>3</v>
      </c>
      <c r="C53" s="10">
        <v>399</v>
      </c>
      <c r="D53" s="10"/>
      <c r="E53" s="10"/>
      <c r="F53" s="10" t="s">
        <v>20</v>
      </c>
      <c r="J53" s="17"/>
    </row>
    <row r="54" spans="1:16" s="2" customFormat="1" ht="16.5" customHeight="1" thickBot="1">
      <c r="A54" s="18" t="s">
        <v>298</v>
      </c>
      <c r="B54" s="22" t="s">
        <v>16</v>
      </c>
      <c r="C54" s="10">
        <v>371</v>
      </c>
      <c r="D54" s="10"/>
      <c r="E54" s="10" t="s">
        <v>20</v>
      </c>
      <c r="F54" s="17"/>
      <c r="H54" s="24"/>
      <c r="I54" s="45"/>
      <c r="J54" s="45"/>
      <c r="K54"/>
    </row>
    <row r="55" spans="1:16" s="2" customFormat="1" ht="16.5" customHeight="1" thickBot="1">
      <c r="A55" s="18" t="s">
        <v>334</v>
      </c>
      <c r="B55" s="22" t="s">
        <v>16</v>
      </c>
      <c r="C55" s="10">
        <v>228</v>
      </c>
      <c r="D55" s="10" t="s">
        <v>20</v>
      </c>
      <c r="E55" s="17"/>
      <c r="F55" s="17"/>
      <c r="H55" s="24"/>
      <c r="I55" s="45"/>
      <c r="J55" s="45"/>
      <c r="K55"/>
    </row>
    <row r="57" spans="1:16" s="2" customFormat="1" ht="17.45" customHeight="1">
      <c r="A57" s="1" t="s">
        <v>320</v>
      </c>
    </row>
    <row r="58" spans="1:16" s="2" customFormat="1" ht="10.5" customHeight="1" thickBot="1">
      <c r="A58" s="1"/>
    </row>
    <row r="59" spans="1:16" s="2" customFormat="1" ht="16.5" customHeight="1" thickBot="1">
      <c r="A59" s="4" t="s">
        <v>0</v>
      </c>
      <c r="B59" s="5" t="s">
        <v>1</v>
      </c>
      <c r="C59" s="5" t="s">
        <v>2</v>
      </c>
      <c r="D59" s="5">
        <v>2</v>
      </c>
      <c r="E59" s="5">
        <v>3</v>
      </c>
      <c r="F59" s="5">
        <v>4</v>
      </c>
      <c r="G59" s="5">
        <v>5</v>
      </c>
      <c r="H59" s="5">
        <v>6</v>
      </c>
      <c r="I59" s="5">
        <v>7</v>
      </c>
      <c r="J59" s="5">
        <v>8</v>
      </c>
      <c r="K59" s="5">
        <v>9</v>
      </c>
      <c r="L59" s="6"/>
      <c r="M59" s="13" t="s">
        <v>9</v>
      </c>
      <c r="N59" s="14">
        <f>(8134/14328)</f>
        <v>0.56769960915689555</v>
      </c>
    </row>
    <row r="60" spans="1:16" s="2" customFormat="1" ht="16.5" customHeight="1" thickBot="1">
      <c r="A60" s="7" t="s">
        <v>210</v>
      </c>
      <c r="B60" s="12" t="s">
        <v>5</v>
      </c>
      <c r="C60" s="9">
        <v>1812</v>
      </c>
      <c r="D60" s="10"/>
      <c r="E60" s="10"/>
      <c r="F60" s="10"/>
      <c r="G60" s="10"/>
      <c r="H60" s="10"/>
      <c r="I60" s="10"/>
      <c r="J60" s="10"/>
      <c r="K60" s="9"/>
      <c r="L60" s="11" t="s">
        <v>4</v>
      </c>
      <c r="N60" s="13" t="s">
        <v>11</v>
      </c>
      <c r="O60" s="13" t="s">
        <v>12</v>
      </c>
      <c r="P60" s="13" t="s">
        <v>13</v>
      </c>
    </row>
    <row r="61" spans="1:16" s="2" customFormat="1" ht="16.5" customHeight="1" thickBot="1">
      <c r="A61" s="7" t="s">
        <v>158</v>
      </c>
      <c r="B61" s="12" t="s">
        <v>5</v>
      </c>
      <c r="C61" s="10">
        <v>877</v>
      </c>
      <c r="D61" s="9"/>
      <c r="E61" s="9"/>
      <c r="F61" s="10"/>
      <c r="G61" s="10"/>
      <c r="H61" s="10"/>
      <c r="I61" s="9">
        <v>1360</v>
      </c>
      <c r="J61" s="10"/>
      <c r="K61" s="9"/>
      <c r="L61" s="11" t="s">
        <v>7</v>
      </c>
      <c r="M61" s="16" t="s">
        <v>5</v>
      </c>
      <c r="N61" s="17">
        <f>(C60+C61+C66+C67+C69)</f>
        <v>4221</v>
      </c>
      <c r="O61" s="14">
        <f>SUM(N61/N64)</f>
        <v>0.53020977264162794</v>
      </c>
      <c r="P61" s="2">
        <v>2</v>
      </c>
    </row>
    <row r="62" spans="1:16" s="2" customFormat="1" ht="16.5" customHeight="1" thickBot="1">
      <c r="A62" s="7" t="s">
        <v>305</v>
      </c>
      <c r="B62" s="42" t="s">
        <v>16</v>
      </c>
      <c r="C62" s="10">
        <v>826</v>
      </c>
      <c r="D62" s="10"/>
      <c r="E62" s="10"/>
      <c r="F62" s="10"/>
      <c r="G62" s="9"/>
      <c r="H62" s="9">
        <v>1342</v>
      </c>
      <c r="I62" s="10"/>
      <c r="J62" s="9"/>
      <c r="K62" s="10"/>
      <c r="L62" s="11" t="s">
        <v>8</v>
      </c>
      <c r="M62" s="20" t="s">
        <v>3</v>
      </c>
      <c r="N62" s="17">
        <f>(C63+C64+C68+C70)</f>
        <v>2304</v>
      </c>
      <c r="O62" s="14">
        <f>SUM(N62/N64)</f>
        <v>0.28941087803039817</v>
      </c>
      <c r="P62" s="2">
        <v>2</v>
      </c>
    </row>
    <row r="63" spans="1:16" s="2" customFormat="1" ht="16.5" customHeight="1" thickBot="1">
      <c r="A63" s="7" t="s">
        <v>307</v>
      </c>
      <c r="B63" s="8" t="s">
        <v>3</v>
      </c>
      <c r="C63" s="10">
        <v>760</v>
      </c>
      <c r="D63" s="10"/>
      <c r="E63" s="10"/>
      <c r="F63" s="10"/>
      <c r="G63" s="10"/>
      <c r="H63" s="10"/>
      <c r="I63" s="10"/>
      <c r="J63" s="10"/>
      <c r="K63" s="9">
        <v>1170</v>
      </c>
      <c r="L63" s="11" t="s">
        <v>10</v>
      </c>
      <c r="M63" s="21" t="s">
        <v>16</v>
      </c>
      <c r="N63" s="17">
        <f>(C62+C65)</f>
        <v>1436</v>
      </c>
      <c r="O63" s="14">
        <f>SUM(N63/N64)</f>
        <v>0.18037934932797386</v>
      </c>
      <c r="P63" s="2">
        <v>1</v>
      </c>
    </row>
    <row r="64" spans="1:16" s="2" customFormat="1" ht="16.5" customHeight="1" thickBot="1">
      <c r="A64" s="7" t="s">
        <v>321</v>
      </c>
      <c r="B64" s="8" t="s">
        <v>3</v>
      </c>
      <c r="C64" s="10">
        <v>746</v>
      </c>
      <c r="D64" s="10"/>
      <c r="E64" s="10"/>
      <c r="F64" s="10"/>
      <c r="G64" s="10"/>
      <c r="H64" s="10"/>
      <c r="I64" s="10"/>
      <c r="J64" s="10"/>
      <c r="K64" s="9">
        <v>1216</v>
      </c>
      <c r="L64" s="11" t="s">
        <v>6</v>
      </c>
      <c r="M64" s="62"/>
      <c r="N64" s="24">
        <v>7961</v>
      </c>
      <c r="O64" s="14"/>
    </row>
    <row r="65" spans="1:21" s="2" customFormat="1" ht="16.5" customHeight="1" thickBot="1">
      <c r="A65" s="18" t="s">
        <v>304</v>
      </c>
      <c r="B65" s="22" t="s">
        <v>16</v>
      </c>
      <c r="C65" s="10">
        <v>610</v>
      </c>
      <c r="D65" s="10"/>
      <c r="E65" s="10"/>
      <c r="F65" s="10"/>
      <c r="G65" s="10"/>
      <c r="H65" s="10" t="s">
        <v>20</v>
      </c>
      <c r="M65" s="13"/>
      <c r="N65" s="17"/>
      <c r="O65" s="14"/>
    </row>
    <row r="66" spans="1:21" s="2" customFormat="1" ht="16.5" customHeight="1" thickBot="1">
      <c r="A66" s="18" t="s">
        <v>303</v>
      </c>
      <c r="B66" s="19" t="s">
        <v>5</v>
      </c>
      <c r="C66" s="10">
        <v>574</v>
      </c>
      <c r="D66" s="10"/>
      <c r="E66" s="10"/>
      <c r="F66" s="10"/>
      <c r="G66" s="10"/>
      <c r="H66" s="10"/>
      <c r="I66" s="10" t="s">
        <v>20</v>
      </c>
    </row>
    <row r="67" spans="1:21" s="2" customFormat="1" ht="16.5" customHeight="1" thickBot="1">
      <c r="A67" s="18" t="s">
        <v>323</v>
      </c>
      <c r="B67" s="19" t="s">
        <v>5</v>
      </c>
      <c r="C67" s="10">
        <v>534</v>
      </c>
      <c r="D67" s="10"/>
      <c r="E67" s="10"/>
      <c r="F67" s="10"/>
      <c r="G67" s="10"/>
      <c r="H67" s="10"/>
      <c r="I67" s="10"/>
      <c r="J67" s="10"/>
      <c r="K67" s="10">
        <v>1157</v>
      </c>
      <c r="L67" s="11"/>
    </row>
    <row r="68" spans="1:21" s="2" customFormat="1" ht="16.5" customHeight="1" thickBot="1">
      <c r="A68" s="18" t="s">
        <v>126</v>
      </c>
      <c r="B68" s="28" t="s">
        <v>3</v>
      </c>
      <c r="C68" s="10">
        <v>521</v>
      </c>
      <c r="D68" s="10"/>
      <c r="E68" s="10"/>
      <c r="F68" s="10"/>
      <c r="G68" s="10" t="s">
        <v>20</v>
      </c>
    </row>
    <row r="69" spans="1:21" s="2" customFormat="1" ht="16.5" customHeight="1" thickBot="1">
      <c r="A69" s="18" t="s">
        <v>306</v>
      </c>
      <c r="B69" s="19" t="s">
        <v>5</v>
      </c>
      <c r="C69" s="10">
        <v>424</v>
      </c>
      <c r="D69" s="10"/>
      <c r="E69" s="10"/>
      <c r="F69" s="10" t="s">
        <v>20</v>
      </c>
    </row>
    <row r="70" spans="1:21" s="2" customFormat="1" ht="16.5" customHeight="1" thickBot="1">
      <c r="A70" s="18" t="s">
        <v>324</v>
      </c>
      <c r="B70" s="28" t="s">
        <v>3</v>
      </c>
      <c r="C70" s="10">
        <v>277</v>
      </c>
      <c r="D70" s="10"/>
      <c r="E70" s="10" t="s">
        <v>20</v>
      </c>
    </row>
    <row r="72" spans="1:21" s="31" customFormat="1" ht="15" customHeight="1">
      <c r="B72" s="35" t="s">
        <v>19</v>
      </c>
      <c r="C72" s="37" t="s">
        <v>5</v>
      </c>
      <c r="D72" s="38" t="s">
        <v>3</v>
      </c>
      <c r="E72" s="39" t="s">
        <v>16</v>
      </c>
      <c r="F72" s="26" t="s">
        <v>18</v>
      </c>
      <c r="G72" s="35" t="s">
        <v>17</v>
      </c>
      <c r="S72" s="32"/>
      <c r="T72" s="33"/>
      <c r="U72" s="34"/>
    </row>
    <row r="73" spans="1:21" s="31" customFormat="1" ht="15" customHeight="1">
      <c r="A73" s="31" t="s">
        <v>11</v>
      </c>
      <c r="B73" s="36">
        <f>SUM(P9+M48+N64+R27)</f>
        <v>29795</v>
      </c>
      <c r="C73" s="33">
        <f>SUM(N61+M45+P5+R23)</f>
        <v>13609</v>
      </c>
      <c r="D73" s="33">
        <f>SUM(N62+M46+P6+R24)</f>
        <v>8989</v>
      </c>
      <c r="E73" s="33">
        <f>SUM(N63+M47+P7+R25)</f>
        <v>6031</v>
      </c>
      <c r="F73" s="33">
        <v>460</v>
      </c>
      <c r="G73" s="33">
        <f>(P8)</f>
        <v>706</v>
      </c>
      <c r="S73" s="35"/>
      <c r="T73" s="36"/>
      <c r="U73" s="34"/>
    </row>
    <row r="74" spans="1:21" s="31" customFormat="1" ht="15" customHeight="1">
      <c r="A74" s="31" t="s">
        <v>12</v>
      </c>
      <c r="B74" s="41">
        <v>1</v>
      </c>
      <c r="C74" s="34">
        <f>SUM(C73/$B$73)</f>
        <v>0.45675448900822285</v>
      </c>
      <c r="D74" s="34">
        <f>SUM(D73/$B$73)</f>
        <v>0.30169491525423731</v>
      </c>
      <c r="E74" s="34">
        <f>SUM(E73/$B$73)</f>
        <v>0.20241651283772444</v>
      </c>
      <c r="F74" s="34">
        <f>SUM(F73/$B$73)</f>
        <v>1.54388320187951E-2</v>
      </c>
      <c r="G74" s="34">
        <f>SUM(G73/$B$73)</f>
        <v>2.3695250881020306E-2</v>
      </c>
    </row>
    <row r="75" spans="1:21" s="31" customFormat="1" ht="15" customHeight="1">
      <c r="A75" s="31" t="s">
        <v>13</v>
      </c>
      <c r="B75" s="35">
        <v>21</v>
      </c>
      <c r="C75" s="31">
        <v>10</v>
      </c>
      <c r="D75" s="31">
        <v>7</v>
      </c>
      <c r="E75" s="31">
        <v>3</v>
      </c>
      <c r="F75" s="31">
        <v>0</v>
      </c>
      <c r="G75" s="31">
        <v>1</v>
      </c>
    </row>
  </sheetData>
  <phoneticPr fontId="0" type="noConversion"/>
  <pageMargins left="0.75" right="0.75" top="1" bottom="1" header="0.5" footer="0.5"/>
  <pageSetup paperSize="9" orientation="portrait" horizontalDpi="300" verticalDpi="300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dimension ref="A1:V74"/>
  <sheetViews>
    <sheetView workbookViewId="0">
      <selection activeCell="N70" sqref="N70"/>
    </sheetView>
  </sheetViews>
  <sheetFormatPr defaultRowHeight="12.75"/>
  <cols>
    <col min="1" max="1" width="25.28515625" customWidth="1"/>
    <col min="2" max="2" width="8.42578125" customWidth="1"/>
    <col min="3" max="3" width="9.7109375" customWidth="1"/>
    <col min="4" max="17" width="8.5703125" customWidth="1"/>
  </cols>
  <sheetData>
    <row r="1" spans="1:16" s="2" customFormat="1" ht="16.5" customHeight="1">
      <c r="A1" s="1" t="s">
        <v>273</v>
      </c>
    </row>
    <row r="2" spans="1:16" s="2" customFormat="1" ht="9.75" customHeight="1" thickBot="1">
      <c r="A2" s="3"/>
    </row>
    <row r="3" spans="1:16" s="2" customFormat="1" ht="16.5" customHeight="1" thickBot="1">
      <c r="A3" s="4" t="s">
        <v>0</v>
      </c>
      <c r="B3" s="5" t="s">
        <v>1</v>
      </c>
      <c r="C3" s="5" t="s">
        <v>2</v>
      </c>
      <c r="D3" s="5">
        <v>2</v>
      </c>
      <c r="E3" s="5">
        <v>3</v>
      </c>
      <c r="F3" s="5">
        <v>4</v>
      </c>
      <c r="G3" s="5">
        <v>5</v>
      </c>
      <c r="H3" s="5">
        <v>6</v>
      </c>
      <c r="I3" s="5">
        <v>7</v>
      </c>
      <c r="J3" s="5">
        <v>8</v>
      </c>
      <c r="K3" s="5">
        <v>9</v>
      </c>
      <c r="L3" s="6"/>
      <c r="M3" s="13" t="s">
        <v>9</v>
      </c>
      <c r="N3" s="14">
        <f>(5969/9296)</f>
        <v>0.64210413080895012</v>
      </c>
    </row>
    <row r="4" spans="1:16" s="2" customFormat="1" ht="16.5" customHeight="1" thickBot="1">
      <c r="A4" s="7" t="s">
        <v>213</v>
      </c>
      <c r="B4" s="42" t="s">
        <v>16</v>
      </c>
      <c r="C4" s="9">
        <v>1519</v>
      </c>
      <c r="D4" s="10"/>
      <c r="E4" s="9"/>
      <c r="F4" s="9"/>
      <c r="G4" s="10"/>
      <c r="H4" s="11"/>
      <c r="I4" s="9"/>
      <c r="J4" s="10"/>
      <c r="K4" s="10"/>
      <c r="L4" s="11" t="s">
        <v>4</v>
      </c>
      <c r="N4" s="13" t="s">
        <v>11</v>
      </c>
      <c r="O4" s="13" t="s">
        <v>12</v>
      </c>
      <c r="P4" s="13" t="s">
        <v>13</v>
      </c>
    </row>
    <row r="5" spans="1:16" s="2" customFormat="1" ht="16.5" customHeight="1" thickBot="1">
      <c r="A5" s="7" t="s">
        <v>29</v>
      </c>
      <c r="B5" s="12" t="s">
        <v>5</v>
      </c>
      <c r="C5" s="10">
        <v>1040</v>
      </c>
      <c r="D5" s="10"/>
      <c r="E5" s="10"/>
      <c r="F5" s="9"/>
      <c r="G5" s="9" t="s">
        <v>253</v>
      </c>
      <c r="H5" s="10"/>
      <c r="I5" s="9"/>
      <c r="J5" s="10"/>
      <c r="K5" s="10"/>
      <c r="L5" s="11" t="s">
        <v>8</v>
      </c>
      <c r="M5" s="16" t="s">
        <v>5</v>
      </c>
      <c r="N5" s="17">
        <f>(C5+C9+C11)</f>
        <v>1780</v>
      </c>
      <c r="O5" s="14">
        <f>SUM(N5/N9)</f>
        <v>0.30822510822510824</v>
      </c>
      <c r="P5" s="2">
        <v>1</v>
      </c>
    </row>
    <row r="6" spans="1:16" s="2" customFormat="1" ht="16.5" customHeight="1" thickBot="1">
      <c r="A6" s="7" t="s">
        <v>275</v>
      </c>
      <c r="B6" s="8" t="s">
        <v>3</v>
      </c>
      <c r="C6" s="10">
        <v>603</v>
      </c>
      <c r="D6" s="10"/>
      <c r="E6" s="10"/>
      <c r="F6" s="10"/>
      <c r="G6" s="10"/>
      <c r="H6" s="10"/>
      <c r="I6" s="10"/>
      <c r="J6" s="9" t="s">
        <v>253</v>
      </c>
      <c r="K6" s="9"/>
      <c r="L6" s="11" t="s">
        <v>7</v>
      </c>
      <c r="M6" s="20" t="s">
        <v>3</v>
      </c>
      <c r="N6" s="17">
        <f>(C6+C10+C13)</f>
        <v>1224</v>
      </c>
      <c r="O6" s="14">
        <f>SUM(N6/N9)</f>
        <v>0.21194805194805194</v>
      </c>
      <c r="P6" s="2">
        <v>1</v>
      </c>
    </row>
    <row r="7" spans="1:16" s="2" customFormat="1" ht="16.5" customHeight="1" thickBot="1">
      <c r="A7" s="7" t="s">
        <v>279</v>
      </c>
      <c r="B7" s="42" t="s">
        <v>16</v>
      </c>
      <c r="C7" s="10">
        <v>535</v>
      </c>
      <c r="D7" s="10"/>
      <c r="E7" s="10"/>
      <c r="F7" s="10"/>
      <c r="G7" s="10"/>
      <c r="H7" s="10"/>
      <c r="I7" s="9"/>
      <c r="J7" s="10"/>
      <c r="K7" s="9" t="s">
        <v>253</v>
      </c>
      <c r="L7" s="11" t="s">
        <v>6</v>
      </c>
      <c r="M7" s="21" t="s">
        <v>16</v>
      </c>
      <c r="N7" s="17">
        <f>(C4+C7)</f>
        <v>2054</v>
      </c>
      <c r="O7" s="14">
        <f>SUM(N7/N9)</f>
        <v>0.35567099567099569</v>
      </c>
      <c r="P7" s="2">
        <v>2</v>
      </c>
    </row>
    <row r="8" spans="1:16" s="2" customFormat="1" ht="16.5" customHeight="1" thickBot="1">
      <c r="A8" s="18" t="s">
        <v>250</v>
      </c>
      <c r="B8" s="23" t="s">
        <v>14</v>
      </c>
      <c r="C8" s="10">
        <v>445</v>
      </c>
      <c r="D8" s="10"/>
      <c r="E8" s="10"/>
      <c r="F8" s="10"/>
      <c r="G8" s="10"/>
      <c r="H8" s="10"/>
      <c r="I8" s="10"/>
      <c r="J8" s="10" t="s">
        <v>20</v>
      </c>
      <c r="M8" s="13" t="s">
        <v>17</v>
      </c>
      <c r="N8" s="17">
        <f>(C8+C12)</f>
        <v>717</v>
      </c>
      <c r="O8" s="14">
        <f>SUM(N8/N9)</f>
        <v>0.12415584415584416</v>
      </c>
    </row>
    <row r="9" spans="1:16" s="2" customFormat="1" ht="16.5" customHeight="1" thickBot="1">
      <c r="A9" s="18" t="s">
        <v>276</v>
      </c>
      <c r="B9" s="19" t="s">
        <v>5</v>
      </c>
      <c r="C9" s="10">
        <v>402</v>
      </c>
      <c r="D9" s="10"/>
      <c r="E9" s="10"/>
      <c r="F9" s="10"/>
      <c r="G9" s="10"/>
      <c r="H9" s="10"/>
      <c r="I9" s="10"/>
      <c r="J9" s="10"/>
      <c r="K9" s="10"/>
      <c r="L9" s="11"/>
      <c r="N9" s="24">
        <v>5775</v>
      </c>
    </row>
    <row r="10" spans="1:16" s="2" customFormat="1" ht="16.5" customHeight="1" thickBot="1">
      <c r="A10" s="18" t="s">
        <v>278</v>
      </c>
      <c r="B10" s="28" t="s">
        <v>3</v>
      </c>
      <c r="C10" s="10">
        <v>352</v>
      </c>
      <c r="D10" s="10"/>
      <c r="E10" s="10"/>
      <c r="F10" s="10"/>
      <c r="G10" s="10"/>
      <c r="H10" s="10"/>
      <c r="I10" s="10" t="s">
        <v>20</v>
      </c>
    </row>
    <row r="11" spans="1:16" s="2" customFormat="1" ht="16.5" customHeight="1" thickBot="1">
      <c r="A11" s="18" t="s">
        <v>277</v>
      </c>
      <c r="B11" s="19" t="s">
        <v>5</v>
      </c>
      <c r="C11" s="10">
        <v>338</v>
      </c>
      <c r="D11" s="10"/>
      <c r="E11" s="10"/>
      <c r="F11" s="9"/>
      <c r="G11" s="9" t="s">
        <v>20</v>
      </c>
      <c r="L11" s="62"/>
      <c r="M11" s="17"/>
      <c r="N11" s="14"/>
    </row>
    <row r="12" spans="1:16" s="2" customFormat="1" ht="16.5" customHeight="1" thickBot="1">
      <c r="A12" s="18" t="s">
        <v>280</v>
      </c>
      <c r="B12" s="23" t="s">
        <v>14</v>
      </c>
      <c r="C12" s="10">
        <v>272</v>
      </c>
      <c r="D12" s="10"/>
      <c r="E12" s="10"/>
      <c r="F12" s="10" t="s">
        <v>20</v>
      </c>
    </row>
    <row r="13" spans="1:16" s="2" customFormat="1" ht="16.5" customHeight="1" thickBot="1">
      <c r="A13" s="18" t="s">
        <v>274</v>
      </c>
      <c r="B13" s="28" t="s">
        <v>3</v>
      </c>
      <c r="C13" s="10">
        <v>269</v>
      </c>
      <c r="D13" s="10"/>
      <c r="E13" s="10" t="s">
        <v>20</v>
      </c>
    </row>
    <row r="14" spans="1:16" s="2" customFormat="1" ht="10.5" customHeight="1">
      <c r="A14" s="1"/>
    </row>
    <row r="15" spans="1:16" s="2" customFormat="1" ht="17.45" customHeight="1">
      <c r="A15" s="1" t="s">
        <v>281</v>
      </c>
    </row>
    <row r="16" spans="1:16" s="2" customFormat="1" ht="10.5" customHeight="1" thickBot="1">
      <c r="A16" s="1"/>
    </row>
    <row r="17" spans="1:22" s="2" customFormat="1" ht="17.45" customHeight="1" thickBot="1">
      <c r="A17" s="4" t="s">
        <v>0</v>
      </c>
      <c r="B17" s="5" t="s">
        <v>1</v>
      </c>
      <c r="C17" s="5" t="s">
        <v>2</v>
      </c>
      <c r="D17" s="5">
        <v>2</v>
      </c>
      <c r="E17" s="5">
        <v>3</v>
      </c>
      <c r="F17" s="5">
        <v>4</v>
      </c>
      <c r="G17" s="5">
        <v>5</v>
      </c>
      <c r="H17" s="5">
        <v>6</v>
      </c>
      <c r="I17" s="5">
        <v>7</v>
      </c>
      <c r="J17" s="5">
        <v>8</v>
      </c>
      <c r="K17" s="5">
        <v>9</v>
      </c>
      <c r="L17" s="5">
        <v>10</v>
      </c>
      <c r="M17" s="5">
        <v>11</v>
      </c>
      <c r="N17" s="5">
        <v>12</v>
      </c>
      <c r="O17" s="5">
        <v>13</v>
      </c>
      <c r="P17" s="5">
        <v>14</v>
      </c>
      <c r="Q17" s="5"/>
      <c r="R17" s="13" t="s">
        <v>9</v>
      </c>
      <c r="S17" s="14">
        <f>(12671/20587)</f>
        <v>0.61548550055860496</v>
      </c>
    </row>
    <row r="18" spans="1:22" s="2" customFormat="1" ht="17.45" customHeight="1" thickBot="1">
      <c r="A18" s="7" t="s">
        <v>229</v>
      </c>
      <c r="B18" s="8" t="s">
        <v>3</v>
      </c>
      <c r="C18" s="9">
        <v>1558</v>
      </c>
      <c r="D18" s="10"/>
      <c r="E18" s="10"/>
      <c r="F18" s="10"/>
      <c r="G18" s="10"/>
      <c r="H18" s="10"/>
      <c r="I18" s="9"/>
      <c r="J18" s="10"/>
      <c r="K18" s="10"/>
      <c r="L18" s="10"/>
      <c r="M18" s="10"/>
      <c r="N18" s="9"/>
      <c r="O18" s="10"/>
      <c r="P18" s="10"/>
      <c r="Q18" s="11" t="s">
        <v>4</v>
      </c>
      <c r="S18" s="13" t="s">
        <v>11</v>
      </c>
      <c r="T18" s="13" t="s">
        <v>12</v>
      </c>
      <c r="U18" s="13" t="s">
        <v>13</v>
      </c>
      <c r="V18" s="13"/>
    </row>
    <row r="19" spans="1:22" s="2" customFormat="1" ht="17.45" customHeight="1" thickBot="1">
      <c r="A19" s="7" t="s">
        <v>283</v>
      </c>
      <c r="B19" s="8" t="s">
        <v>3</v>
      </c>
      <c r="C19" s="10">
        <v>1264</v>
      </c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9" t="s">
        <v>253</v>
      </c>
      <c r="O19" s="10"/>
      <c r="P19" s="10"/>
      <c r="Q19" s="11" t="s">
        <v>7</v>
      </c>
      <c r="R19" s="16" t="s">
        <v>5</v>
      </c>
      <c r="S19" s="17">
        <f>(C20+C22+C23+C25+C27+C31+C33)</f>
        <v>4869</v>
      </c>
      <c r="T19" s="14">
        <f>SUM(S19/S24)</f>
        <v>0.39152460598263106</v>
      </c>
      <c r="U19" s="2">
        <v>3</v>
      </c>
    </row>
    <row r="20" spans="1:22" s="2" customFormat="1" ht="17.45" customHeight="1" thickBot="1">
      <c r="A20" s="7" t="s">
        <v>284</v>
      </c>
      <c r="B20" s="12" t="s">
        <v>5</v>
      </c>
      <c r="C20" s="10">
        <v>1150</v>
      </c>
      <c r="D20" s="10"/>
      <c r="E20" s="10"/>
      <c r="F20" s="10"/>
      <c r="G20" s="10"/>
      <c r="H20" s="10"/>
      <c r="I20" s="10"/>
      <c r="J20" s="9" t="s">
        <v>253</v>
      </c>
      <c r="K20" s="10"/>
      <c r="L20" s="10"/>
      <c r="M20" s="10"/>
      <c r="N20" s="10"/>
      <c r="O20" s="10"/>
      <c r="P20" s="10"/>
      <c r="Q20" s="11" t="s">
        <v>8</v>
      </c>
      <c r="R20" s="20" t="s">
        <v>3</v>
      </c>
      <c r="S20" s="17">
        <f>(C18+C19+C24+C28+C30)</f>
        <v>4604</v>
      </c>
      <c r="T20" s="14">
        <f>SUM(S20/S24)</f>
        <v>0.37021550337729175</v>
      </c>
      <c r="U20" s="2">
        <v>3</v>
      </c>
    </row>
    <row r="21" spans="1:22" s="2" customFormat="1" ht="17.45" customHeight="1" thickBot="1">
      <c r="A21" s="7" t="s">
        <v>237</v>
      </c>
      <c r="B21" s="42" t="s">
        <v>16</v>
      </c>
      <c r="C21" s="10">
        <v>1008</v>
      </c>
      <c r="D21" s="10"/>
      <c r="E21" s="10"/>
      <c r="F21" s="10"/>
      <c r="G21" s="10"/>
      <c r="H21" s="10"/>
      <c r="I21" s="10"/>
      <c r="J21" s="10"/>
      <c r="K21" s="9"/>
      <c r="L21" s="10"/>
      <c r="M21" s="10"/>
      <c r="N21" s="10"/>
      <c r="O21" s="10"/>
      <c r="P21" s="9" t="s">
        <v>253</v>
      </c>
      <c r="Q21" s="11" t="s">
        <v>6</v>
      </c>
      <c r="R21" s="21" t="s">
        <v>16</v>
      </c>
      <c r="S21" s="17">
        <f>(C21+C29+C34+C35)</f>
        <v>1839</v>
      </c>
      <c r="T21" s="14">
        <f>SUM(S21/S24)</f>
        <v>0.14787713091026053</v>
      </c>
      <c r="U21" s="2">
        <v>1</v>
      </c>
    </row>
    <row r="22" spans="1:22" s="2" customFormat="1" ht="17.45" customHeight="1" thickBot="1">
      <c r="A22" s="7" t="s">
        <v>285</v>
      </c>
      <c r="B22" s="12" t="s">
        <v>5</v>
      </c>
      <c r="C22" s="10">
        <v>873</v>
      </c>
      <c r="D22" s="10"/>
      <c r="E22" s="10"/>
      <c r="F22" s="10"/>
      <c r="G22" s="10"/>
      <c r="H22" s="10"/>
      <c r="I22" s="10"/>
      <c r="J22" s="9"/>
      <c r="K22" s="10"/>
      <c r="L22" s="10"/>
      <c r="M22" s="10"/>
      <c r="N22" s="10"/>
      <c r="O22" s="9"/>
      <c r="P22" s="9" t="s">
        <v>253</v>
      </c>
      <c r="Q22" s="11" t="s">
        <v>10</v>
      </c>
      <c r="R22" s="62" t="s">
        <v>282</v>
      </c>
      <c r="S22" s="17">
        <v>437</v>
      </c>
      <c r="T22" s="14">
        <f>SUM(S22/S24)</f>
        <v>3.5139916371823739E-2</v>
      </c>
    </row>
    <row r="23" spans="1:22" s="2" customFormat="1" ht="17.45" customHeight="1" thickBot="1">
      <c r="A23" s="7" t="s">
        <v>254</v>
      </c>
      <c r="B23" s="12" t="s">
        <v>5</v>
      </c>
      <c r="C23" s="10">
        <v>842</v>
      </c>
      <c r="D23" s="10"/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9" t="s">
        <v>253</v>
      </c>
      <c r="Q23" s="11" t="s">
        <v>15</v>
      </c>
      <c r="R23" s="13" t="s">
        <v>17</v>
      </c>
      <c r="S23" s="17">
        <v>690</v>
      </c>
      <c r="T23" s="14">
        <f>SUM(S23/S24)</f>
        <v>5.5484078481826953E-2</v>
      </c>
      <c r="V23" s="14"/>
    </row>
    <row r="24" spans="1:22" s="2" customFormat="1" ht="17.45" customHeight="1" thickBot="1">
      <c r="A24" s="7" t="s">
        <v>286</v>
      </c>
      <c r="B24" s="8" t="s">
        <v>3</v>
      </c>
      <c r="C24" s="10">
        <v>759</v>
      </c>
      <c r="D24" s="10"/>
      <c r="E24" s="10"/>
      <c r="F24" s="10"/>
      <c r="G24" s="10"/>
      <c r="H24" s="10"/>
      <c r="I24" s="10"/>
      <c r="J24" s="10"/>
      <c r="K24" s="10"/>
      <c r="L24" s="10"/>
      <c r="M24" s="10"/>
      <c r="N24" s="10"/>
      <c r="O24" s="10"/>
      <c r="P24" s="9" t="s">
        <v>253</v>
      </c>
      <c r="Q24" s="11" t="s">
        <v>225</v>
      </c>
      <c r="S24" s="24">
        <v>12436</v>
      </c>
    </row>
    <row r="25" spans="1:22" s="2" customFormat="1" ht="17.45" customHeight="1" thickBot="1">
      <c r="A25" s="18" t="s">
        <v>146</v>
      </c>
      <c r="B25" s="19" t="s">
        <v>5</v>
      </c>
      <c r="C25" s="10">
        <v>720</v>
      </c>
      <c r="D25" s="10"/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9"/>
      <c r="P25" s="9"/>
      <c r="Q25" s="11"/>
    </row>
    <row r="26" spans="1:22" s="2" customFormat="1" ht="17.45" customHeight="1" thickBot="1">
      <c r="A26" s="18" t="s">
        <v>147</v>
      </c>
      <c r="B26" s="23" t="s">
        <v>14</v>
      </c>
      <c r="C26" s="10">
        <v>690</v>
      </c>
      <c r="D26" s="10"/>
      <c r="E26" s="10"/>
      <c r="F26" s="10"/>
      <c r="G26" s="10"/>
      <c r="H26" s="10"/>
      <c r="I26" s="10"/>
      <c r="J26" s="10"/>
      <c r="K26" s="9"/>
      <c r="L26" s="9"/>
      <c r="M26" s="9"/>
      <c r="N26" s="9"/>
      <c r="O26" s="9"/>
      <c r="P26" s="9" t="s">
        <v>20</v>
      </c>
    </row>
    <row r="27" spans="1:22" s="2" customFormat="1" ht="17.45" customHeight="1" thickBot="1">
      <c r="A27" s="18" t="s">
        <v>287</v>
      </c>
      <c r="B27" s="19" t="s">
        <v>5</v>
      </c>
      <c r="C27" s="10">
        <v>523</v>
      </c>
      <c r="D27" s="10"/>
      <c r="E27" s="10"/>
      <c r="F27" s="10"/>
      <c r="G27" s="9"/>
      <c r="H27" s="9"/>
      <c r="I27" s="10"/>
      <c r="J27" s="10" t="s">
        <v>20</v>
      </c>
      <c r="M27" s="14"/>
    </row>
    <row r="28" spans="1:22" s="2" customFormat="1" ht="16.5" customHeight="1" thickBot="1">
      <c r="A28" s="18" t="s">
        <v>39</v>
      </c>
      <c r="B28" s="28" t="s">
        <v>3</v>
      </c>
      <c r="C28" s="10">
        <v>521</v>
      </c>
      <c r="D28" s="10"/>
      <c r="E28" s="10"/>
      <c r="F28" s="10"/>
      <c r="G28" s="10"/>
      <c r="H28" s="9"/>
      <c r="I28" s="10" t="s">
        <v>20</v>
      </c>
      <c r="M28" s="13"/>
      <c r="N28" s="13"/>
    </row>
    <row r="29" spans="1:22" s="2" customFormat="1" ht="16.5" customHeight="1" thickBot="1">
      <c r="A29" s="18" t="s">
        <v>288</v>
      </c>
      <c r="B29" s="22" t="s">
        <v>16</v>
      </c>
      <c r="C29" s="10">
        <v>503</v>
      </c>
      <c r="D29" s="10"/>
      <c r="E29" s="10"/>
      <c r="F29" s="10"/>
      <c r="G29" s="10"/>
      <c r="H29" s="9"/>
      <c r="I29" s="10"/>
      <c r="J29" s="10"/>
      <c r="K29" s="10" t="s">
        <v>20</v>
      </c>
      <c r="M29" s="14"/>
    </row>
    <row r="30" spans="1:22" s="2" customFormat="1" ht="16.5" customHeight="1" thickBot="1">
      <c r="A30" s="18" t="s">
        <v>289</v>
      </c>
      <c r="B30" s="28" t="s">
        <v>3</v>
      </c>
      <c r="C30" s="10">
        <v>502</v>
      </c>
      <c r="D30" s="10"/>
      <c r="E30" s="10"/>
      <c r="F30" s="10"/>
      <c r="G30" s="10"/>
      <c r="H30" s="9"/>
      <c r="I30" s="10"/>
      <c r="J30" s="10"/>
      <c r="K30" s="10"/>
      <c r="L30" s="10"/>
      <c r="M30" s="10"/>
      <c r="N30" s="10" t="s">
        <v>20</v>
      </c>
    </row>
    <row r="31" spans="1:22" s="2" customFormat="1" ht="16.5" customHeight="1" thickBot="1">
      <c r="A31" s="18" t="s">
        <v>290</v>
      </c>
      <c r="B31" s="19" t="s">
        <v>5</v>
      </c>
      <c r="C31" s="10">
        <v>446</v>
      </c>
      <c r="D31" s="10"/>
      <c r="E31" s="10"/>
      <c r="F31" s="10"/>
      <c r="G31" s="10"/>
      <c r="H31" s="9" t="s">
        <v>20</v>
      </c>
      <c r="K31" s="21"/>
      <c r="L31" s="17"/>
      <c r="M31" s="14"/>
    </row>
    <row r="32" spans="1:22" s="2" customFormat="1" ht="16.5" customHeight="1" thickBot="1">
      <c r="A32" s="18" t="s">
        <v>83</v>
      </c>
      <c r="B32" s="61" t="s">
        <v>282</v>
      </c>
      <c r="C32" s="10">
        <v>437</v>
      </c>
      <c r="D32" s="10"/>
      <c r="E32" s="10"/>
      <c r="F32" s="10"/>
      <c r="G32" s="10" t="s">
        <v>20</v>
      </c>
      <c r="K32" s="55"/>
      <c r="L32" s="24"/>
      <c r="M32" s="14"/>
    </row>
    <row r="33" spans="1:18" s="2" customFormat="1" ht="16.5" customHeight="1" thickBot="1">
      <c r="A33" s="18" t="s">
        <v>291</v>
      </c>
      <c r="B33" s="19" t="s">
        <v>5</v>
      </c>
      <c r="C33" s="10">
        <v>315</v>
      </c>
      <c r="D33" s="10"/>
      <c r="E33" s="10"/>
      <c r="F33" s="10" t="s">
        <v>20</v>
      </c>
      <c r="K33" s="47"/>
      <c r="L33" s="17"/>
      <c r="M33" s="14"/>
    </row>
    <row r="34" spans="1:18" s="2" customFormat="1" ht="16.5" customHeight="1" thickBot="1">
      <c r="A34" s="18" t="s">
        <v>45</v>
      </c>
      <c r="B34" s="22" t="s">
        <v>16</v>
      </c>
      <c r="C34" s="10">
        <v>278</v>
      </c>
      <c r="D34" s="10"/>
      <c r="E34" s="10" t="s">
        <v>20</v>
      </c>
    </row>
    <row r="35" spans="1:18" s="2" customFormat="1" ht="16.5" customHeight="1" thickBot="1">
      <c r="A35" s="18" t="s">
        <v>292</v>
      </c>
      <c r="B35" s="22" t="s">
        <v>16</v>
      </c>
      <c r="C35" s="10">
        <v>50</v>
      </c>
      <c r="D35" s="10" t="s">
        <v>20</v>
      </c>
    </row>
    <row r="36" spans="1:18" s="2" customFormat="1" ht="11.25" customHeight="1">
      <c r="A36" s="29"/>
      <c r="B36" s="30"/>
      <c r="C36" s="44"/>
      <c r="D36" s="44"/>
      <c r="E36" s="44"/>
      <c r="F36" s="17"/>
      <c r="G36" s="17"/>
      <c r="H36" s="17"/>
      <c r="I36" s="17"/>
      <c r="J36" s="17"/>
      <c r="K36" s="17"/>
      <c r="L36" s="17"/>
      <c r="M36" s="17"/>
      <c r="N36" s="43"/>
    </row>
    <row r="37" spans="1:18" s="2" customFormat="1" ht="17.45" customHeight="1">
      <c r="A37" s="1" t="s">
        <v>293</v>
      </c>
    </row>
    <row r="38" spans="1:18" s="2" customFormat="1" ht="10.5" customHeight="1" thickBot="1">
      <c r="A38" s="1"/>
    </row>
    <row r="39" spans="1:18" s="2" customFormat="1" ht="16.5" customHeight="1" thickBot="1">
      <c r="A39" s="4" t="s">
        <v>0</v>
      </c>
      <c r="B39" s="5" t="s">
        <v>1</v>
      </c>
      <c r="C39" s="5" t="s">
        <v>2</v>
      </c>
      <c r="D39" s="5">
        <v>2</v>
      </c>
      <c r="E39" s="5">
        <v>3</v>
      </c>
      <c r="F39" s="5">
        <v>4</v>
      </c>
      <c r="G39" s="5">
        <v>5</v>
      </c>
      <c r="H39" s="5">
        <v>6</v>
      </c>
      <c r="I39" s="5">
        <v>7</v>
      </c>
      <c r="J39" s="5">
        <v>8</v>
      </c>
      <c r="K39" s="5">
        <v>9</v>
      </c>
      <c r="L39" s="5">
        <v>10</v>
      </c>
      <c r="M39" s="5">
        <v>11</v>
      </c>
      <c r="N39" s="6"/>
      <c r="O39" s="13" t="s">
        <v>9</v>
      </c>
      <c r="P39" s="14">
        <f>(7563/12631)</f>
        <v>0.59876494339323882</v>
      </c>
    </row>
    <row r="40" spans="1:18" s="2" customFormat="1" ht="16.5" customHeight="1" thickBot="1">
      <c r="A40" s="7" t="s">
        <v>295</v>
      </c>
      <c r="B40" s="8" t="s">
        <v>3</v>
      </c>
      <c r="C40" s="10">
        <v>1122</v>
      </c>
      <c r="D40" s="10"/>
      <c r="E40" s="10"/>
      <c r="F40" s="9" t="s">
        <v>253</v>
      </c>
      <c r="G40" s="10"/>
      <c r="H40" s="10"/>
      <c r="I40" s="9"/>
      <c r="J40" s="10"/>
      <c r="K40" s="10"/>
      <c r="L40" s="9"/>
      <c r="M40" s="10"/>
      <c r="N40" s="11" t="s">
        <v>4</v>
      </c>
      <c r="P40" s="13" t="s">
        <v>11</v>
      </c>
      <c r="Q40" s="13" t="s">
        <v>12</v>
      </c>
      <c r="R40" s="13" t="s">
        <v>13</v>
      </c>
    </row>
    <row r="41" spans="1:18" s="2" customFormat="1" ht="16.5" customHeight="1" thickBot="1">
      <c r="A41" s="7" t="s">
        <v>199</v>
      </c>
      <c r="B41" s="12" t="s">
        <v>5</v>
      </c>
      <c r="C41" s="10">
        <v>905</v>
      </c>
      <c r="D41" s="10"/>
      <c r="E41" s="10"/>
      <c r="F41" s="10"/>
      <c r="G41" s="9"/>
      <c r="H41" s="10"/>
      <c r="I41" s="10"/>
      <c r="J41" s="9"/>
      <c r="K41" s="10"/>
      <c r="L41" s="9" t="s">
        <v>253</v>
      </c>
      <c r="M41" s="9"/>
      <c r="N41" s="11" t="s">
        <v>6</v>
      </c>
      <c r="O41" s="16" t="s">
        <v>5</v>
      </c>
      <c r="P41" s="17">
        <f>(C41+C42+C45+C46+C47)</f>
        <v>3585</v>
      </c>
      <c r="Q41" s="14">
        <f>SUM(P41/P45)</f>
        <v>0.48531203465547584</v>
      </c>
      <c r="R41" s="2">
        <v>3</v>
      </c>
    </row>
    <row r="42" spans="1:18" s="2" customFormat="1" ht="16.5" customHeight="1" thickBot="1">
      <c r="A42" s="7" t="s">
        <v>211</v>
      </c>
      <c r="B42" s="12" t="s">
        <v>5</v>
      </c>
      <c r="C42" s="10">
        <v>854</v>
      </c>
      <c r="D42" s="10"/>
      <c r="E42" s="10"/>
      <c r="F42" s="10"/>
      <c r="G42" s="10"/>
      <c r="H42" s="10"/>
      <c r="I42" s="10"/>
      <c r="J42" s="9" t="s">
        <v>253</v>
      </c>
      <c r="K42" s="10"/>
      <c r="L42" s="10"/>
      <c r="M42" s="9"/>
      <c r="N42" s="11" t="s">
        <v>8</v>
      </c>
      <c r="O42" s="20" t="s">
        <v>3</v>
      </c>
      <c r="P42" s="17">
        <f>(C40+C43+C48+C50)</f>
        <v>2582</v>
      </c>
      <c r="Q42" s="14">
        <f>SUM(P42/P45)</f>
        <v>0.34953296331392986</v>
      </c>
      <c r="R42" s="2">
        <v>2</v>
      </c>
    </row>
    <row r="43" spans="1:18" s="2" customFormat="1" ht="16.5" customHeight="1" thickBot="1">
      <c r="A43" s="7" t="s">
        <v>212</v>
      </c>
      <c r="B43" s="8" t="s">
        <v>3</v>
      </c>
      <c r="C43" s="10">
        <v>842</v>
      </c>
      <c r="D43" s="10"/>
      <c r="E43" s="10"/>
      <c r="F43" s="10"/>
      <c r="G43" s="10"/>
      <c r="H43" s="10"/>
      <c r="I43" s="9"/>
      <c r="J43" s="9" t="s">
        <v>253</v>
      </c>
      <c r="K43" s="10"/>
      <c r="L43" s="9"/>
      <c r="M43" s="9"/>
      <c r="N43" s="11" t="s">
        <v>7</v>
      </c>
      <c r="O43" s="21" t="s">
        <v>16</v>
      </c>
      <c r="P43" s="17">
        <f>(C44+C49)</f>
        <v>1065</v>
      </c>
      <c r="Q43" s="14">
        <f>SUM(P43/P45)</f>
        <v>0.14417219439555976</v>
      </c>
    </row>
    <row r="44" spans="1:18" s="2" customFormat="1" ht="16.5" customHeight="1" thickBot="1">
      <c r="A44" s="18" t="s">
        <v>263</v>
      </c>
      <c r="B44" s="22" t="s">
        <v>16</v>
      </c>
      <c r="C44" s="10">
        <v>728</v>
      </c>
      <c r="D44" s="10"/>
      <c r="E44" s="10"/>
      <c r="F44" s="10"/>
      <c r="G44" s="10"/>
      <c r="H44" s="10"/>
      <c r="I44" s="10"/>
      <c r="J44" s="9"/>
      <c r="K44" s="10"/>
      <c r="L44" s="10"/>
      <c r="M44" s="10"/>
      <c r="N44" s="9"/>
      <c r="O44" s="13" t="s">
        <v>17</v>
      </c>
      <c r="P44" s="17">
        <v>115</v>
      </c>
      <c r="Q44" s="14">
        <f>SUM(P44/P45)</f>
        <v>1.5567889535670773E-2</v>
      </c>
    </row>
    <row r="45" spans="1:18" s="2" customFormat="1" ht="16.5" customHeight="1" thickBot="1">
      <c r="A45" s="7" t="s">
        <v>294</v>
      </c>
      <c r="B45" s="12" t="s">
        <v>5</v>
      </c>
      <c r="C45" s="10">
        <v>726</v>
      </c>
      <c r="D45" s="10"/>
      <c r="E45" s="10"/>
      <c r="F45" s="10"/>
      <c r="G45" s="10"/>
      <c r="H45" s="10"/>
      <c r="I45" s="10"/>
      <c r="J45" s="10"/>
      <c r="K45" s="10"/>
      <c r="L45" s="10"/>
      <c r="M45" s="9" t="s">
        <v>253</v>
      </c>
      <c r="N45" s="11" t="s">
        <v>10</v>
      </c>
      <c r="O45" s="55"/>
      <c r="P45" s="24">
        <v>7387</v>
      </c>
      <c r="Q45" s="14"/>
    </row>
    <row r="46" spans="1:18" s="2" customFormat="1" ht="16.5" customHeight="1" thickBot="1">
      <c r="A46" s="18" t="s">
        <v>296</v>
      </c>
      <c r="B46" s="19" t="s">
        <v>5</v>
      </c>
      <c r="C46" s="10">
        <v>562</v>
      </c>
      <c r="D46" s="10"/>
      <c r="E46" s="10"/>
      <c r="F46" s="10"/>
      <c r="G46" s="10"/>
      <c r="H46" s="10"/>
      <c r="I46" s="10"/>
      <c r="J46" s="10" t="s">
        <v>20</v>
      </c>
      <c r="L46" s="13"/>
      <c r="M46" s="17"/>
      <c r="N46" s="14"/>
    </row>
    <row r="47" spans="1:18" s="2" customFormat="1" ht="16.5" customHeight="1" thickBot="1">
      <c r="A47" s="18" t="s">
        <v>297</v>
      </c>
      <c r="B47" s="19" t="s">
        <v>5</v>
      </c>
      <c r="C47" s="10">
        <v>538</v>
      </c>
      <c r="D47" s="10"/>
      <c r="E47" s="10"/>
      <c r="F47" s="10"/>
      <c r="G47" s="10"/>
      <c r="H47" s="10"/>
      <c r="I47" s="10" t="s">
        <v>20</v>
      </c>
    </row>
    <row r="48" spans="1:18" s="2" customFormat="1" ht="16.5" customHeight="1" thickBot="1">
      <c r="A48" s="18" t="s">
        <v>299</v>
      </c>
      <c r="B48" s="28" t="s">
        <v>3</v>
      </c>
      <c r="C48" s="10">
        <v>431</v>
      </c>
      <c r="D48" s="10"/>
      <c r="E48" s="10"/>
      <c r="F48" s="10"/>
      <c r="G48" s="10" t="s">
        <v>20</v>
      </c>
    </row>
    <row r="49" spans="1:19" s="2" customFormat="1" ht="16.5" customHeight="1" thickBot="1">
      <c r="A49" s="18" t="s">
        <v>298</v>
      </c>
      <c r="B49" s="22" t="s">
        <v>16</v>
      </c>
      <c r="C49" s="10">
        <v>337</v>
      </c>
      <c r="D49" s="10"/>
      <c r="E49" s="10"/>
      <c r="F49" s="10" t="s">
        <v>20</v>
      </c>
      <c r="J49" s="17"/>
    </row>
    <row r="50" spans="1:19" s="2" customFormat="1" ht="16.5" customHeight="1" thickBot="1">
      <c r="A50" s="18" t="s">
        <v>300</v>
      </c>
      <c r="B50" s="28" t="s">
        <v>3</v>
      </c>
      <c r="C50" s="10">
        <v>187</v>
      </c>
      <c r="D50" s="10"/>
      <c r="E50" s="10" t="s">
        <v>20</v>
      </c>
      <c r="F50" s="17"/>
      <c r="H50" s="24"/>
      <c r="I50" s="45"/>
      <c r="J50" s="45"/>
      <c r="K50"/>
    </row>
    <row r="51" spans="1:19" s="2" customFormat="1" ht="16.5" customHeight="1" thickBot="1">
      <c r="A51" s="18" t="s">
        <v>301</v>
      </c>
      <c r="B51" s="23" t="s">
        <v>14</v>
      </c>
      <c r="C51" s="10">
        <v>115</v>
      </c>
      <c r="D51" s="10" t="s">
        <v>20</v>
      </c>
      <c r="E51" s="17"/>
      <c r="F51" s="17"/>
      <c r="H51" s="24"/>
      <c r="I51" s="45"/>
      <c r="J51" s="45"/>
      <c r="K51"/>
    </row>
    <row r="53" spans="1:19" s="2" customFormat="1" ht="17.45" customHeight="1">
      <c r="A53" s="1" t="s">
        <v>302</v>
      </c>
    </row>
    <row r="54" spans="1:19" s="2" customFormat="1" ht="10.5" customHeight="1" thickBot="1">
      <c r="A54" s="1"/>
    </row>
    <row r="55" spans="1:19" s="2" customFormat="1" ht="16.5" customHeight="1" thickBot="1">
      <c r="A55" s="4" t="s">
        <v>0</v>
      </c>
      <c r="B55" s="5" t="s">
        <v>1</v>
      </c>
      <c r="C55" s="5" t="s">
        <v>2</v>
      </c>
      <c r="D55" s="5">
        <v>2</v>
      </c>
      <c r="E55" s="5">
        <v>3</v>
      </c>
      <c r="F55" s="5">
        <v>4</v>
      </c>
      <c r="G55" s="5">
        <v>5</v>
      </c>
      <c r="H55" s="5">
        <v>6</v>
      </c>
      <c r="I55" s="5">
        <v>7</v>
      </c>
      <c r="J55" s="5">
        <v>8</v>
      </c>
      <c r="K55" s="5">
        <v>9</v>
      </c>
      <c r="L55" s="5">
        <v>10</v>
      </c>
      <c r="M55" s="5">
        <v>11</v>
      </c>
      <c r="N55" s="5">
        <v>12</v>
      </c>
      <c r="O55" s="6"/>
      <c r="P55" s="13" t="s">
        <v>9</v>
      </c>
      <c r="Q55" s="14">
        <f>(10190/17201)</f>
        <v>0.59240741817336207</v>
      </c>
    </row>
    <row r="56" spans="1:19" s="2" customFormat="1" ht="16.5" customHeight="1" thickBot="1">
      <c r="A56" s="7" t="s">
        <v>158</v>
      </c>
      <c r="B56" s="12" t="s">
        <v>5</v>
      </c>
      <c r="C56" s="9">
        <v>1771</v>
      </c>
      <c r="D56" s="10"/>
      <c r="E56" s="10"/>
      <c r="F56" s="10"/>
      <c r="G56" s="10"/>
      <c r="H56" s="10"/>
      <c r="I56" s="10"/>
      <c r="J56" s="10"/>
      <c r="K56" s="9"/>
      <c r="L56" s="10"/>
      <c r="M56" s="9"/>
      <c r="N56" s="10"/>
      <c r="O56" s="11" t="s">
        <v>4</v>
      </c>
      <c r="Q56" s="13" t="s">
        <v>11</v>
      </c>
      <c r="R56" s="13" t="s">
        <v>12</v>
      </c>
      <c r="S56" s="13" t="s">
        <v>13</v>
      </c>
    </row>
    <row r="57" spans="1:19" s="2" customFormat="1" ht="16.5" customHeight="1" thickBot="1">
      <c r="A57" s="7" t="s">
        <v>303</v>
      </c>
      <c r="B57" s="12" t="s">
        <v>5</v>
      </c>
      <c r="C57" s="10">
        <v>1632</v>
      </c>
      <c r="D57" s="9"/>
      <c r="E57" s="9" t="s">
        <v>253</v>
      </c>
      <c r="F57" s="10"/>
      <c r="G57" s="10"/>
      <c r="H57" s="10"/>
      <c r="I57" s="10"/>
      <c r="J57" s="10"/>
      <c r="K57" s="9"/>
      <c r="L57" s="10"/>
      <c r="M57" s="10"/>
      <c r="N57" s="10"/>
      <c r="O57" s="11" t="s">
        <v>8</v>
      </c>
      <c r="P57" s="16" t="s">
        <v>5</v>
      </c>
      <c r="Q57" s="17">
        <f>(C56+C57+C62+C63)</f>
        <v>4470</v>
      </c>
      <c r="R57" s="14">
        <f>SUM(Q57/Q62)</f>
        <v>0.4470894178835767</v>
      </c>
      <c r="S57" s="2">
        <v>2</v>
      </c>
    </row>
    <row r="58" spans="1:19" s="2" customFormat="1" ht="16.5" customHeight="1" thickBot="1">
      <c r="A58" s="7" t="s">
        <v>209</v>
      </c>
      <c r="B58" s="8" t="s">
        <v>3</v>
      </c>
      <c r="C58" s="10">
        <v>1389</v>
      </c>
      <c r="D58" s="10"/>
      <c r="E58" s="10"/>
      <c r="F58" s="10"/>
      <c r="G58" s="9"/>
      <c r="H58" s="10"/>
      <c r="I58" s="10"/>
      <c r="J58" s="9" t="s">
        <v>253</v>
      </c>
      <c r="K58" s="10"/>
      <c r="L58" s="10"/>
      <c r="M58" s="10"/>
      <c r="N58" s="10"/>
      <c r="O58" s="11" t="s">
        <v>7</v>
      </c>
      <c r="P58" s="20" t="s">
        <v>3</v>
      </c>
      <c r="Q58" s="17">
        <f>(C58+C59+C64)</f>
        <v>2698</v>
      </c>
      <c r="R58" s="14">
        <f>SUM(Q58/Q62)</f>
        <v>0.26985397079415885</v>
      </c>
      <c r="S58" s="2">
        <v>2</v>
      </c>
    </row>
    <row r="59" spans="1:19" s="2" customFormat="1" ht="16.5" customHeight="1" thickBot="1">
      <c r="A59" s="7" t="s">
        <v>126</v>
      </c>
      <c r="B59" s="8" t="s">
        <v>3</v>
      </c>
      <c r="C59" s="10">
        <v>864</v>
      </c>
      <c r="D59" s="10"/>
      <c r="E59" s="10"/>
      <c r="F59" s="10"/>
      <c r="G59" s="10"/>
      <c r="H59" s="10"/>
      <c r="I59" s="10"/>
      <c r="J59" s="10"/>
      <c r="K59" s="10"/>
      <c r="L59" s="10"/>
      <c r="M59" s="10"/>
      <c r="N59" s="9" t="s">
        <v>253</v>
      </c>
      <c r="O59" s="11" t="s">
        <v>10</v>
      </c>
      <c r="P59" s="21" t="s">
        <v>16</v>
      </c>
      <c r="Q59" s="17">
        <f>(C60+C61)</f>
        <v>1267</v>
      </c>
      <c r="R59" s="14">
        <f>SUM(Q59/Q62)</f>
        <v>0.12672534506901381</v>
      </c>
      <c r="S59" s="2">
        <v>1</v>
      </c>
    </row>
    <row r="60" spans="1:19" s="2" customFormat="1" ht="16.5" customHeight="1" thickBot="1">
      <c r="A60" s="7" t="s">
        <v>304</v>
      </c>
      <c r="B60" s="42" t="s">
        <v>16</v>
      </c>
      <c r="C60" s="10">
        <v>645</v>
      </c>
      <c r="D60" s="10"/>
      <c r="E60" s="10"/>
      <c r="F60" s="10"/>
      <c r="G60" s="10"/>
      <c r="H60" s="10"/>
      <c r="I60" s="10"/>
      <c r="J60" s="10"/>
      <c r="K60" s="10"/>
      <c r="L60" s="10"/>
      <c r="M60" s="10"/>
      <c r="N60" s="9" t="s">
        <v>253</v>
      </c>
      <c r="O60" s="11" t="s">
        <v>6</v>
      </c>
      <c r="P60" s="62" t="s">
        <v>282</v>
      </c>
      <c r="Q60" s="17">
        <v>135</v>
      </c>
      <c r="R60" s="14">
        <f>SUM(Q60/Q62)</f>
        <v>1.3502700540108022E-2</v>
      </c>
    </row>
    <row r="61" spans="1:19" s="2" customFormat="1" ht="16.5" customHeight="1" thickBot="1">
      <c r="A61" s="18" t="s">
        <v>305</v>
      </c>
      <c r="B61" s="22" t="s">
        <v>16</v>
      </c>
      <c r="C61" s="10">
        <v>622</v>
      </c>
      <c r="D61" s="10"/>
      <c r="E61" s="10"/>
      <c r="F61" s="10"/>
      <c r="G61" s="10"/>
      <c r="H61" s="10"/>
      <c r="I61" s="10"/>
      <c r="J61" s="10"/>
      <c r="K61" s="10"/>
      <c r="L61" s="10"/>
      <c r="M61" s="10"/>
      <c r="N61" s="10" t="s">
        <v>20</v>
      </c>
      <c r="P61" s="13" t="s">
        <v>17</v>
      </c>
      <c r="Q61" s="17">
        <f>(C65+C66+C67+C68)</f>
        <v>1428</v>
      </c>
      <c r="R61" s="14">
        <f>SUM(Q61/Q62)</f>
        <v>0.14282856571314262</v>
      </c>
    </row>
    <row r="62" spans="1:19" s="2" customFormat="1" ht="16.5" customHeight="1" thickBot="1">
      <c r="A62" s="18" t="s">
        <v>322</v>
      </c>
      <c r="B62" s="19" t="s">
        <v>5</v>
      </c>
      <c r="C62" s="10">
        <v>601</v>
      </c>
      <c r="D62" s="10"/>
      <c r="E62" s="10"/>
      <c r="F62" s="10"/>
      <c r="G62" s="10"/>
      <c r="H62" s="10"/>
      <c r="I62" s="10"/>
      <c r="J62" s="10"/>
      <c r="K62" s="10"/>
      <c r="L62" s="10"/>
      <c r="M62" s="10"/>
      <c r="N62" s="10"/>
      <c r="O62" s="11"/>
      <c r="Q62" s="24">
        <v>9998</v>
      </c>
    </row>
    <row r="63" spans="1:19" s="2" customFormat="1" ht="16.5" customHeight="1" thickBot="1">
      <c r="A63" s="18" t="s">
        <v>306</v>
      </c>
      <c r="B63" s="19" t="s">
        <v>5</v>
      </c>
      <c r="C63" s="10">
        <v>466</v>
      </c>
      <c r="D63" s="10"/>
      <c r="E63" s="10"/>
      <c r="F63" s="10"/>
      <c r="G63" s="10"/>
      <c r="H63" s="10"/>
      <c r="I63" s="10"/>
      <c r="J63" s="10"/>
      <c r="K63" s="10"/>
      <c r="L63" s="10" t="s">
        <v>20</v>
      </c>
    </row>
    <row r="64" spans="1:19" s="2" customFormat="1" ht="16.5" customHeight="1" thickBot="1">
      <c r="A64" s="18" t="s">
        <v>307</v>
      </c>
      <c r="B64" s="28" t="s">
        <v>3</v>
      </c>
      <c r="C64" s="10">
        <v>445</v>
      </c>
      <c r="D64" s="10"/>
      <c r="E64" s="10"/>
      <c r="F64" s="10"/>
      <c r="G64" s="10"/>
      <c r="H64" s="10"/>
      <c r="I64" s="10"/>
      <c r="J64" s="10" t="s">
        <v>20</v>
      </c>
    </row>
    <row r="65" spans="1:20" s="2" customFormat="1" ht="16.5" customHeight="1" thickBot="1">
      <c r="A65" s="18" t="s">
        <v>269</v>
      </c>
      <c r="B65" s="23" t="s">
        <v>14</v>
      </c>
      <c r="C65" s="10">
        <v>428</v>
      </c>
      <c r="D65" s="10"/>
      <c r="E65" s="10"/>
      <c r="F65" s="10"/>
      <c r="G65" s="10"/>
      <c r="H65" s="10"/>
      <c r="I65" s="10"/>
      <c r="J65" s="10"/>
      <c r="K65" s="10"/>
      <c r="L65" s="10"/>
      <c r="M65" s="10" t="s">
        <v>20</v>
      </c>
    </row>
    <row r="66" spans="1:20" s="2" customFormat="1" ht="16.5" customHeight="1" thickBot="1">
      <c r="A66" s="18" t="s">
        <v>308</v>
      </c>
      <c r="B66" s="23" t="s">
        <v>14</v>
      </c>
      <c r="C66" s="10">
        <v>398</v>
      </c>
      <c r="D66" s="10"/>
      <c r="E66" s="10"/>
      <c r="F66" s="10"/>
      <c r="G66" s="10"/>
      <c r="H66" s="10"/>
      <c r="I66" s="10" t="s">
        <v>20</v>
      </c>
    </row>
    <row r="67" spans="1:20" s="2" customFormat="1" ht="16.5" customHeight="1" thickBot="1">
      <c r="A67" s="18" t="s">
        <v>69</v>
      </c>
      <c r="B67" s="23" t="s">
        <v>14</v>
      </c>
      <c r="C67" s="10">
        <v>332</v>
      </c>
      <c r="D67" s="10"/>
      <c r="E67" s="10"/>
      <c r="F67" s="10"/>
      <c r="G67" s="10" t="s">
        <v>20</v>
      </c>
    </row>
    <row r="68" spans="1:20" s="2" customFormat="1" ht="16.5" customHeight="1" thickBot="1">
      <c r="A68" s="18" t="s">
        <v>309</v>
      </c>
      <c r="B68" s="23" t="s">
        <v>14</v>
      </c>
      <c r="C68" s="10">
        <v>270</v>
      </c>
      <c r="D68" s="10"/>
      <c r="E68" s="10"/>
      <c r="F68" s="10" t="s">
        <v>20</v>
      </c>
      <c r="M68" s="13"/>
      <c r="N68" s="17"/>
      <c r="O68" s="14"/>
    </row>
    <row r="69" spans="1:20" s="2" customFormat="1" ht="16.5" customHeight="1" thickBot="1">
      <c r="A69" s="18" t="s">
        <v>310</v>
      </c>
      <c r="B69" s="61" t="s">
        <v>282</v>
      </c>
      <c r="C69" s="10">
        <v>135</v>
      </c>
      <c r="D69" s="10" t="s">
        <v>20</v>
      </c>
      <c r="N69" s="24"/>
    </row>
    <row r="71" spans="1:20" s="31" customFormat="1" ht="15" customHeight="1">
      <c r="B71" s="35" t="s">
        <v>19</v>
      </c>
      <c r="C71" s="37" t="s">
        <v>5</v>
      </c>
      <c r="D71" s="38" t="s">
        <v>3</v>
      </c>
      <c r="E71" s="39" t="s">
        <v>16</v>
      </c>
      <c r="F71" s="65" t="s">
        <v>282</v>
      </c>
      <c r="G71" s="35" t="s">
        <v>17</v>
      </c>
      <c r="R71" s="32"/>
      <c r="S71" s="33"/>
      <c r="T71" s="34"/>
    </row>
    <row r="72" spans="1:20" s="31" customFormat="1" ht="15" customHeight="1">
      <c r="A72" s="31" t="s">
        <v>11</v>
      </c>
      <c r="B72" s="36">
        <f>SUM(N9+P45+Q62+S24)</f>
        <v>35596</v>
      </c>
      <c r="C72" s="33">
        <f>SUM(Q57+P41+N5+S19)</f>
        <v>14704</v>
      </c>
      <c r="D72" s="33">
        <f>SUM(Q58+P42+N6+S20)</f>
        <v>11108</v>
      </c>
      <c r="E72" s="33">
        <f>SUM(Q59+P43+N7+S21)</f>
        <v>6225</v>
      </c>
      <c r="F72" s="33">
        <f>(S22+Q60)</f>
        <v>572</v>
      </c>
      <c r="G72" s="33">
        <f>(S23+Q61+N8+P44)</f>
        <v>2950</v>
      </c>
      <c r="R72" s="35"/>
      <c r="S72" s="36"/>
      <c r="T72" s="34"/>
    </row>
    <row r="73" spans="1:20" s="31" customFormat="1" ht="15" customHeight="1">
      <c r="A73" s="31" t="s">
        <v>12</v>
      </c>
      <c r="B73" s="41">
        <v>1</v>
      </c>
      <c r="C73" s="34">
        <f>SUM(C72/$B$72)</f>
        <v>0.41308012136195077</v>
      </c>
      <c r="D73" s="34">
        <f>SUM(D72/$B$72)</f>
        <v>0.31205753455444429</v>
      </c>
      <c r="E73" s="34">
        <f>SUM(E72/$B$72)</f>
        <v>0.17487919991010226</v>
      </c>
      <c r="F73" s="34">
        <f>SUM(F72/$B$72)</f>
        <v>1.6069221260815822E-2</v>
      </c>
      <c r="G73" s="34">
        <f>SUM(G72/$B$72)</f>
        <v>8.2874480278682994E-2</v>
      </c>
    </row>
    <row r="74" spans="1:20" s="31" customFormat="1" ht="15" customHeight="1">
      <c r="A74" s="31" t="s">
        <v>13</v>
      </c>
      <c r="B74" s="35">
        <v>21</v>
      </c>
      <c r="C74" s="31">
        <v>9</v>
      </c>
      <c r="D74" s="31">
        <v>8</v>
      </c>
      <c r="E74" s="31">
        <v>4</v>
      </c>
      <c r="F74" s="31">
        <v>0</v>
      </c>
      <c r="G74" s="31">
        <v>0</v>
      </c>
    </row>
  </sheetData>
  <phoneticPr fontId="0" type="noConversion"/>
  <pageMargins left="0.75" right="0.75" top="1" bottom="1" header="0.5" footer="0.5"/>
  <pageSetup paperSize="9" orientation="portrait" horizontalDpi="300" verticalDpi="300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dimension ref="A1:V81"/>
  <sheetViews>
    <sheetView workbookViewId="0">
      <selection activeCell="O25" sqref="O25"/>
    </sheetView>
  </sheetViews>
  <sheetFormatPr defaultRowHeight="12.75"/>
  <cols>
    <col min="1" max="1" width="25.28515625" customWidth="1"/>
    <col min="2" max="2" width="8.42578125" customWidth="1"/>
    <col min="3" max="3" width="9.7109375" customWidth="1"/>
    <col min="4" max="17" width="8.5703125" customWidth="1"/>
  </cols>
  <sheetData>
    <row r="1" spans="1:15" s="2" customFormat="1" ht="16.5" customHeight="1">
      <c r="A1" s="1" t="s">
        <v>247</v>
      </c>
    </row>
    <row r="2" spans="1:15" s="2" customFormat="1" ht="9.75" customHeight="1" thickBot="1">
      <c r="A2" s="3"/>
    </row>
    <row r="3" spans="1:15" s="2" customFormat="1" ht="16.5" customHeight="1" thickBot="1">
      <c r="A3" s="4" t="s">
        <v>0</v>
      </c>
      <c r="B3" s="5" t="s">
        <v>1</v>
      </c>
      <c r="C3" s="5" t="s">
        <v>2</v>
      </c>
      <c r="D3" s="5">
        <v>2</v>
      </c>
      <c r="E3" s="5">
        <v>3</v>
      </c>
      <c r="F3" s="5">
        <v>4</v>
      </c>
      <c r="G3" s="5">
        <v>5</v>
      </c>
      <c r="H3" s="5">
        <v>6</v>
      </c>
      <c r="I3" s="5">
        <v>7</v>
      </c>
      <c r="J3" s="5">
        <v>8</v>
      </c>
      <c r="K3" s="6"/>
      <c r="L3" s="13" t="s">
        <v>9</v>
      </c>
      <c r="M3" s="14">
        <f>(6969/11921)</f>
        <v>0.58459860749937087</v>
      </c>
    </row>
    <row r="4" spans="1:15" s="2" customFormat="1" ht="16.5" customHeight="1" thickBot="1">
      <c r="A4" s="7" t="s">
        <v>213</v>
      </c>
      <c r="B4" s="42" t="s">
        <v>16</v>
      </c>
      <c r="C4" s="9">
        <v>1572</v>
      </c>
      <c r="D4" s="10"/>
      <c r="E4" s="9"/>
      <c r="F4" s="9"/>
      <c r="G4" s="10"/>
      <c r="H4" s="11"/>
      <c r="I4" s="9"/>
      <c r="J4" s="10"/>
      <c r="K4" s="11" t="s">
        <v>4</v>
      </c>
      <c r="M4" s="13" t="s">
        <v>11</v>
      </c>
      <c r="N4" s="13" t="s">
        <v>12</v>
      </c>
      <c r="O4" s="13" t="s">
        <v>13</v>
      </c>
    </row>
    <row r="5" spans="1:15" s="2" customFormat="1" ht="16.5" customHeight="1" thickBot="1">
      <c r="A5" s="7" t="s">
        <v>29</v>
      </c>
      <c r="B5" s="12" t="s">
        <v>5</v>
      </c>
      <c r="C5" s="10">
        <v>1102</v>
      </c>
      <c r="D5" s="10">
        <v>1115</v>
      </c>
      <c r="E5" s="10">
        <v>1162</v>
      </c>
      <c r="F5" s="10">
        <v>1186</v>
      </c>
      <c r="G5" s="9">
        <v>1515</v>
      </c>
      <c r="H5" s="10"/>
      <c r="I5" s="9"/>
      <c r="J5" s="10"/>
      <c r="K5" s="11" t="s">
        <v>8</v>
      </c>
      <c r="L5" s="16" t="s">
        <v>5</v>
      </c>
      <c r="M5" s="17">
        <f>(C5+C8+C10)</f>
        <v>2228</v>
      </c>
      <c r="N5" s="14">
        <f>SUM(M5/M10)</f>
        <v>0.32596927578639356</v>
      </c>
      <c r="O5" s="2">
        <v>1</v>
      </c>
    </row>
    <row r="6" spans="1:15" s="2" customFormat="1" ht="16.5" customHeight="1" thickBot="1">
      <c r="A6" s="7" t="s">
        <v>248</v>
      </c>
      <c r="B6" s="63" t="s">
        <v>18</v>
      </c>
      <c r="C6" s="10">
        <v>875</v>
      </c>
      <c r="D6" s="10">
        <v>907</v>
      </c>
      <c r="E6" s="10">
        <v>944</v>
      </c>
      <c r="F6" s="10">
        <v>988</v>
      </c>
      <c r="G6" s="10">
        <v>1071</v>
      </c>
      <c r="H6" s="10">
        <v>1085</v>
      </c>
      <c r="I6" s="10">
        <v>1105</v>
      </c>
      <c r="J6" s="9">
        <v>1126</v>
      </c>
      <c r="K6" s="11" t="s">
        <v>6</v>
      </c>
      <c r="L6" s="20" t="s">
        <v>3</v>
      </c>
      <c r="M6" s="17">
        <f>(C7+C9)</f>
        <v>1332</v>
      </c>
      <c r="N6" s="14">
        <f>SUM(M6/M10)</f>
        <v>0.19487929773226043</v>
      </c>
      <c r="O6" s="2">
        <v>1</v>
      </c>
    </row>
    <row r="7" spans="1:15" s="2" customFormat="1" ht="16.5" customHeight="1" thickBot="1">
      <c r="A7" s="7" t="s">
        <v>249</v>
      </c>
      <c r="B7" s="8" t="s">
        <v>3</v>
      </c>
      <c r="C7" s="10">
        <v>767</v>
      </c>
      <c r="D7" s="10">
        <v>798</v>
      </c>
      <c r="E7" s="10">
        <v>872</v>
      </c>
      <c r="F7" s="10">
        <v>989</v>
      </c>
      <c r="G7" s="10">
        <v>1066</v>
      </c>
      <c r="H7" s="10">
        <v>1077</v>
      </c>
      <c r="I7" s="9">
        <v>1585</v>
      </c>
      <c r="J7" s="10"/>
      <c r="K7" s="11" t="s">
        <v>7</v>
      </c>
      <c r="L7" s="21" t="s">
        <v>16</v>
      </c>
      <c r="M7" s="17">
        <f>(C4+C11)</f>
        <v>2006</v>
      </c>
      <c r="N7" s="14">
        <f>SUM(M7/M10)</f>
        <v>0.29348939283101683</v>
      </c>
      <c r="O7" s="2">
        <v>1</v>
      </c>
    </row>
    <row r="8" spans="1:15" s="2" customFormat="1" ht="16.5" customHeight="1" thickBot="1">
      <c r="A8" s="18" t="s">
        <v>252</v>
      </c>
      <c r="B8" s="19" t="s">
        <v>5</v>
      </c>
      <c r="C8" s="10">
        <v>571</v>
      </c>
      <c r="D8" s="10">
        <v>585</v>
      </c>
      <c r="E8" s="10">
        <v>655</v>
      </c>
      <c r="F8" s="10">
        <v>671</v>
      </c>
      <c r="G8" s="10" t="s">
        <v>20</v>
      </c>
      <c r="L8" s="26" t="s">
        <v>18</v>
      </c>
      <c r="M8" s="17">
        <v>875</v>
      </c>
      <c r="N8" s="14">
        <f>SUM(M8/M10)</f>
        <v>0.12801755669348938</v>
      </c>
      <c r="O8" s="2">
        <v>1</v>
      </c>
    </row>
    <row r="9" spans="1:15" s="2" customFormat="1" ht="16.5" customHeight="1" thickBot="1">
      <c r="A9" s="18" t="s">
        <v>187</v>
      </c>
      <c r="B9" s="28" t="s">
        <v>3</v>
      </c>
      <c r="C9" s="10">
        <v>565</v>
      </c>
      <c r="D9" s="10">
        <v>575</v>
      </c>
      <c r="E9" s="10">
        <v>614</v>
      </c>
      <c r="F9" s="10">
        <v>694</v>
      </c>
      <c r="G9" s="10">
        <v>704</v>
      </c>
      <c r="H9" s="10">
        <v>706</v>
      </c>
      <c r="I9" s="10" t="s">
        <v>20</v>
      </c>
      <c r="L9" s="13" t="s">
        <v>17</v>
      </c>
      <c r="M9" s="17">
        <f>(C12+C13)</f>
        <v>394</v>
      </c>
      <c r="N9" s="14">
        <f>SUM(M9/M10)</f>
        <v>5.7644476956839795E-2</v>
      </c>
    </row>
    <row r="10" spans="1:15" s="2" customFormat="1" ht="16.5" customHeight="1" thickBot="1">
      <c r="A10" s="18" t="s">
        <v>315</v>
      </c>
      <c r="B10" s="19" t="s">
        <v>5</v>
      </c>
      <c r="C10" s="10">
        <v>555</v>
      </c>
      <c r="D10" s="10">
        <v>564</v>
      </c>
      <c r="E10" s="10">
        <v>613</v>
      </c>
      <c r="F10" s="10">
        <v>697</v>
      </c>
      <c r="G10" s="10">
        <v>806</v>
      </c>
      <c r="H10" s="10">
        <v>927</v>
      </c>
      <c r="I10" s="10">
        <v>982</v>
      </c>
      <c r="J10" s="10">
        <v>1063</v>
      </c>
      <c r="K10" s="11"/>
      <c r="M10" s="24">
        <v>6835</v>
      </c>
    </row>
    <row r="11" spans="1:15" s="2" customFormat="1" ht="16.5" customHeight="1" thickBot="1">
      <c r="A11" s="18" t="s">
        <v>251</v>
      </c>
      <c r="B11" s="22" t="s">
        <v>16</v>
      </c>
      <c r="C11" s="10">
        <v>434</v>
      </c>
      <c r="D11" s="10">
        <v>515</v>
      </c>
      <c r="E11" s="10">
        <v>559</v>
      </c>
      <c r="F11" s="9" t="s">
        <v>20</v>
      </c>
      <c r="L11" s="62"/>
      <c r="M11" s="17"/>
      <c r="N11" s="14"/>
    </row>
    <row r="12" spans="1:15" s="2" customFormat="1" ht="16.5" customHeight="1" thickBot="1">
      <c r="A12" s="18" t="s">
        <v>325</v>
      </c>
      <c r="B12" s="23" t="s">
        <v>14</v>
      </c>
      <c r="C12" s="10">
        <v>203</v>
      </c>
      <c r="D12" s="10">
        <v>207</v>
      </c>
      <c r="E12" s="10" t="s">
        <v>20</v>
      </c>
    </row>
    <row r="13" spans="1:15" s="2" customFormat="1" ht="16.5" customHeight="1" thickBot="1">
      <c r="A13" s="18" t="s">
        <v>250</v>
      </c>
      <c r="B13" s="23" t="s">
        <v>14</v>
      </c>
      <c r="C13" s="10">
        <v>191</v>
      </c>
      <c r="D13" s="10">
        <v>201</v>
      </c>
      <c r="E13" s="10" t="s">
        <v>20</v>
      </c>
    </row>
    <row r="14" spans="1:15" s="2" customFormat="1" ht="10.5" customHeight="1">
      <c r="A14" s="1"/>
    </row>
    <row r="15" spans="1:15" s="2" customFormat="1" ht="17.45" customHeight="1">
      <c r="A15" s="1" t="s">
        <v>326</v>
      </c>
    </row>
    <row r="16" spans="1:15" s="2" customFormat="1" ht="10.5" customHeight="1" thickBot="1">
      <c r="A16" s="1"/>
    </row>
    <row r="17" spans="1:16" s="2" customFormat="1" ht="16.5" customHeight="1" thickBot="1">
      <c r="A17" s="4" t="s">
        <v>0</v>
      </c>
      <c r="B17" s="5" t="s">
        <v>1</v>
      </c>
      <c r="C17" s="5" t="s">
        <v>2</v>
      </c>
      <c r="D17" s="5">
        <v>2</v>
      </c>
      <c r="E17" s="5">
        <v>3</v>
      </c>
      <c r="F17" s="5">
        <v>4</v>
      </c>
      <c r="G17" s="5">
        <v>5</v>
      </c>
      <c r="H17" s="5">
        <v>6</v>
      </c>
      <c r="I17" s="5">
        <v>7</v>
      </c>
      <c r="J17" s="5">
        <v>8</v>
      </c>
      <c r="K17" s="6"/>
      <c r="L17" s="13" t="s">
        <v>9</v>
      </c>
      <c r="M17" s="14">
        <f>(6895/11132)</f>
        <v>0.61938555515630611</v>
      </c>
    </row>
    <row r="18" spans="1:16" s="2" customFormat="1" ht="16.5" customHeight="1" thickBot="1">
      <c r="A18" s="7" t="s">
        <v>243</v>
      </c>
      <c r="B18" s="8" t="s">
        <v>3</v>
      </c>
      <c r="C18" s="9">
        <v>1511</v>
      </c>
      <c r="D18" s="10"/>
      <c r="E18" s="10"/>
      <c r="F18" s="10"/>
      <c r="G18" s="10"/>
      <c r="H18" s="10"/>
      <c r="I18" s="10"/>
      <c r="J18" s="11"/>
      <c r="K18" s="11" t="s">
        <v>4</v>
      </c>
      <c r="M18" s="13" t="s">
        <v>11</v>
      </c>
      <c r="N18" s="13" t="s">
        <v>12</v>
      </c>
      <c r="O18" s="13" t="s">
        <v>13</v>
      </c>
    </row>
    <row r="19" spans="1:16" s="2" customFormat="1" ht="16.5" customHeight="1" thickBot="1">
      <c r="A19" s="7" t="s">
        <v>91</v>
      </c>
      <c r="B19" s="12" t="s">
        <v>5</v>
      </c>
      <c r="C19" s="10">
        <v>1019</v>
      </c>
      <c r="D19" s="10">
        <v>1026</v>
      </c>
      <c r="E19" s="10">
        <v>1038</v>
      </c>
      <c r="F19" s="10">
        <v>1062</v>
      </c>
      <c r="G19" s="10">
        <v>1129</v>
      </c>
      <c r="H19" s="10">
        <v>1238</v>
      </c>
      <c r="I19" s="10">
        <v>1340</v>
      </c>
      <c r="J19" s="9">
        <v>2038</v>
      </c>
      <c r="K19" s="11" t="s">
        <v>7</v>
      </c>
      <c r="L19" s="16" t="s">
        <v>5</v>
      </c>
      <c r="M19" s="17">
        <f>(C19+C20+C21+C22)</f>
        <v>3562</v>
      </c>
      <c r="N19" s="14">
        <f>SUM(M19/M22)</f>
        <v>0.52251723632096225</v>
      </c>
      <c r="O19" s="2">
        <v>2</v>
      </c>
    </row>
    <row r="20" spans="1:16" s="2" customFormat="1" ht="16.5" customHeight="1" thickBot="1">
      <c r="A20" s="7" t="s">
        <v>254</v>
      </c>
      <c r="B20" s="12" t="s">
        <v>5</v>
      </c>
      <c r="C20" s="10">
        <v>1011</v>
      </c>
      <c r="D20" s="10">
        <v>1017</v>
      </c>
      <c r="E20" s="10">
        <v>1050</v>
      </c>
      <c r="F20" s="10">
        <v>1111</v>
      </c>
      <c r="G20" s="10">
        <v>1147</v>
      </c>
      <c r="H20" s="9">
        <v>1623</v>
      </c>
      <c r="I20" s="9"/>
      <c r="J20" s="9"/>
      <c r="K20" s="11" t="s">
        <v>8</v>
      </c>
      <c r="L20" s="20" t="s">
        <v>3</v>
      </c>
      <c r="M20" s="17">
        <f>(C18+C26)</f>
        <v>1883</v>
      </c>
      <c r="N20" s="14">
        <f>SUM(M20/M22)</f>
        <v>0.27622121167669061</v>
      </c>
      <c r="O20" s="2">
        <v>1</v>
      </c>
    </row>
    <row r="21" spans="1:16" s="2" customFormat="1" ht="16.5" customHeight="1" thickBot="1">
      <c r="A21" s="18" t="s">
        <v>38</v>
      </c>
      <c r="B21" s="19" t="s">
        <v>5</v>
      </c>
      <c r="C21" s="10">
        <v>817</v>
      </c>
      <c r="D21" s="10">
        <v>833</v>
      </c>
      <c r="E21" s="10">
        <v>841</v>
      </c>
      <c r="F21" s="10">
        <v>851</v>
      </c>
      <c r="G21" s="10">
        <v>922</v>
      </c>
      <c r="H21" s="10">
        <v>991</v>
      </c>
      <c r="I21" s="10">
        <v>1131</v>
      </c>
      <c r="J21" s="10" t="s">
        <v>20</v>
      </c>
      <c r="L21" s="21" t="s">
        <v>16</v>
      </c>
      <c r="M21" s="17">
        <f>(C23+C24+C25)</f>
        <v>1372</v>
      </c>
      <c r="N21" s="14">
        <f>SUM(M21/M22)</f>
        <v>0.20126155200234708</v>
      </c>
      <c r="O21" s="2">
        <v>1</v>
      </c>
    </row>
    <row r="22" spans="1:16" s="2" customFormat="1" ht="16.5" customHeight="1" thickBot="1">
      <c r="A22" s="18" t="s">
        <v>146</v>
      </c>
      <c r="B22" s="19" t="s">
        <v>5</v>
      </c>
      <c r="C22" s="10">
        <v>715</v>
      </c>
      <c r="D22" s="10">
        <v>729</v>
      </c>
      <c r="E22" s="10">
        <v>767</v>
      </c>
      <c r="F22" s="10">
        <v>787</v>
      </c>
      <c r="G22" s="10">
        <v>806</v>
      </c>
      <c r="H22" s="10" t="s">
        <v>20</v>
      </c>
      <c r="L22" s="55"/>
      <c r="M22" s="24">
        <v>6817</v>
      </c>
      <c r="N22" s="14"/>
    </row>
    <row r="23" spans="1:16" s="2" customFormat="1" ht="16.5" customHeight="1" thickBot="1">
      <c r="A23" s="7" t="s">
        <v>45</v>
      </c>
      <c r="B23" s="42" t="s">
        <v>16</v>
      </c>
      <c r="C23" s="10">
        <v>545</v>
      </c>
      <c r="D23" s="10">
        <v>553</v>
      </c>
      <c r="E23" s="10">
        <v>609</v>
      </c>
      <c r="F23" s="10">
        <v>776</v>
      </c>
      <c r="G23" s="10">
        <v>1092</v>
      </c>
      <c r="H23" s="10">
        <v>1137</v>
      </c>
      <c r="I23" s="10">
        <v>1154</v>
      </c>
      <c r="J23" s="9">
        <v>1230</v>
      </c>
      <c r="K23" s="11" t="s">
        <v>6</v>
      </c>
      <c r="L23" s="47"/>
      <c r="M23" s="17"/>
      <c r="N23" s="14"/>
    </row>
    <row r="24" spans="1:16" s="2" customFormat="1" ht="16.5" customHeight="1" thickBot="1">
      <c r="A24" s="18" t="s">
        <v>257</v>
      </c>
      <c r="B24" s="22" t="s">
        <v>16</v>
      </c>
      <c r="C24" s="10">
        <v>434</v>
      </c>
      <c r="D24" s="10">
        <v>441</v>
      </c>
      <c r="E24" s="10">
        <v>658</v>
      </c>
      <c r="F24" s="10">
        <v>732</v>
      </c>
      <c r="G24" s="10" t="s">
        <v>20</v>
      </c>
    </row>
    <row r="25" spans="1:16" s="2" customFormat="1" ht="16.5" customHeight="1" thickBot="1">
      <c r="A25" s="18" t="s">
        <v>256</v>
      </c>
      <c r="B25" s="22" t="s">
        <v>16</v>
      </c>
      <c r="C25" s="10">
        <v>393</v>
      </c>
      <c r="D25" s="10">
        <v>402</v>
      </c>
      <c r="E25" s="10" t="s">
        <v>20</v>
      </c>
    </row>
    <row r="26" spans="1:16" s="2" customFormat="1" ht="16.5" customHeight="1" thickBot="1">
      <c r="A26" s="18" t="s">
        <v>255</v>
      </c>
      <c r="B26" s="28" t="s">
        <v>3</v>
      </c>
      <c r="C26" s="10">
        <v>372</v>
      </c>
      <c r="D26" s="10">
        <v>452</v>
      </c>
      <c r="E26" s="10">
        <v>473</v>
      </c>
      <c r="F26" s="10" t="s">
        <v>20</v>
      </c>
    </row>
    <row r="27" spans="1:16" s="2" customFormat="1" ht="11.25" customHeight="1">
      <c r="A27" s="29"/>
      <c r="B27" s="30"/>
      <c r="C27" s="44"/>
      <c r="D27" s="44"/>
      <c r="E27" s="44"/>
      <c r="F27" s="17"/>
      <c r="G27" s="17"/>
      <c r="H27" s="17"/>
      <c r="I27" s="17"/>
      <c r="J27" s="17"/>
      <c r="K27" s="17"/>
      <c r="L27" s="17"/>
      <c r="M27" s="17"/>
      <c r="N27" s="43"/>
    </row>
    <row r="28" spans="1:16" s="2" customFormat="1" ht="17.45" customHeight="1">
      <c r="A28" s="1" t="s">
        <v>258</v>
      </c>
    </row>
    <row r="29" spans="1:16" s="2" customFormat="1" ht="10.5" customHeight="1" thickBot="1">
      <c r="A29" s="1"/>
    </row>
    <row r="30" spans="1:16" s="2" customFormat="1" ht="16.5" customHeight="1" thickBot="1">
      <c r="A30" s="4" t="s">
        <v>0</v>
      </c>
      <c r="B30" s="5" t="s">
        <v>1</v>
      </c>
      <c r="C30" s="5" t="s">
        <v>2</v>
      </c>
      <c r="D30" s="5">
        <v>2</v>
      </c>
      <c r="E30" s="5">
        <v>3</v>
      </c>
      <c r="F30" s="5">
        <v>4</v>
      </c>
      <c r="G30" s="5">
        <v>5</v>
      </c>
      <c r="H30" s="5">
        <v>6</v>
      </c>
      <c r="I30" s="5">
        <v>7</v>
      </c>
      <c r="J30" s="5">
        <v>8</v>
      </c>
      <c r="K30" s="5">
        <v>8</v>
      </c>
      <c r="L30" s="6"/>
      <c r="M30" s="13" t="s">
        <v>9</v>
      </c>
      <c r="N30" s="14">
        <f>(7255/13776)</f>
        <v>0.52664053426248547</v>
      </c>
    </row>
    <row r="31" spans="1:16" s="2" customFormat="1" ht="16.5" customHeight="1" thickBot="1">
      <c r="A31" s="7" t="s">
        <v>211</v>
      </c>
      <c r="B31" s="12" t="s">
        <v>5</v>
      </c>
      <c r="C31" s="10">
        <v>1158</v>
      </c>
      <c r="D31" s="10">
        <v>1168</v>
      </c>
      <c r="E31" s="10">
        <v>1176</v>
      </c>
      <c r="F31" s="9">
        <v>1200</v>
      </c>
      <c r="G31" s="10"/>
      <c r="H31" s="10"/>
      <c r="I31" s="9"/>
      <c r="J31" s="10"/>
      <c r="K31" s="10"/>
      <c r="L31" s="11" t="s">
        <v>4</v>
      </c>
      <c r="N31" s="13" t="s">
        <v>11</v>
      </c>
      <c r="O31" s="13" t="s">
        <v>12</v>
      </c>
      <c r="P31" s="13" t="s">
        <v>13</v>
      </c>
    </row>
    <row r="32" spans="1:16" s="2" customFormat="1" ht="16.5" customHeight="1" thickBot="1">
      <c r="A32" s="7" t="s">
        <v>199</v>
      </c>
      <c r="B32" s="12" t="s">
        <v>5</v>
      </c>
      <c r="C32" s="10">
        <v>1088</v>
      </c>
      <c r="D32" s="10">
        <v>1090</v>
      </c>
      <c r="E32" s="10">
        <v>1135</v>
      </c>
      <c r="F32" s="10">
        <v>1156</v>
      </c>
      <c r="G32" s="9">
        <v>1389</v>
      </c>
      <c r="H32" s="10"/>
      <c r="I32" s="10"/>
      <c r="J32" s="9"/>
      <c r="K32" s="9"/>
      <c r="L32" s="11" t="s">
        <v>8</v>
      </c>
      <c r="M32" s="16" t="s">
        <v>5</v>
      </c>
      <c r="N32" s="17">
        <f>(C31+C32+C33+C36+C37)</f>
        <v>4227</v>
      </c>
      <c r="O32" s="14">
        <f>SUM(N32/N35)</f>
        <v>0.58953974895397487</v>
      </c>
      <c r="P32" s="2">
        <v>3</v>
      </c>
    </row>
    <row r="33" spans="1:22" s="2" customFormat="1" ht="16.5" customHeight="1" thickBot="1">
      <c r="A33" s="7" t="s">
        <v>259</v>
      </c>
      <c r="B33" s="12" t="s">
        <v>5</v>
      </c>
      <c r="C33" s="10">
        <v>825</v>
      </c>
      <c r="D33" s="10">
        <v>832</v>
      </c>
      <c r="E33" s="10">
        <v>840</v>
      </c>
      <c r="F33" s="10">
        <v>853</v>
      </c>
      <c r="G33" s="10">
        <v>1042</v>
      </c>
      <c r="H33" s="10">
        <v>1107</v>
      </c>
      <c r="I33" s="10">
        <v>1128</v>
      </c>
      <c r="J33" s="10">
        <v>1159</v>
      </c>
      <c r="K33" s="9">
        <v>1584</v>
      </c>
      <c r="L33" s="11" t="s">
        <v>6</v>
      </c>
      <c r="M33" s="20" t="s">
        <v>3</v>
      </c>
      <c r="N33" s="17">
        <f>(C34+C39+C40+C41)</f>
        <v>1780</v>
      </c>
      <c r="O33" s="14">
        <f>SUM(N33/N35)</f>
        <v>0.24825662482566249</v>
      </c>
      <c r="P33" s="2">
        <v>1</v>
      </c>
    </row>
    <row r="34" spans="1:22" s="2" customFormat="1" ht="16.5" customHeight="1" thickBot="1">
      <c r="A34" s="7" t="s">
        <v>212</v>
      </c>
      <c r="B34" s="8" t="s">
        <v>3</v>
      </c>
      <c r="C34" s="10">
        <v>677</v>
      </c>
      <c r="D34" s="10">
        <v>736</v>
      </c>
      <c r="E34" s="10">
        <v>908</v>
      </c>
      <c r="F34" s="10">
        <v>956</v>
      </c>
      <c r="G34" s="10">
        <v>1017</v>
      </c>
      <c r="H34" s="10">
        <v>1036</v>
      </c>
      <c r="I34" s="9">
        <v>1434</v>
      </c>
      <c r="J34" s="11"/>
      <c r="K34" s="9"/>
      <c r="L34" s="11" t="s">
        <v>7</v>
      </c>
      <c r="M34" s="21" t="s">
        <v>16</v>
      </c>
      <c r="N34" s="17">
        <f>(C35+C38)</f>
        <v>1163</v>
      </c>
      <c r="O34" s="14">
        <f>SUM(N34/N35)</f>
        <v>0.16220362622036263</v>
      </c>
      <c r="P34" s="2">
        <v>1</v>
      </c>
    </row>
    <row r="35" spans="1:22" s="2" customFormat="1" ht="16.5" customHeight="1" thickBot="1">
      <c r="A35" s="7" t="s">
        <v>263</v>
      </c>
      <c r="B35" s="42" t="s">
        <v>16</v>
      </c>
      <c r="C35" s="10">
        <v>641</v>
      </c>
      <c r="D35" s="10">
        <v>659</v>
      </c>
      <c r="E35" s="10">
        <v>671</v>
      </c>
      <c r="F35" s="10">
        <v>880</v>
      </c>
      <c r="G35" s="10">
        <v>929</v>
      </c>
      <c r="H35" s="10">
        <v>939</v>
      </c>
      <c r="I35" s="10">
        <v>1009</v>
      </c>
      <c r="J35" s="10">
        <v>1121</v>
      </c>
      <c r="K35" s="9">
        <v>1200</v>
      </c>
      <c r="L35" s="9" t="s">
        <v>10</v>
      </c>
      <c r="M35" s="55"/>
      <c r="N35" s="24">
        <v>7170</v>
      </c>
      <c r="O35" s="14"/>
    </row>
    <row r="36" spans="1:22" s="2" customFormat="1" ht="16.5" customHeight="1" thickBot="1">
      <c r="A36" s="18" t="s">
        <v>260</v>
      </c>
      <c r="B36" s="19" t="s">
        <v>5</v>
      </c>
      <c r="C36" s="10">
        <v>622</v>
      </c>
      <c r="D36" s="10">
        <v>626</v>
      </c>
      <c r="E36" s="10">
        <v>634</v>
      </c>
      <c r="F36" s="10">
        <v>644</v>
      </c>
      <c r="G36" s="10" t="s">
        <v>20</v>
      </c>
      <c r="M36" s="47"/>
      <c r="N36" s="17"/>
      <c r="O36" s="14"/>
    </row>
    <row r="37" spans="1:22" s="2" customFormat="1" ht="16.5" customHeight="1" thickBot="1">
      <c r="A37" s="18" t="s">
        <v>201</v>
      </c>
      <c r="B37" s="19" t="s">
        <v>5</v>
      </c>
      <c r="C37" s="10">
        <v>534</v>
      </c>
      <c r="D37" s="10">
        <v>588</v>
      </c>
      <c r="E37" s="10">
        <v>593</v>
      </c>
      <c r="F37" s="10">
        <v>751</v>
      </c>
      <c r="G37" s="10">
        <v>815</v>
      </c>
      <c r="H37" s="10">
        <v>911</v>
      </c>
      <c r="I37" s="10">
        <v>967</v>
      </c>
      <c r="J37" s="10">
        <v>1003</v>
      </c>
      <c r="K37" s="10" t="s">
        <v>20</v>
      </c>
      <c r="M37" s="13"/>
      <c r="N37" s="17"/>
      <c r="O37" s="14"/>
    </row>
    <row r="38" spans="1:22" s="2" customFormat="1" ht="16.5" customHeight="1" thickBot="1">
      <c r="A38" s="18" t="s">
        <v>202</v>
      </c>
      <c r="B38" s="22" t="s">
        <v>16</v>
      </c>
      <c r="C38" s="10">
        <v>522</v>
      </c>
      <c r="D38" s="10">
        <v>576</v>
      </c>
      <c r="E38" s="10">
        <v>591</v>
      </c>
      <c r="F38" s="10" t="s">
        <v>20</v>
      </c>
    </row>
    <row r="39" spans="1:22" s="2" customFormat="1" ht="16.5" customHeight="1" thickBot="1">
      <c r="A39" s="18" t="s">
        <v>328</v>
      </c>
      <c r="B39" s="28" t="s">
        <v>3</v>
      </c>
      <c r="C39" s="10">
        <v>424</v>
      </c>
      <c r="D39" s="10">
        <v>509</v>
      </c>
      <c r="E39" s="10">
        <v>602</v>
      </c>
      <c r="F39" s="10">
        <v>665</v>
      </c>
      <c r="G39" s="10">
        <v>677</v>
      </c>
      <c r="H39" s="10">
        <v>680</v>
      </c>
      <c r="I39" s="10" t="s">
        <v>20</v>
      </c>
    </row>
    <row r="40" spans="1:22" s="2" customFormat="1" ht="16.5" customHeight="1" thickBot="1">
      <c r="A40" s="18" t="s">
        <v>262</v>
      </c>
      <c r="B40" s="28" t="s">
        <v>3</v>
      </c>
      <c r="C40" s="10">
        <v>346</v>
      </c>
      <c r="D40" s="10">
        <v>376</v>
      </c>
      <c r="E40" s="10" t="s">
        <v>20</v>
      </c>
      <c r="F40" s="17"/>
      <c r="J40" s="17"/>
    </row>
    <row r="41" spans="1:22" s="2" customFormat="1" ht="16.5" customHeight="1" thickBot="1">
      <c r="A41" s="18" t="s">
        <v>261</v>
      </c>
      <c r="B41" s="28" t="s">
        <v>3</v>
      </c>
      <c r="C41" s="10">
        <v>333</v>
      </c>
      <c r="D41" s="10" t="s">
        <v>20</v>
      </c>
      <c r="E41" s="17"/>
      <c r="F41" s="17"/>
      <c r="H41" s="24"/>
      <c r="I41" s="45"/>
      <c r="J41" s="45"/>
      <c r="K41"/>
    </row>
    <row r="43" spans="1:22" s="2" customFormat="1" ht="17.45" customHeight="1">
      <c r="A43" s="1" t="s">
        <v>329</v>
      </c>
    </row>
    <row r="44" spans="1:22" s="2" customFormat="1" ht="10.5" customHeight="1" thickBot="1">
      <c r="A44" s="1"/>
    </row>
    <row r="45" spans="1:22" s="2" customFormat="1" ht="16.5" customHeight="1" thickBot="1">
      <c r="A45" s="4" t="s">
        <v>0</v>
      </c>
      <c r="B45" s="5" t="s">
        <v>1</v>
      </c>
      <c r="C45" s="5" t="s">
        <v>2</v>
      </c>
      <c r="D45" s="5">
        <v>2</v>
      </c>
      <c r="E45" s="5">
        <v>3</v>
      </c>
      <c r="F45" s="5">
        <v>4</v>
      </c>
      <c r="G45" s="5">
        <v>5</v>
      </c>
      <c r="H45" s="5">
        <v>6</v>
      </c>
      <c r="I45" s="5">
        <v>7</v>
      </c>
      <c r="J45" s="5">
        <v>8</v>
      </c>
      <c r="K45" s="5">
        <v>9</v>
      </c>
      <c r="L45" s="5">
        <v>10</v>
      </c>
      <c r="M45" s="5">
        <v>11</v>
      </c>
      <c r="N45" s="5">
        <v>12</v>
      </c>
      <c r="O45" s="5">
        <v>13</v>
      </c>
      <c r="P45" s="5">
        <v>14</v>
      </c>
      <c r="Q45" s="5">
        <v>15</v>
      </c>
      <c r="R45" s="6"/>
      <c r="S45" s="13" t="s">
        <v>9</v>
      </c>
      <c r="T45" s="14">
        <f>(11240/20849)</f>
        <v>0.53911458583145477</v>
      </c>
    </row>
    <row r="46" spans="1:22" s="2" customFormat="1" ht="16.5" customHeight="1" thickBot="1">
      <c r="A46" s="7" t="s">
        <v>264</v>
      </c>
      <c r="B46" s="12" t="s">
        <v>5</v>
      </c>
      <c r="C46" s="9">
        <v>1788</v>
      </c>
      <c r="D46" s="10"/>
      <c r="E46" s="10"/>
      <c r="F46" s="10"/>
      <c r="G46" s="10"/>
      <c r="H46" s="10"/>
      <c r="I46" s="10"/>
      <c r="J46" s="10"/>
      <c r="K46" s="9"/>
      <c r="L46" s="10"/>
      <c r="M46" s="9"/>
      <c r="N46" s="10"/>
      <c r="O46" s="10"/>
      <c r="P46" s="10"/>
      <c r="Q46" s="10"/>
      <c r="R46" s="11" t="s">
        <v>4</v>
      </c>
      <c r="T46" s="13" t="s">
        <v>11</v>
      </c>
      <c r="U46" s="13" t="s">
        <v>12</v>
      </c>
      <c r="V46" s="13" t="s">
        <v>13</v>
      </c>
    </row>
    <row r="47" spans="1:22" s="2" customFormat="1" ht="16.5" customHeight="1" thickBot="1">
      <c r="A47" s="7" t="s">
        <v>158</v>
      </c>
      <c r="B47" s="12" t="s">
        <v>5</v>
      </c>
      <c r="C47" s="10">
        <v>1293</v>
      </c>
      <c r="D47" s="9">
        <v>1400</v>
      </c>
      <c r="E47" s="10"/>
      <c r="F47" s="10"/>
      <c r="G47" s="10"/>
      <c r="H47" s="10"/>
      <c r="I47" s="10"/>
      <c r="J47" s="10"/>
      <c r="K47" s="9"/>
      <c r="L47" s="10"/>
      <c r="M47" s="10"/>
      <c r="N47" s="10"/>
      <c r="O47" s="9"/>
      <c r="P47" s="9"/>
      <c r="Q47" s="9"/>
      <c r="R47" s="11" t="s">
        <v>8</v>
      </c>
      <c r="S47" s="16" t="s">
        <v>5</v>
      </c>
      <c r="T47" s="17">
        <f>(C46+C47+C52+C53+C54)</f>
        <v>4620</v>
      </c>
      <c r="U47" s="14">
        <f>SUM(T47/T52)</f>
        <v>0.41674183655060437</v>
      </c>
      <c r="V47" s="2">
        <v>3</v>
      </c>
    </row>
    <row r="48" spans="1:22" s="2" customFormat="1" ht="16.5" customHeight="1" thickBot="1">
      <c r="A48" s="7" t="s">
        <v>209</v>
      </c>
      <c r="B48" s="15" t="s">
        <v>14</v>
      </c>
      <c r="C48" s="10">
        <v>1253</v>
      </c>
      <c r="D48" s="10">
        <v>1270</v>
      </c>
      <c r="E48" s="10">
        <v>1330</v>
      </c>
      <c r="F48" s="10">
        <v>1331</v>
      </c>
      <c r="G48" s="9">
        <v>1388</v>
      </c>
      <c r="H48" s="10"/>
      <c r="I48" s="10"/>
      <c r="J48" s="10"/>
      <c r="K48" s="10"/>
      <c r="L48" s="10"/>
      <c r="M48" s="10"/>
      <c r="N48" s="10"/>
      <c r="O48" s="10"/>
      <c r="P48" s="9"/>
      <c r="Q48" s="9"/>
      <c r="R48" s="11" t="s">
        <v>7</v>
      </c>
      <c r="S48" s="20" t="s">
        <v>3</v>
      </c>
      <c r="T48" s="17">
        <f>(C50+C51+C56+C57)</f>
        <v>2284</v>
      </c>
      <c r="U48" s="14">
        <f>SUM(T48/T52)</f>
        <v>0.20602561789644597</v>
      </c>
      <c r="V48" s="2">
        <v>2</v>
      </c>
    </row>
    <row r="49" spans="1:22" s="2" customFormat="1" ht="16.5" customHeight="1" thickBot="1">
      <c r="A49" s="7" t="s">
        <v>114</v>
      </c>
      <c r="B49" s="42" t="s">
        <v>16</v>
      </c>
      <c r="C49" s="10">
        <v>774</v>
      </c>
      <c r="D49" s="10">
        <v>786</v>
      </c>
      <c r="E49" s="10">
        <v>808</v>
      </c>
      <c r="F49" s="10">
        <v>808</v>
      </c>
      <c r="G49" s="10">
        <v>841</v>
      </c>
      <c r="H49" s="10">
        <v>854</v>
      </c>
      <c r="I49" s="10">
        <v>926</v>
      </c>
      <c r="J49" s="10">
        <v>1023</v>
      </c>
      <c r="K49" s="10">
        <v>1024</v>
      </c>
      <c r="L49" s="10">
        <v>1042</v>
      </c>
      <c r="M49" s="10">
        <v>1225</v>
      </c>
      <c r="N49" s="10">
        <v>1332</v>
      </c>
      <c r="O49" s="9">
        <v>1485</v>
      </c>
      <c r="P49" s="9"/>
      <c r="Q49" s="9"/>
      <c r="R49" s="11" t="s">
        <v>6</v>
      </c>
      <c r="S49" s="21" t="s">
        <v>16</v>
      </c>
      <c r="T49" s="17">
        <f>(C49+C55)</f>
        <v>1238</v>
      </c>
      <c r="U49" s="14">
        <f>SUM(T49/T52)</f>
        <v>0.11167237957784593</v>
      </c>
      <c r="V49" s="2">
        <v>1</v>
      </c>
    </row>
    <row r="50" spans="1:22" s="2" customFormat="1" ht="16.5" customHeight="1" thickBot="1">
      <c r="A50" s="7" t="s">
        <v>125</v>
      </c>
      <c r="B50" s="8" t="s">
        <v>3</v>
      </c>
      <c r="C50" s="10">
        <v>734</v>
      </c>
      <c r="D50" s="10">
        <v>746</v>
      </c>
      <c r="E50" s="10">
        <v>750</v>
      </c>
      <c r="F50" s="10">
        <v>751</v>
      </c>
      <c r="G50" s="10">
        <v>757</v>
      </c>
      <c r="H50" s="10">
        <v>793</v>
      </c>
      <c r="I50" s="10">
        <v>957</v>
      </c>
      <c r="J50" s="10">
        <v>966</v>
      </c>
      <c r="K50" s="10">
        <v>966</v>
      </c>
      <c r="L50" s="10">
        <v>977</v>
      </c>
      <c r="M50" s="10">
        <v>1133</v>
      </c>
      <c r="N50" s="10">
        <v>1334</v>
      </c>
      <c r="O50" s="9">
        <v>1423</v>
      </c>
      <c r="P50" s="9"/>
      <c r="Q50" s="11"/>
      <c r="R50" s="11" t="s">
        <v>10</v>
      </c>
      <c r="S50" s="62" t="s">
        <v>26</v>
      </c>
      <c r="T50" s="17">
        <v>313</v>
      </c>
      <c r="U50" s="14">
        <f>SUM(T50/T52)</f>
        <v>2.8233808406999818E-2</v>
      </c>
    </row>
    <row r="51" spans="1:22" s="2" customFormat="1" ht="16.5" customHeight="1" thickBot="1">
      <c r="A51" s="7" t="s">
        <v>169</v>
      </c>
      <c r="B51" s="8" t="s">
        <v>3</v>
      </c>
      <c r="C51" s="10">
        <v>637</v>
      </c>
      <c r="D51" s="10">
        <v>643</v>
      </c>
      <c r="E51" s="10">
        <v>647</v>
      </c>
      <c r="F51" s="10">
        <v>647</v>
      </c>
      <c r="G51" s="10">
        <v>655</v>
      </c>
      <c r="H51" s="10">
        <v>659</v>
      </c>
      <c r="I51" s="10">
        <v>745</v>
      </c>
      <c r="J51" s="10">
        <v>754</v>
      </c>
      <c r="K51" s="10">
        <v>754</v>
      </c>
      <c r="L51" s="10">
        <v>820</v>
      </c>
      <c r="M51" s="10">
        <v>841</v>
      </c>
      <c r="N51" s="10">
        <v>1003</v>
      </c>
      <c r="O51" s="10">
        <v>1033</v>
      </c>
      <c r="P51" s="10">
        <v>1063</v>
      </c>
      <c r="Q51" s="9">
        <v>1120</v>
      </c>
      <c r="R51" s="11" t="s">
        <v>225</v>
      </c>
      <c r="S51" s="13" t="s">
        <v>17</v>
      </c>
      <c r="T51" s="17">
        <f>(C48+C58+C59+C61+C62)</f>
        <v>2631</v>
      </c>
      <c r="U51" s="14">
        <f>SUM(T51/T52)</f>
        <v>0.23732635756810391</v>
      </c>
      <c r="V51" s="2">
        <v>1</v>
      </c>
    </row>
    <row r="52" spans="1:22" s="2" customFormat="1" ht="16.5" customHeight="1" thickBot="1">
      <c r="A52" s="18" t="s">
        <v>217</v>
      </c>
      <c r="B52" s="19" t="s">
        <v>5</v>
      </c>
      <c r="C52" s="10">
        <v>523</v>
      </c>
      <c r="D52" s="10">
        <v>616</v>
      </c>
      <c r="E52" s="10">
        <v>628</v>
      </c>
      <c r="F52" s="10">
        <v>634</v>
      </c>
      <c r="G52" s="10">
        <v>647</v>
      </c>
      <c r="H52" s="10">
        <v>676</v>
      </c>
      <c r="I52" s="10">
        <v>688</v>
      </c>
      <c r="J52" s="10">
        <v>718</v>
      </c>
      <c r="K52" s="10">
        <v>718</v>
      </c>
      <c r="L52" s="10">
        <v>883</v>
      </c>
      <c r="M52" s="10">
        <v>913</v>
      </c>
      <c r="N52" s="10">
        <v>935</v>
      </c>
      <c r="O52" s="10">
        <v>986</v>
      </c>
      <c r="P52" s="10">
        <v>1003</v>
      </c>
      <c r="Q52" s="10" t="s">
        <v>20</v>
      </c>
      <c r="T52" s="24">
        <v>11086</v>
      </c>
    </row>
    <row r="53" spans="1:22" s="2" customFormat="1" ht="16.5" customHeight="1" thickBot="1">
      <c r="A53" s="7" t="s">
        <v>265</v>
      </c>
      <c r="B53" s="12" t="s">
        <v>5</v>
      </c>
      <c r="C53" s="10">
        <v>523</v>
      </c>
      <c r="D53" s="10">
        <v>578</v>
      </c>
      <c r="E53" s="10">
        <v>603</v>
      </c>
      <c r="F53" s="10">
        <v>605</v>
      </c>
      <c r="G53" s="10">
        <v>644</v>
      </c>
      <c r="H53" s="10">
        <v>655</v>
      </c>
      <c r="I53" s="10">
        <v>669</v>
      </c>
      <c r="J53" s="10">
        <v>758</v>
      </c>
      <c r="K53" s="10">
        <v>759</v>
      </c>
      <c r="L53" s="10">
        <v>936</v>
      </c>
      <c r="M53" s="10">
        <v>965</v>
      </c>
      <c r="N53" s="10">
        <v>1009</v>
      </c>
      <c r="O53" s="10">
        <v>1093</v>
      </c>
      <c r="P53" s="10">
        <v>1113</v>
      </c>
      <c r="Q53" s="9">
        <v>1715</v>
      </c>
      <c r="R53" s="11" t="s">
        <v>15</v>
      </c>
    </row>
    <row r="54" spans="1:22" s="2" customFormat="1" ht="16.5" customHeight="1" thickBot="1">
      <c r="A54" s="18" t="s">
        <v>266</v>
      </c>
      <c r="B54" s="19" t="s">
        <v>5</v>
      </c>
      <c r="C54" s="10">
        <v>493</v>
      </c>
      <c r="D54" s="10">
        <v>531</v>
      </c>
      <c r="E54" s="10">
        <v>538</v>
      </c>
      <c r="F54" s="10">
        <v>541</v>
      </c>
      <c r="G54" s="10">
        <v>547</v>
      </c>
      <c r="H54" s="10">
        <v>559</v>
      </c>
      <c r="I54" s="10">
        <v>564</v>
      </c>
      <c r="J54" s="10">
        <v>581</v>
      </c>
      <c r="K54" s="10">
        <v>581</v>
      </c>
      <c r="L54" s="10" t="s">
        <v>20</v>
      </c>
    </row>
    <row r="55" spans="1:22" s="2" customFormat="1" ht="16.5" customHeight="1" thickBot="1">
      <c r="A55" s="18" t="s">
        <v>219</v>
      </c>
      <c r="B55" s="22" t="s">
        <v>16</v>
      </c>
      <c r="C55" s="10">
        <v>464</v>
      </c>
      <c r="D55" s="10">
        <v>471</v>
      </c>
      <c r="E55" s="10">
        <v>478</v>
      </c>
      <c r="F55" s="10">
        <v>479</v>
      </c>
      <c r="G55" s="10">
        <v>492</v>
      </c>
      <c r="H55" s="10">
        <v>546</v>
      </c>
      <c r="I55" s="10">
        <v>559</v>
      </c>
      <c r="J55" s="10">
        <v>582</v>
      </c>
      <c r="K55" s="10">
        <v>582</v>
      </c>
      <c r="L55" s="10">
        <v>594</v>
      </c>
      <c r="M55" s="10" t="s">
        <v>20</v>
      </c>
    </row>
    <row r="56" spans="1:22" s="2" customFormat="1" ht="16.5" customHeight="1" thickBot="1">
      <c r="A56" s="18" t="s">
        <v>267</v>
      </c>
      <c r="B56" s="28" t="s">
        <v>3</v>
      </c>
      <c r="C56" s="10">
        <v>458</v>
      </c>
      <c r="D56" s="10">
        <v>483</v>
      </c>
      <c r="E56" s="10">
        <v>494</v>
      </c>
      <c r="F56" s="10">
        <v>494</v>
      </c>
      <c r="G56" s="10">
        <v>505</v>
      </c>
      <c r="H56" s="10">
        <v>510</v>
      </c>
      <c r="I56" s="10" t="s">
        <v>20</v>
      </c>
    </row>
    <row r="57" spans="1:22" s="2" customFormat="1" ht="16.5" customHeight="1" thickBot="1">
      <c r="A57" s="18" t="s">
        <v>170</v>
      </c>
      <c r="B57" s="28" t="s">
        <v>3</v>
      </c>
      <c r="C57" s="10">
        <v>455</v>
      </c>
      <c r="D57" s="10">
        <v>458</v>
      </c>
      <c r="E57" s="10">
        <v>475</v>
      </c>
      <c r="F57" s="10">
        <v>475</v>
      </c>
      <c r="G57" s="10">
        <v>511</v>
      </c>
      <c r="H57" s="10">
        <v>513</v>
      </c>
      <c r="I57" s="10">
        <v>603</v>
      </c>
      <c r="J57" s="10">
        <v>625</v>
      </c>
      <c r="K57" s="10">
        <v>625</v>
      </c>
      <c r="L57" s="10">
        <v>633</v>
      </c>
      <c r="M57" s="10">
        <v>646</v>
      </c>
      <c r="N57" s="10" t="s">
        <v>20</v>
      </c>
    </row>
    <row r="58" spans="1:22" s="2" customFormat="1" ht="16.5" customHeight="1" thickBot="1">
      <c r="A58" s="18" t="s">
        <v>222</v>
      </c>
      <c r="B58" s="23" t="s">
        <v>14</v>
      </c>
      <c r="C58" s="10">
        <v>429</v>
      </c>
      <c r="D58" s="10">
        <v>433</v>
      </c>
      <c r="E58" s="10">
        <v>441</v>
      </c>
      <c r="F58" s="10">
        <v>441</v>
      </c>
      <c r="G58" s="10">
        <v>461</v>
      </c>
      <c r="H58" s="10">
        <v>551</v>
      </c>
      <c r="I58" s="10">
        <v>562</v>
      </c>
      <c r="J58" s="10">
        <v>654</v>
      </c>
      <c r="K58" s="10">
        <v>654</v>
      </c>
      <c r="L58" s="10">
        <v>665</v>
      </c>
      <c r="M58" s="10">
        <v>713</v>
      </c>
      <c r="N58" s="10">
        <v>723</v>
      </c>
      <c r="O58" s="10" t="s">
        <v>20</v>
      </c>
    </row>
    <row r="59" spans="1:22" s="2" customFormat="1" ht="16.5" customHeight="1" thickBot="1">
      <c r="A59" s="18" t="s">
        <v>268</v>
      </c>
      <c r="B59" s="23" t="s">
        <v>14</v>
      </c>
      <c r="C59" s="10">
        <v>416</v>
      </c>
      <c r="D59" s="10">
        <v>422</v>
      </c>
      <c r="E59" s="10">
        <v>443</v>
      </c>
      <c r="F59" s="10">
        <v>443</v>
      </c>
      <c r="G59" s="10">
        <v>497</v>
      </c>
      <c r="H59" s="10">
        <v>526</v>
      </c>
      <c r="I59" s="10">
        <v>533</v>
      </c>
      <c r="J59" s="10" t="s">
        <v>20</v>
      </c>
      <c r="M59" s="13"/>
      <c r="N59" s="17"/>
      <c r="O59" s="14"/>
    </row>
    <row r="60" spans="1:22" s="2" customFormat="1" ht="16.5" customHeight="1" thickBot="1">
      <c r="A60" s="18" t="s">
        <v>221</v>
      </c>
      <c r="B60" s="61" t="s">
        <v>26</v>
      </c>
      <c r="C60" s="10">
        <v>313</v>
      </c>
      <c r="D60" s="10">
        <v>317</v>
      </c>
      <c r="E60" s="10">
        <v>322</v>
      </c>
      <c r="F60" s="10">
        <v>322</v>
      </c>
      <c r="G60" s="10">
        <v>330</v>
      </c>
      <c r="H60" s="10" t="s">
        <v>20</v>
      </c>
      <c r="N60" s="24"/>
    </row>
    <row r="61" spans="1:22" s="2" customFormat="1" ht="16.5" customHeight="1" thickBot="1">
      <c r="A61" s="18" t="s">
        <v>69</v>
      </c>
      <c r="B61" s="23" t="s">
        <v>14</v>
      </c>
      <c r="C61" s="10">
        <v>287</v>
      </c>
      <c r="D61" s="10">
        <v>292</v>
      </c>
      <c r="E61" s="10">
        <v>322</v>
      </c>
      <c r="F61" s="10">
        <v>322</v>
      </c>
      <c r="G61" s="10" t="s">
        <v>20</v>
      </c>
      <c r="L61" s="17"/>
      <c r="M61" s="17"/>
    </row>
    <row r="62" spans="1:22" s="2" customFormat="1" ht="16.5" customHeight="1" thickBot="1">
      <c r="A62" s="18" t="s">
        <v>269</v>
      </c>
      <c r="B62" s="23" t="s">
        <v>14</v>
      </c>
      <c r="C62" s="10">
        <v>246</v>
      </c>
      <c r="D62" s="10">
        <v>254</v>
      </c>
      <c r="E62" s="10" t="s">
        <v>20</v>
      </c>
    </row>
    <row r="63" spans="1:22" s="2" customFormat="1" ht="11.25" customHeight="1">
      <c r="A63" s="29"/>
      <c r="B63" s="30"/>
      <c r="C63" s="29"/>
      <c r="D63" s="29"/>
      <c r="E63" s="29"/>
      <c r="N63" s="14"/>
    </row>
    <row r="64" spans="1:22" s="2" customFormat="1" ht="17.45" customHeight="1">
      <c r="A64" s="1" t="s">
        <v>327</v>
      </c>
    </row>
    <row r="65" spans="1:20" s="2" customFormat="1" ht="8.25" customHeight="1" thickBot="1">
      <c r="A65" s="1"/>
    </row>
    <row r="66" spans="1:20" s="2" customFormat="1" ht="17.45" customHeight="1" thickBot="1">
      <c r="A66" s="4" t="s">
        <v>0</v>
      </c>
      <c r="B66" s="5" t="s">
        <v>1</v>
      </c>
      <c r="C66" s="5" t="s">
        <v>2</v>
      </c>
      <c r="D66" s="5">
        <v>2</v>
      </c>
      <c r="E66" s="5">
        <v>3</v>
      </c>
      <c r="F66" s="5">
        <v>4</v>
      </c>
      <c r="G66" s="5">
        <v>5</v>
      </c>
      <c r="H66" s="5">
        <v>6</v>
      </c>
      <c r="I66" s="5">
        <v>7</v>
      </c>
      <c r="J66" s="5">
        <v>8</v>
      </c>
      <c r="K66" s="5">
        <v>9</v>
      </c>
      <c r="L66" s="5"/>
      <c r="M66" s="13" t="s">
        <v>9</v>
      </c>
      <c r="N66" s="14">
        <f>(8242/15098)</f>
        <v>0.54590011922108883</v>
      </c>
    </row>
    <row r="67" spans="1:20" s="2" customFormat="1" ht="17.45" customHeight="1" thickBot="1">
      <c r="A67" s="7" t="s">
        <v>237</v>
      </c>
      <c r="B67" s="42" t="s">
        <v>16</v>
      </c>
      <c r="C67" s="9">
        <v>2784</v>
      </c>
      <c r="D67" s="10"/>
      <c r="E67" s="10"/>
      <c r="F67" s="10"/>
      <c r="G67" s="10"/>
      <c r="H67" s="10"/>
      <c r="I67" s="9"/>
      <c r="J67" s="10"/>
      <c r="K67" s="10"/>
      <c r="L67" s="11" t="s">
        <v>4</v>
      </c>
      <c r="N67" s="13" t="s">
        <v>11</v>
      </c>
      <c r="O67" s="13" t="s">
        <v>12</v>
      </c>
      <c r="P67" s="13" t="s">
        <v>13</v>
      </c>
      <c r="Q67" s="13"/>
    </row>
    <row r="68" spans="1:20" s="2" customFormat="1" ht="17.45" customHeight="1" thickBot="1">
      <c r="A68" s="7" t="s">
        <v>227</v>
      </c>
      <c r="B68" s="12" t="s">
        <v>5</v>
      </c>
      <c r="C68" s="10">
        <v>1045</v>
      </c>
      <c r="D68" s="10">
        <v>1226</v>
      </c>
      <c r="E68" s="10">
        <v>1229</v>
      </c>
      <c r="F68" s="10">
        <v>1241</v>
      </c>
      <c r="G68" s="10">
        <v>1245</v>
      </c>
      <c r="H68" s="9">
        <v>1567</v>
      </c>
      <c r="I68" s="9"/>
      <c r="J68" s="10"/>
      <c r="K68" s="10"/>
      <c r="L68" s="11" t="s">
        <v>7</v>
      </c>
      <c r="M68" s="16" t="s">
        <v>5</v>
      </c>
      <c r="N68" s="17">
        <f>(C68+C72+C73+C74)</f>
        <v>2568</v>
      </c>
      <c r="O68" s="14">
        <f>SUM(N68/N73)</f>
        <v>0.31359140310172184</v>
      </c>
      <c r="P68" s="2">
        <v>1</v>
      </c>
    </row>
    <row r="69" spans="1:20" s="2" customFormat="1" ht="17.45" customHeight="1" thickBot="1">
      <c r="A69" s="7" t="s">
        <v>229</v>
      </c>
      <c r="B69" s="8" t="s">
        <v>3</v>
      </c>
      <c r="C69" s="10">
        <v>1001</v>
      </c>
      <c r="D69" s="10">
        <v>1296</v>
      </c>
      <c r="E69" s="10">
        <v>1309</v>
      </c>
      <c r="F69" s="9">
        <v>1571</v>
      </c>
      <c r="G69" s="10"/>
      <c r="H69" s="10"/>
      <c r="I69" s="10"/>
      <c r="J69" s="10"/>
      <c r="K69" s="10"/>
      <c r="L69" s="11" t="s">
        <v>8</v>
      </c>
      <c r="M69" s="20" t="s">
        <v>3</v>
      </c>
      <c r="N69" s="17">
        <f>(C69+C70+C75)</f>
        <v>2015</v>
      </c>
      <c r="O69" s="14">
        <f>SUM(N69/N73)</f>
        <v>0.24606179020637439</v>
      </c>
      <c r="P69" s="2">
        <v>2</v>
      </c>
    </row>
    <row r="70" spans="1:20" s="2" customFormat="1" ht="17.45" customHeight="1" thickBot="1">
      <c r="A70" s="7" t="s">
        <v>270</v>
      </c>
      <c r="B70" s="8" t="s">
        <v>3</v>
      </c>
      <c r="C70" s="10">
        <v>729</v>
      </c>
      <c r="D70" s="10">
        <v>836</v>
      </c>
      <c r="E70" s="10">
        <v>846</v>
      </c>
      <c r="F70" s="10">
        <v>908</v>
      </c>
      <c r="G70" s="10">
        <v>1100</v>
      </c>
      <c r="H70" s="10">
        <v>1135</v>
      </c>
      <c r="I70" s="10">
        <v>1150</v>
      </c>
      <c r="J70" s="10">
        <v>1257</v>
      </c>
      <c r="K70" s="9">
        <v>1280</v>
      </c>
      <c r="L70" s="11" t="s">
        <v>10</v>
      </c>
      <c r="M70" s="21" t="s">
        <v>16</v>
      </c>
      <c r="N70" s="17">
        <v>2784</v>
      </c>
      <c r="O70" s="14">
        <f>SUM(N70/N73)</f>
        <v>0.33996825009158627</v>
      </c>
      <c r="P70" s="2">
        <v>1</v>
      </c>
    </row>
    <row r="71" spans="1:20" s="2" customFormat="1" ht="17.45" customHeight="1" thickBot="1">
      <c r="A71" s="7" t="s">
        <v>83</v>
      </c>
      <c r="B71" s="64" t="s">
        <v>26</v>
      </c>
      <c r="C71" s="10">
        <v>722</v>
      </c>
      <c r="D71" s="10">
        <v>1226</v>
      </c>
      <c r="E71" s="10">
        <v>1282</v>
      </c>
      <c r="F71" s="10">
        <v>1293</v>
      </c>
      <c r="G71" s="10">
        <v>1299</v>
      </c>
      <c r="H71" s="10">
        <v>1331</v>
      </c>
      <c r="I71" s="10">
        <v>1340</v>
      </c>
      <c r="J71" s="9">
        <v>1413</v>
      </c>
      <c r="K71" s="10"/>
      <c r="L71" s="11" t="s">
        <v>6</v>
      </c>
      <c r="M71" s="62" t="s">
        <v>26</v>
      </c>
      <c r="N71" s="17">
        <v>722</v>
      </c>
      <c r="O71" s="14">
        <f>SUM(N71/N73)</f>
        <v>8.8167053364269138E-2</v>
      </c>
      <c r="P71" s="2">
        <v>1</v>
      </c>
    </row>
    <row r="72" spans="1:20" s="2" customFormat="1" ht="17.45" customHeight="1" thickBot="1">
      <c r="A72" s="18" t="s">
        <v>236</v>
      </c>
      <c r="B72" s="19" t="s">
        <v>5</v>
      </c>
      <c r="C72" s="10">
        <v>575</v>
      </c>
      <c r="D72" s="10">
        <v>614</v>
      </c>
      <c r="E72" s="10">
        <v>626</v>
      </c>
      <c r="F72" s="10">
        <v>627</v>
      </c>
      <c r="G72" s="10">
        <v>627</v>
      </c>
      <c r="H72" s="10">
        <v>690</v>
      </c>
      <c r="I72" s="10">
        <v>807</v>
      </c>
      <c r="J72" s="10">
        <v>1250</v>
      </c>
      <c r="K72" s="10">
        <v>1275</v>
      </c>
      <c r="L72" s="11"/>
      <c r="M72" s="13" t="s">
        <v>17</v>
      </c>
      <c r="N72" s="17">
        <v>100</v>
      </c>
      <c r="O72" s="14">
        <f>SUM(N72/N73)</f>
        <v>1.2211503236048358E-2</v>
      </c>
      <c r="Q72" s="14"/>
    </row>
    <row r="73" spans="1:20" s="2" customFormat="1" ht="17.45" customHeight="1" thickBot="1">
      <c r="A73" s="18" t="s">
        <v>177</v>
      </c>
      <c r="B73" s="19" t="s">
        <v>5</v>
      </c>
      <c r="C73" s="10">
        <v>537</v>
      </c>
      <c r="D73" s="10">
        <v>601</v>
      </c>
      <c r="E73" s="10">
        <v>606</v>
      </c>
      <c r="F73" s="10">
        <v>609</v>
      </c>
      <c r="G73" s="10">
        <v>610</v>
      </c>
      <c r="H73" s="10">
        <v>639</v>
      </c>
      <c r="I73" s="10">
        <v>700</v>
      </c>
      <c r="J73" s="10" t="s">
        <v>20</v>
      </c>
      <c r="N73" s="24">
        <v>8189</v>
      </c>
    </row>
    <row r="74" spans="1:20" s="2" customFormat="1" ht="17.45" customHeight="1" thickBot="1">
      <c r="A74" s="18" t="s">
        <v>105</v>
      </c>
      <c r="B74" s="19" t="s">
        <v>5</v>
      </c>
      <c r="C74" s="10">
        <v>411</v>
      </c>
      <c r="D74" s="10">
        <v>508</v>
      </c>
      <c r="E74" s="10">
        <v>516</v>
      </c>
      <c r="F74" s="10">
        <v>538</v>
      </c>
      <c r="G74" s="10">
        <v>541</v>
      </c>
      <c r="H74" s="10" t="s">
        <v>20</v>
      </c>
    </row>
    <row r="75" spans="1:20" s="2" customFormat="1" ht="17.45" customHeight="1" thickBot="1">
      <c r="A75" s="18" t="s">
        <v>272</v>
      </c>
      <c r="B75" s="28" t="s">
        <v>3</v>
      </c>
      <c r="C75" s="10">
        <v>285</v>
      </c>
      <c r="D75" s="10">
        <v>380</v>
      </c>
      <c r="E75" s="10">
        <v>387</v>
      </c>
      <c r="F75" s="10" t="s">
        <v>20</v>
      </c>
    </row>
    <row r="76" spans="1:20" s="2" customFormat="1" ht="17.45" customHeight="1" thickBot="1">
      <c r="A76" s="18" t="s">
        <v>271</v>
      </c>
      <c r="B76" s="23" t="s">
        <v>14</v>
      </c>
      <c r="C76" s="10">
        <v>100</v>
      </c>
      <c r="D76" s="10">
        <v>137</v>
      </c>
      <c r="E76" s="10" t="s">
        <v>20</v>
      </c>
      <c r="K76" s="13"/>
      <c r="M76" s="14"/>
    </row>
    <row r="78" spans="1:20" s="31" customFormat="1" ht="15" customHeight="1">
      <c r="B78" s="35" t="s">
        <v>19</v>
      </c>
      <c r="C78" s="37" t="s">
        <v>5</v>
      </c>
      <c r="D78" s="38" t="s">
        <v>3</v>
      </c>
      <c r="E78" s="39" t="s">
        <v>16</v>
      </c>
      <c r="F78" s="40" t="s">
        <v>18</v>
      </c>
      <c r="G78" s="65" t="s">
        <v>26</v>
      </c>
      <c r="H78" s="35" t="s">
        <v>17</v>
      </c>
      <c r="R78" s="32"/>
      <c r="S78" s="33"/>
      <c r="T78" s="34"/>
    </row>
    <row r="79" spans="1:20" s="31" customFormat="1" ht="15" customHeight="1">
      <c r="A79" s="31" t="s">
        <v>11</v>
      </c>
      <c r="B79" s="36">
        <f>SUM(M10+N35+T52+M22+N73)</f>
        <v>40097</v>
      </c>
      <c r="C79" s="33">
        <f>SUM(T47+N32+M19+M5+N68)</f>
        <v>17205</v>
      </c>
      <c r="D79" s="33">
        <f>SUM(T48+N33+M20+M6+N69)</f>
        <v>9294</v>
      </c>
      <c r="E79" s="33">
        <f>SUM(T49+N34+M21+M7+N70)</f>
        <v>8563</v>
      </c>
      <c r="F79" s="33">
        <v>875</v>
      </c>
      <c r="G79" s="33">
        <f>(N71+T50)</f>
        <v>1035</v>
      </c>
      <c r="H79" s="33">
        <f>(N72+T51+M9)</f>
        <v>3125</v>
      </c>
      <c r="R79" s="35"/>
      <c r="S79" s="36"/>
      <c r="T79" s="34"/>
    </row>
    <row r="80" spans="1:20" s="31" customFormat="1" ht="15" customHeight="1">
      <c r="A80" s="31" t="s">
        <v>12</v>
      </c>
      <c r="B80" s="41">
        <v>1</v>
      </c>
      <c r="C80" s="34">
        <f t="shared" ref="C80:H80" si="0">SUM(C79/$B$79)</f>
        <v>0.42908447015986234</v>
      </c>
      <c r="D80" s="34">
        <f t="shared" si="0"/>
        <v>0.23178791430780357</v>
      </c>
      <c r="E80" s="34">
        <f t="shared" si="0"/>
        <v>0.21355712397436216</v>
      </c>
      <c r="F80" s="34">
        <f t="shared" si="0"/>
        <v>2.1822081452477743E-2</v>
      </c>
      <c r="G80" s="34">
        <f t="shared" si="0"/>
        <v>2.581240491807367E-2</v>
      </c>
      <c r="H80" s="34">
        <f t="shared" si="0"/>
        <v>7.7936005187420498E-2</v>
      </c>
    </row>
    <row r="81" spans="1:8" s="31" customFormat="1" ht="15" customHeight="1">
      <c r="A81" s="31" t="s">
        <v>13</v>
      </c>
      <c r="B81" s="35">
        <v>25</v>
      </c>
      <c r="C81" s="31">
        <v>10</v>
      </c>
      <c r="D81" s="31">
        <v>7</v>
      </c>
      <c r="E81" s="31">
        <v>5</v>
      </c>
      <c r="F81" s="31">
        <v>1</v>
      </c>
      <c r="G81" s="31">
        <v>1</v>
      </c>
      <c r="H81" s="31">
        <v>1</v>
      </c>
    </row>
  </sheetData>
  <phoneticPr fontId="0" type="noConversion"/>
  <pageMargins left="0.75" right="0.75" top="1" bottom="1" header="0.5" footer="0.5"/>
  <pageSetup paperSize="9" orientation="portrait" horizontalDpi="300" verticalDpi="300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dimension ref="A1:U94"/>
  <sheetViews>
    <sheetView workbookViewId="0">
      <selection activeCell="L16" sqref="L16"/>
    </sheetView>
  </sheetViews>
  <sheetFormatPr defaultRowHeight="12.75"/>
  <cols>
    <col min="1" max="1" width="25.28515625" customWidth="1"/>
    <col min="2" max="2" width="8.42578125" customWidth="1"/>
    <col min="3" max="3" width="9.7109375" customWidth="1"/>
    <col min="4" max="17" width="8.5703125" customWidth="1"/>
  </cols>
  <sheetData>
    <row r="1" spans="1:16" s="2" customFormat="1" ht="16.5" customHeight="1">
      <c r="A1" s="1" t="s">
        <v>186</v>
      </c>
    </row>
    <row r="2" spans="1:16" s="2" customFormat="1" ht="9.75" customHeight="1" thickBot="1">
      <c r="A2" s="3"/>
    </row>
    <row r="3" spans="1:16" s="2" customFormat="1" ht="16.5" customHeight="1" thickBot="1">
      <c r="A3" s="4" t="s">
        <v>0</v>
      </c>
      <c r="B3" s="5" t="s">
        <v>1</v>
      </c>
      <c r="C3" s="5" t="s">
        <v>2</v>
      </c>
      <c r="D3" s="5">
        <v>2</v>
      </c>
      <c r="E3" s="5">
        <v>3</v>
      </c>
      <c r="F3" s="5">
        <v>4</v>
      </c>
      <c r="G3" s="5">
        <v>5</v>
      </c>
      <c r="H3" s="5">
        <v>6</v>
      </c>
      <c r="I3" s="5">
        <v>7</v>
      </c>
      <c r="J3" s="5">
        <v>8</v>
      </c>
      <c r="K3" s="5">
        <v>9</v>
      </c>
      <c r="L3" s="6"/>
      <c r="M3" s="13" t="s">
        <v>9</v>
      </c>
      <c r="N3" s="14">
        <f>(6732/12461)</f>
        <v>0.54024556616643926</v>
      </c>
    </row>
    <row r="4" spans="1:16" s="2" customFormat="1" ht="16.5" customHeight="1" thickBot="1">
      <c r="A4" s="7" t="s">
        <v>213</v>
      </c>
      <c r="B4" s="15" t="s">
        <v>14</v>
      </c>
      <c r="C4" s="10">
        <v>1291</v>
      </c>
      <c r="D4" s="10">
        <v>1336</v>
      </c>
      <c r="E4" s="9">
        <v>1376</v>
      </c>
      <c r="F4" s="9"/>
      <c r="G4" s="10"/>
      <c r="H4" s="11"/>
      <c r="I4" s="9"/>
      <c r="J4" s="10"/>
      <c r="K4" s="11"/>
      <c r="L4" s="11" t="s">
        <v>4</v>
      </c>
      <c r="N4" s="13" t="s">
        <v>11</v>
      </c>
      <c r="O4" s="13" t="s">
        <v>12</v>
      </c>
      <c r="P4" s="13" t="s">
        <v>13</v>
      </c>
    </row>
    <row r="5" spans="1:16" s="2" customFormat="1" ht="16.5" customHeight="1" thickBot="1">
      <c r="A5" s="7" t="s">
        <v>29</v>
      </c>
      <c r="B5" s="12" t="s">
        <v>5</v>
      </c>
      <c r="C5" s="10">
        <v>932</v>
      </c>
      <c r="D5" s="10">
        <v>943</v>
      </c>
      <c r="E5" s="10">
        <v>1027</v>
      </c>
      <c r="F5" s="10">
        <v>1050</v>
      </c>
      <c r="G5" s="10">
        <v>1058</v>
      </c>
      <c r="H5" s="10">
        <v>1277</v>
      </c>
      <c r="I5" s="9">
        <v>1356</v>
      </c>
      <c r="J5" s="10"/>
      <c r="K5" s="9"/>
      <c r="L5" s="11" t="s">
        <v>8</v>
      </c>
      <c r="M5" s="16" t="s">
        <v>5</v>
      </c>
      <c r="N5" s="17">
        <f>(C5+C10+C11+C13)</f>
        <v>2225</v>
      </c>
      <c r="O5" s="14">
        <f>SUM(N5/N13)</f>
        <v>0.33701908512571949</v>
      </c>
      <c r="P5" s="2">
        <v>1</v>
      </c>
    </row>
    <row r="6" spans="1:16" s="2" customFormat="1" ht="16.5" customHeight="1" thickBot="1">
      <c r="A6" s="7" t="s">
        <v>141</v>
      </c>
      <c r="B6" s="63" t="s">
        <v>18</v>
      </c>
      <c r="C6" s="10">
        <v>843</v>
      </c>
      <c r="D6" s="10">
        <v>879</v>
      </c>
      <c r="E6" s="10">
        <v>890</v>
      </c>
      <c r="F6" s="10">
        <v>910</v>
      </c>
      <c r="G6" s="10">
        <v>916</v>
      </c>
      <c r="H6" s="10">
        <v>1007</v>
      </c>
      <c r="I6" s="10">
        <v>1168</v>
      </c>
      <c r="J6" s="10">
        <v>1176</v>
      </c>
      <c r="K6" s="9">
        <v>1313</v>
      </c>
      <c r="L6" s="11" t="s">
        <v>7</v>
      </c>
      <c r="M6" s="20" t="s">
        <v>3</v>
      </c>
      <c r="N6" s="17">
        <f>(C7+C9)</f>
        <v>1225</v>
      </c>
      <c r="O6" s="14">
        <f>SUM(N6/N13)</f>
        <v>0.18554983338382308</v>
      </c>
      <c r="P6" s="2">
        <v>1</v>
      </c>
    </row>
    <row r="7" spans="1:16" s="2" customFormat="1" ht="16.5" customHeight="1" thickBot="1">
      <c r="A7" s="7" t="s">
        <v>187</v>
      </c>
      <c r="B7" s="8" t="s">
        <v>3</v>
      </c>
      <c r="C7" s="10">
        <v>705</v>
      </c>
      <c r="D7" s="10">
        <v>720</v>
      </c>
      <c r="E7" s="10">
        <v>727</v>
      </c>
      <c r="F7" s="10">
        <v>852</v>
      </c>
      <c r="G7" s="10">
        <v>854</v>
      </c>
      <c r="H7" s="10">
        <v>870</v>
      </c>
      <c r="I7" s="10">
        <v>922</v>
      </c>
      <c r="J7" s="10">
        <v>925</v>
      </c>
      <c r="K7" s="9">
        <v>1192</v>
      </c>
      <c r="L7" s="11" t="s">
        <v>6</v>
      </c>
      <c r="M7" s="21" t="s">
        <v>16</v>
      </c>
      <c r="N7" s="17">
        <v>548</v>
      </c>
      <c r="O7" s="14">
        <f>SUM(N7/N13)</f>
        <v>8.3005149954559224E-2</v>
      </c>
    </row>
    <row r="8" spans="1:16" s="2" customFormat="1" ht="16.5" customHeight="1" thickBot="1">
      <c r="A8" s="18" t="s">
        <v>192</v>
      </c>
      <c r="B8" s="22" t="s">
        <v>16</v>
      </c>
      <c r="C8" s="10">
        <v>548</v>
      </c>
      <c r="D8" s="10">
        <v>575</v>
      </c>
      <c r="E8" s="10">
        <v>585</v>
      </c>
      <c r="F8" s="10">
        <v>637</v>
      </c>
      <c r="G8" s="10">
        <v>639</v>
      </c>
      <c r="H8" s="10">
        <v>661</v>
      </c>
      <c r="I8" s="10" t="s">
        <v>20</v>
      </c>
      <c r="M8" s="26" t="s">
        <v>18</v>
      </c>
      <c r="N8" s="17">
        <v>843</v>
      </c>
      <c r="O8" s="14">
        <f>SUM(N8/N13)</f>
        <v>0.12768857921841867</v>
      </c>
      <c r="P8" s="2">
        <v>1</v>
      </c>
    </row>
    <row r="9" spans="1:16" s="2" customFormat="1" ht="16.5" customHeight="1" thickBot="1">
      <c r="A9" s="18" t="s">
        <v>190</v>
      </c>
      <c r="B9" s="28" t="s">
        <v>3</v>
      </c>
      <c r="C9" s="10">
        <v>520</v>
      </c>
      <c r="D9" s="10">
        <v>533</v>
      </c>
      <c r="E9" s="10">
        <v>556</v>
      </c>
      <c r="F9" s="10">
        <v>590</v>
      </c>
      <c r="G9" s="10">
        <v>594</v>
      </c>
      <c r="H9" s="10">
        <v>679</v>
      </c>
      <c r="I9" s="10">
        <v>756</v>
      </c>
      <c r="J9" s="10">
        <v>759</v>
      </c>
      <c r="K9" s="10" t="s">
        <v>20</v>
      </c>
      <c r="M9" s="47" t="s">
        <v>21</v>
      </c>
      <c r="N9" s="17">
        <v>141</v>
      </c>
      <c r="O9" s="14">
        <f>SUM(N9/N13)</f>
        <v>2.1357164495607393E-2</v>
      </c>
    </row>
    <row r="10" spans="1:16" s="2" customFormat="1" ht="16.5" customHeight="1" thickBot="1">
      <c r="A10" s="18" t="s">
        <v>194</v>
      </c>
      <c r="B10" s="19" t="s">
        <v>5</v>
      </c>
      <c r="C10" s="10">
        <v>503</v>
      </c>
      <c r="D10" s="10">
        <v>505</v>
      </c>
      <c r="E10" s="10">
        <v>561</v>
      </c>
      <c r="F10" s="10">
        <v>641</v>
      </c>
      <c r="G10" s="10">
        <v>648</v>
      </c>
      <c r="H10" s="10">
        <v>716</v>
      </c>
      <c r="I10" s="10">
        <v>771</v>
      </c>
      <c r="J10" s="10">
        <v>776</v>
      </c>
      <c r="K10" s="10">
        <v>836</v>
      </c>
      <c r="L10" s="11"/>
      <c r="M10" s="55" t="s">
        <v>25</v>
      </c>
      <c r="N10" s="17">
        <v>364</v>
      </c>
      <c r="O10" s="14">
        <f>SUM(N10/N13)</f>
        <v>5.5134807634050285E-2</v>
      </c>
    </row>
    <row r="11" spans="1:16" s="2" customFormat="1" ht="16.5" customHeight="1" thickBot="1">
      <c r="A11" s="18" t="s">
        <v>189</v>
      </c>
      <c r="B11" s="19" t="s">
        <v>5</v>
      </c>
      <c r="C11" s="10">
        <v>502</v>
      </c>
      <c r="D11" s="10">
        <v>515</v>
      </c>
      <c r="E11" s="10">
        <v>549</v>
      </c>
      <c r="F11" s="10">
        <v>563</v>
      </c>
      <c r="G11" s="10">
        <v>565</v>
      </c>
      <c r="H11" s="9" t="s">
        <v>20</v>
      </c>
      <c r="M11" s="62" t="s">
        <v>26</v>
      </c>
      <c r="N11" s="17">
        <v>51</v>
      </c>
      <c r="O11" s="14">
        <f>SUM(N11/N13)</f>
        <v>7.7249318388367162E-3</v>
      </c>
    </row>
    <row r="12" spans="1:16" s="2" customFormat="1" ht="16.5" customHeight="1" thickBot="1">
      <c r="A12" s="18" t="s">
        <v>191</v>
      </c>
      <c r="B12" s="57" t="s">
        <v>25</v>
      </c>
      <c r="C12" s="10">
        <v>364</v>
      </c>
      <c r="D12" s="10">
        <v>377</v>
      </c>
      <c r="E12" s="10">
        <v>400</v>
      </c>
      <c r="F12" s="10" t="s">
        <v>20</v>
      </c>
      <c r="M12" s="13" t="s">
        <v>17</v>
      </c>
      <c r="N12" s="17">
        <v>1291</v>
      </c>
      <c r="O12" s="14">
        <f>SUM(N12/N13)</f>
        <v>0.19554680399878824</v>
      </c>
      <c r="P12" s="2">
        <v>1</v>
      </c>
    </row>
    <row r="13" spans="1:16" s="2" customFormat="1" ht="16.5" customHeight="1" thickBot="1">
      <c r="A13" s="18" t="s">
        <v>188</v>
      </c>
      <c r="B13" s="19" t="s">
        <v>5</v>
      </c>
      <c r="C13" s="10">
        <v>288</v>
      </c>
      <c r="D13" s="10">
        <v>293</v>
      </c>
      <c r="E13" s="10" t="s">
        <v>20</v>
      </c>
      <c r="N13" s="24">
        <v>6602</v>
      </c>
    </row>
    <row r="14" spans="1:16" s="2" customFormat="1" ht="16.5" customHeight="1" thickBot="1">
      <c r="A14" s="18" t="s">
        <v>195</v>
      </c>
      <c r="B14" s="46" t="s">
        <v>21</v>
      </c>
      <c r="C14" s="10">
        <v>141</v>
      </c>
      <c r="D14" s="10" t="s">
        <v>20</v>
      </c>
    </row>
    <row r="15" spans="1:16" s="2" customFormat="1" ht="16.5" customHeight="1" thickBot="1">
      <c r="A15" s="18" t="s">
        <v>193</v>
      </c>
      <c r="B15" s="61" t="s">
        <v>26</v>
      </c>
      <c r="C15" s="10">
        <v>51</v>
      </c>
      <c r="D15" s="10" t="s">
        <v>20</v>
      </c>
    </row>
    <row r="16" spans="1:16" s="2" customFormat="1" ht="10.5" customHeight="1">
      <c r="A16" s="1"/>
    </row>
    <row r="17" spans="1:14" s="2" customFormat="1" ht="17.45" customHeight="1">
      <c r="A17" s="1" t="s">
        <v>241</v>
      </c>
    </row>
    <row r="18" spans="1:14" s="2" customFormat="1" ht="10.5" customHeight="1" thickBot="1">
      <c r="A18" s="1"/>
    </row>
    <row r="19" spans="1:14" s="2" customFormat="1" ht="16.5" customHeight="1" thickBot="1">
      <c r="A19" s="4" t="s">
        <v>0</v>
      </c>
      <c r="B19" s="5" t="s">
        <v>1</v>
      </c>
      <c r="C19" s="5" t="s">
        <v>2</v>
      </c>
      <c r="D19" s="5">
        <v>2</v>
      </c>
      <c r="E19" s="5">
        <v>3</v>
      </c>
      <c r="F19" s="5">
        <v>4</v>
      </c>
      <c r="G19" s="5">
        <v>5</v>
      </c>
      <c r="H19" s="5">
        <v>6</v>
      </c>
      <c r="I19" s="6"/>
      <c r="J19" s="13" t="s">
        <v>9</v>
      </c>
      <c r="K19" s="14">
        <f>(6676/12455)</f>
        <v>0.53600963468486551</v>
      </c>
    </row>
    <row r="20" spans="1:14" s="2" customFormat="1" ht="16.5" customHeight="1" thickBot="1">
      <c r="A20" s="7" t="s">
        <v>243</v>
      </c>
      <c r="B20" s="8" t="s">
        <v>3</v>
      </c>
      <c r="C20" s="9">
        <v>1376</v>
      </c>
      <c r="D20" s="10"/>
      <c r="E20" s="10"/>
      <c r="F20" s="10"/>
      <c r="G20" s="10"/>
      <c r="H20" s="10"/>
      <c r="I20" s="11" t="s">
        <v>4</v>
      </c>
      <c r="K20" s="13" t="s">
        <v>11</v>
      </c>
      <c r="L20" s="13" t="s">
        <v>12</v>
      </c>
      <c r="M20" s="13" t="s">
        <v>13</v>
      </c>
    </row>
    <row r="21" spans="1:14" s="2" customFormat="1" ht="16.5" customHeight="1" thickBot="1">
      <c r="A21" s="18" t="s">
        <v>146</v>
      </c>
      <c r="B21" s="19" t="s">
        <v>5</v>
      </c>
      <c r="C21" s="10">
        <v>935</v>
      </c>
      <c r="D21" s="10">
        <v>939</v>
      </c>
      <c r="E21" s="10">
        <v>973</v>
      </c>
      <c r="F21" s="10">
        <v>992</v>
      </c>
      <c r="G21" s="10" t="s">
        <v>20</v>
      </c>
      <c r="J21" s="16" t="s">
        <v>5</v>
      </c>
      <c r="K21" s="17">
        <f>(C21+C22+C24)</f>
        <v>2649</v>
      </c>
      <c r="L21" s="14">
        <f>SUM(K21/K26)</f>
        <v>0.40051406108255216</v>
      </c>
      <c r="M21" s="2">
        <v>2</v>
      </c>
    </row>
    <row r="22" spans="1:14" s="2" customFormat="1" ht="16.5" customHeight="1" thickBot="1">
      <c r="A22" s="7" t="s">
        <v>38</v>
      </c>
      <c r="B22" s="12" t="s">
        <v>5</v>
      </c>
      <c r="C22" s="10">
        <v>926</v>
      </c>
      <c r="D22" s="10">
        <v>935</v>
      </c>
      <c r="E22" s="10">
        <v>984</v>
      </c>
      <c r="F22" s="10">
        <v>1020</v>
      </c>
      <c r="G22" s="10">
        <v>1296</v>
      </c>
      <c r="H22" s="9">
        <v>1370</v>
      </c>
      <c r="I22" s="11" t="s">
        <v>7</v>
      </c>
      <c r="J22" s="20" t="s">
        <v>3</v>
      </c>
      <c r="K22" s="17">
        <f>(C20+C23)</f>
        <v>2255</v>
      </c>
      <c r="L22" s="14">
        <f>SUM(K22/K26)</f>
        <v>0.34094345328091924</v>
      </c>
      <c r="M22" s="2">
        <v>2</v>
      </c>
    </row>
    <row r="23" spans="1:14" s="2" customFormat="1" ht="16.5" customHeight="1" thickBot="1">
      <c r="A23" s="7" t="s">
        <v>95</v>
      </c>
      <c r="B23" s="8" t="s">
        <v>3</v>
      </c>
      <c r="C23" s="10">
        <v>879</v>
      </c>
      <c r="D23" s="10">
        <v>907</v>
      </c>
      <c r="E23" s="10">
        <v>1014</v>
      </c>
      <c r="F23" s="10">
        <v>1073</v>
      </c>
      <c r="G23" s="10">
        <v>1194</v>
      </c>
      <c r="H23" s="9">
        <v>1198</v>
      </c>
      <c r="I23" s="11" t="s">
        <v>6</v>
      </c>
      <c r="J23" s="21" t="s">
        <v>16</v>
      </c>
      <c r="K23" s="17">
        <f>(C25+C26)</f>
        <v>1231</v>
      </c>
      <c r="L23" s="14">
        <f>SUM(K23/K26)</f>
        <v>0.18612035077109162</v>
      </c>
    </row>
    <row r="24" spans="1:14" s="2" customFormat="1" ht="16.5" customHeight="1" thickBot="1">
      <c r="A24" s="7" t="s">
        <v>36</v>
      </c>
      <c r="B24" s="12" t="s">
        <v>5</v>
      </c>
      <c r="C24" s="10">
        <v>788</v>
      </c>
      <c r="D24" s="10">
        <v>790</v>
      </c>
      <c r="E24" s="10">
        <v>862</v>
      </c>
      <c r="F24" s="10">
        <v>1020</v>
      </c>
      <c r="G24" s="9">
        <v>1406</v>
      </c>
      <c r="H24" s="10"/>
      <c r="I24" s="11" t="s">
        <v>8</v>
      </c>
      <c r="J24" s="55" t="s">
        <v>25</v>
      </c>
      <c r="K24" s="17">
        <v>262</v>
      </c>
      <c r="L24" s="14">
        <f>SUM(K24/K26)</f>
        <v>3.9612942243725434E-2</v>
      </c>
    </row>
    <row r="25" spans="1:14" s="2" customFormat="1" ht="16.5" customHeight="1" thickBot="1">
      <c r="A25" s="18" t="s">
        <v>246</v>
      </c>
      <c r="B25" s="22" t="s">
        <v>16</v>
      </c>
      <c r="C25" s="10">
        <v>647</v>
      </c>
      <c r="D25" s="10">
        <v>648</v>
      </c>
      <c r="E25" s="10">
        <v>715</v>
      </c>
      <c r="F25" s="10">
        <v>1034</v>
      </c>
      <c r="G25" s="10">
        <v>1130</v>
      </c>
      <c r="H25" s="10">
        <v>1135</v>
      </c>
      <c r="I25" s="11"/>
      <c r="J25" s="47" t="s">
        <v>21</v>
      </c>
      <c r="K25" s="17">
        <f>(C28+C29)</f>
        <v>217</v>
      </c>
      <c r="L25" s="14">
        <f>SUM(K25/K26)</f>
        <v>3.2809192621711523E-2</v>
      </c>
    </row>
    <row r="26" spans="1:14" s="2" customFormat="1" ht="16.5" customHeight="1" thickBot="1">
      <c r="A26" s="18" t="s">
        <v>152</v>
      </c>
      <c r="B26" s="22" t="s">
        <v>16</v>
      </c>
      <c r="C26" s="10">
        <v>584</v>
      </c>
      <c r="D26" s="10">
        <v>588</v>
      </c>
      <c r="E26" s="10">
        <v>673</v>
      </c>
      <c r="F26" s="10" t="s">
        <v>20</v>
      </c>
      <c r="K26" s="24">
        <v>6614</v>
      </c>
    </row>
    <row r="27" spans="1:14" s="2" customFormat="1" ht="16.5" customHeight="1" thickBot="1">
      <c r="A27" s="18" t="s">
        <v>244</v>
      </c>
      <c r="B27" s="57" t="s">
        <v>25</v>
      </c>
      <c r="C27" s="10">
        <v>262</v>
      </c>
      <c r="D27" s="10">
        <v>265</v>
      </c>
      <c r="E27" s="10" t="s">
        <v>20</v>
      </c>
    </row>
    <row r="28" spans="1:14" s="2" customFormat="1" ht="16.5" customHeight="1" thickBot="1">
      <c r="A28" s="18" t="s">
        <v>242</v>
      </c>
      <c r="B28" s="46" t="s">
        <v>21</v>
      </c>
      <c r="C28" s="10">
        <v>112</v>
      </c>
      <c r="D28" s="10">
        <v>113</v>
      </c>
      <c r="E28" s="10" t="s">
        <v>20</v>
      </c>
    </row>
    <row r="29" spans="1:14" s="2" customFormat="1" ht="16.5" customHeight="1" thickBot="1">
      <c r="A29" s="18" t="s">
        <v>245</v>
      </c>
      <c r="B29" s="46" t="s">
        <v>21</v>
      </c>
      <c r="C29" s="10">
        <v>105</v>
      </c>
      <c r="D29" s="10">
        <v>106</v>
      </c>
      <c r="E29" s="10" t="s">
        <v>20</v>
      </c>
    </row>
    <row r="30" spans="1:14" s="2" customFormat="1" ht="11.25" customHeight="1">
      <c r="A30" s="29"/>
      <c r="B30" s="30"/>
      <c r="C30" s="44"/>
      <c r="D30" s="44"/>
      <c r="E30" s="44"/>
      <c r="F30" s="17"/>
      <c r="G30" s="17"/>
      <c r="H30" s="17"/>
      <c r="I30" s="17"/>
      <c r="J30" s="17"/>
      <c r="K30" s="17"/>
      <c r="L30" s="17"/>
      <c r="M30" s="17"/>
      <c r="N30" s="43"/>
    </row>
    <row r="31" spans="1:14" s="2" customFormat="1" ht="17.45" customHeight="1">
      <c r="A31" s="1" t="s">
        <v>196</v>
      </c>
    </row>
    <row r="32" spans="1:14" s="2" customFormat="1" ht="10.5" customHeight="1" thickBot="1">
      <c r="A32" s="1"/>
    </row>
    <row r="33" spans="1:15" s="2" customFormat="1" ht="16.5" customHeight="1" thickBot="1">
      <c r="A33" s="4" t="s">
        <v>0</v>
      </c>
      <c r="B33" s="5" t="s">
        <v>1</v>
      </c>
      <c r="C33" s="5" t="s">
        <v>2</v>
      </c>
      <c r="D33" s="5">
        <v>2</v>
      </c>
      <c r="E33" s="5">
        <v>3</v>
      </c>
      <c r="F33" s="5">
        <v>4</v>
      </c>
      <c r="G33" s="5">
        <v>5</v>
      </c>
      <c r="H33" s="5">
        <v>6</v>
      </c>
      <c r="I33" s="5">
        <v>7</v>
      </c>
      <c r="J33" s="5">
        <v>8</v>
      </c>
      <c r="K33" s="6"/>
      <c r="L33" s="13" t="s">
        <v>9</v>
      </c>
      <c r="M33" s="14">
        <f>(7191/14895)</f>
        <v>0.4827794561933535</v>
      </c>
    </row>
    <row r="34" spans="1:15" s="2" customFormat="1" ht="16.5" customHeight="1" thickBot="1">
      <c r="A34" s="7" t="s">
        <v>155</v>
      </c>
      <c r="B34" s="12" t="s">
        <v>5</v>
      </c>
      <c r="C34" s="10">
        <v>1012</v>
      </c>
      <c r="D34" s="10">
        <v>1021</v>
      </c>
      <c r="E34" s="10">
        <v>1034</v>
      </c>
      <c r="F34" s="10">
        <v>1050</v>
      </c>
      <c r="G34" s="10">
        <v>1122</v>
      </c>
      <c r="H34" s="10">
        <v>1149</v>
      </c>
      <c r="I34" s="9">
        <v>1211</v>
      </c>
      <c r="J34" s="10"/>
      <c r="K34" s="11" t="s">
        <v>4</v>
      </c>
      <c r="M34" s="13" t="s">
        <v>11</v>
      </c>
      <c r="N34" s="13" t="s">
        <v>12</v>
      </c>
      <c r="O34" s="13" t="s">
        <v>13</v>
      </c>
    </row>
    <row r="35" spans="1:15" s="2" customFormat="1" ht="16.5" customHeight="1" thickBot="1">
      <c r="A35" s="7" t="s">
        <v>198</v>
      </c>
      <c r="B35" s="60" t="s">
        <v>25</v>
      </c>
      <c r="C35" s="10">
        <v>835</v>
      </c>
      <c r="D35" s="10">
        <v>873</v>
      </c>
      <c r="E35" s="10">
        <v>913</v>
      </c>
      <c r="F35" s="10">
        <v>954</v>
      </c>
      <c r="G35" s="10">
        <v>999</v>
      </c>
      <c r="H35" s="10">
        <v>1037</v>
      </c>
      <c r="I35" s="10">
        <v>1071</v>
      </c>
      <c r="J35" s="9">
        <v>1137</v>
      </c>
      <c r="K35" s="11" t="s">
        <v>6</v>
      </c>
      <c r="L35" s="16" t="s">
        <v>5</v>
      </c>
      <c r="M35" s="17">
        <f>(C34+C36+C39+C40+C43)</f>
        <v>3413</v>
      </c>
      <c r="N35" s="14">
        <f>SUM(M35/M41)</f>
        <v>0.47868162692847127</v>
      </c>
      <c r="O35" s="2">
        <v>2</v>
      </c>
    </row>
    <row r="36" spans="1:15" s="2" customFormat="1" ht="16.5" customHeight="1" thickBot="1">
      <c r="A36" s="7" t="s">
        <v>211</v>
      </c>
      <c r="B36" s="12" t="s">
        <v>5</v>
      </c>
      <c r="C36" s="10">
        <v>786</v>
      </c>
      <c r="D36" s="10">
        <v>791</v>
      </c>
      <c r="E36" s="10">
        <v>838</v>
      </c>
      <c r="F36" s="10">
        <v>889</v>
      </c>
      <c r="G36" s="10">
        <v>912</v>
      </c>
      <c r="H36" s="10">
        <v>924</v>
      </c>
      <c r="I36" s="10">
        <v>938</v>
      </c>
      <c r="J36" s="9">
        <v>1176</v>
      </c>
      <c r="K36" s="11" t="s">
        <v>7</v>
      </c>
      <c r="L36" s="20" t="s">
        <v>3</v>
      </c>
      <c r="M36" s="17">
        <f>(C37+C42+C44)</f>
        <v>1389</v>
      </c>
      <c r="N36" s="14">
        <f>SUM(M36/M41)</f>
        <v>0.19481065918653576</v>
      </c>
      <c r="O36" s="2">
        <v>1</v>
      </c>
    </row>
    <row r="37" spans="1:15" s="2" customFormat="1" ht="16.5" customHeight="1" thickBot="1">
      <c r="A37" s="7" t="s">
        <v>212</v>
      </c>
      <c r="B37" s="8" t="s">
        <v>3</v>
      </c>
      <c r="C37" s="10">
        <v>751</v>
      </c>
      <c r="D37" s="10">
        <v>757</v>
      </c>
      <c r="E37" s="10">
        <v>771</v>
      </c>
      <c r="F37" s="10">
        <v>854</v>
      </c>
      <c r="G37" s="10">
        <v>884</v>
      </c>
      <c r="H37" s="10">
        <v>1036</v>
      </c>
      <c r="I37" s="10">
        <v>1094</v>
      </c>
      <c r="J37" s="9">
        <v>1179</v>
      </c>
      <c r="K37" s="11" t="s">
        <v>8</v>
      </c>
      <c r="L37" s="21" t="s">
        <v>16</v>
      </c>
      <c r="M37" s="17">
        <f>(C38+C41)</f>
        <v>1079</v>
      </c>
      <c r="N37" s="14">
        <f>SUM(M37/M41)</f>
        <v>0.15133239831697054</v>
      </c>
      <c r="O37" s="2">
        <v>1</v>
      </c>
    </row>
    <row r="38" spans="1:15" s="2" customFormat="1" ht="16.5" customHeight="1" thickBot="1">
      <c r="A38" s="7" t="s">
        <v>197</v>
      </c>
      <c r="B38" s="42" t="s">
        <v>16</v>
      </c>
      <c r="C38" s="10">
        <v>665</v>
      </c>
      <c r="D38" s="10">
        <v>689</v>
      </c>
      <c r="E38" s="10">
        <v>702</v>
      </c>
      <c r="F38" s="10">
        <v>710</v>
      </c>
      <c r="G38" s="10">
        <v>777</v>
      </c>
      <c r="H38" s="10">
        <v>808</v>
      </c>
      <c r="I38" s="10">
        <v>1076</v>
      </c>
      <c r="J38" s="9">
        <v>1127</v>
      </c>
      <c r="K38" s="9" t="s">
        <v>10</v>
      </c>
      <c r="L38" s="55" t="s">
        <v>25</v>
      </c>
      <c r="M38" s="17">
        <v>835</v>
      </c>
      <c r="N38" s="14">
        <f>SUM(M38/M41)</f>
        <v>0.11711079943899018</v>
      </c>
      <c r="O38" s="2">
        <v>1</v>
      </c>
    </row>
    <row r="39" spans="1:15" s="2" customFormat="1" ht="16.5" customHeight="1" thickBot="1">
      <c r="A39" s="18" t="s">
        <v>199</v>
      </c>
      <c r="B39" s="19" t="s">
        <v>5</v>
      </c>
      <c r="C39" s="10">
        <v>643</v>
      </c>
      <c r="D39" s="10">
        <v>658</v>
      </c>
      <c r="E39" s="10">
        <v>681</v>
      </c>
      <c r="F39" s="10">
        <v>682</v>
      </c>
      <c r="G39" s="10">
        <v>801</v>
      </c>
      <c r="H39" s="10">
        <v>809</v>
      </c>
      <c r="I39" s="10">
        <v>823</v>
      </c>
      <c r="J39" s="10">
        <v>918</v>
      </c>
      <c r="K39" s="11"/>
      <c r="L39" s="47" t="s">
        <v>21</v>
      </c>
      <c r="M39" s="17">
        <v>193</v>
      </c>
      <c r="N39" s="14">
        <f>SUM(M39/M41)</f>
        <v>2.7068723702664797E-2</v>
      </c>
    </row>
    <row r="40" spans="1:15" s="2" customFormat="1" ht="16.5" customHeight="1" thickBot="1">
      <c r="A40" s="18" t="s">
        <v>201</v>
      </c>
      <c r="B40" s="19" t="s">
        <v>5</v>
      </c>
      <c r="C40" s="10">
        <v>566</v>
      </c>
      <c r="D40" s="10">
        <v>574</v>
      </c>
      <c r="E40" s="10">
        <v>580</v>
      </c>
      <c r="F40" s="10">
        <v>581</v>
      </c>
      <c r="G40" s="10">
        <v>608</v>
      </c>
      <c r="H40" s="10">
        <v>749</v>
      </c>
      <c r="I40" s="10">
        <v>757</v>
      </c>
      <c r="J40" s="10" t="s">
        <v>20</v>
      </c>
      <c r="L40" s="13" t="s">
        <v>17</v>
      </c>
      <c r="M40" s="17">
        <v>221</v>
      </c>
      <c r="N40" s="14">
        <f>SUM(M40/M41)</f>
        <v>3.099579242636746E-2</v>
      </c>
    </row>
    <row r="41" spans="1:15" s="2" customFormat="1" ht="16.5" customHeight="1" thickBot="1">
      <c r="A41" s="18" t="s">
        <v>136</v>
      </c>
      <c r="B41" s="22" t="s">
        <v>16</v>
      </c>
      <c r="C41" s="10">
        <v>414</v>
      </c>
      <c r="D41" s="10">
        <v>440</v>
      </c>
      <c r="E41" s="10">
        <v>453</v>
      </c>
      <c r="F41" s="10">
        <v>460</v>
      </c>
      <c r="G41" s="10">
        <v>478</v>
      </c>
      <c r="H41" s="10">
        <v>503</v>
      </c>
      <c r="I41" s="10" t="s">
        <v>20</v>
      </c>
      <c r="M41" s="24">
        <v>7130</v>
      </c>
    </row>
    <row r="42" spans="1:15" s="2" customFormat="1" ht="16.5" customHeight="1" thickBot="1">
      <c r="A42" s="18" t="s">
        <v>202</v>
      </c>
      <c r="B42" s="28" t="s">
        <v>3</v>
      </c>
      <c r="C42" s="10">
        <v>408</v>
      </c>
      <c r="D42" s="10">
        <v>419</v>
      </c>
      <c r="E42" s="10">
        <v>420</v>
      </c>
      <c r="F42" s="10">
        <v>455</v>
      </c>
      <c r="G42" s="10">
        <v>463</v>
      </c>
      <c r="H42" s="10" t="s">
        <v>20</v>
      </c>
    </row>
    <row r="43" spans="1:15" s="2" customFormat="1" ht="16.5" customHeight="1" thickBot="1">
      <c r="A43" s="18" t="s">
        <v>200</v>
      </c>
      <c r="B43" s="19" t="s">
        <v>5</v>
      </c>
      <c r="C43" s="10">
        <v>406</v>
      </c>
      <c r="D43" s="10">
        <v>427</v>
      </c>
      <c r="E43" s="10">
        <v>434</v>
      </c>
      <c r="F43" s="10">
        <v>435</v>
      </c>
      <c r="G43" s="10" t="s">
        <v>20</v>
      </c>
      <c r="I43" s="45"/>
      <c r="J43" s="45"/>
      <c r="K43" s="45"/>
      <c r="L43" s="45"/>
      <c r="M43"/>
    </row>
    <row r="44" spans="1:15" s="2" customFormat="1" ht="16.5" customHeight="1" thickBot="1">
      <c r="A44" s="18" t="s">
        <v>204</v>
      </c>
      <c r="B44" s="28" t="s">
        <v>3</v>
      </c>
      <c r="C44" s="10">
        <v>230</v>
      </c>
      <c r="D44" s="10">
        <v>235</v>
      </c>
      <c r="E44" s="10">
        <v>258</v>
      </c>
      <c r="F44" s="10" t="s">
        <v>20</v>
      </c>
      <c r="G44" s="17"/>
      <c r="J44" s="17"/>
    </row>
    <row r="45" spans="1:15" s="2" customFormat="1" ht="16.5" customHeight="1" thickBot="1">
      <c r="A45" s="18" t="s">
        <v>203</v>
      </c>
      <c r="B45" s="23" t="s">
        <v>14</v>
      </c>
      <c r="C45" s="10">
        <v>221</v>
      </c>
      <c r="D45" s="10">
        <v>232</v>
      </c>
      <c r="E45" s="10" t="s">
        <v>20</v>
      </c>
      <c r="F45" s="17"/>
      <c r="G45" s="17"/>
      <c r="H45" s="24"/>
      <c r="I45" s="45"/>
      <c r="J45" s="45"/>
      <c r="K45"/>
    </row>
    <row r="46" spans="1:15" s="2" customFormat="1" ht="16.5" customHeight="1" thickBot="1">
      <c r="A46" s="18" t="s">
        <v>205</v>
      </c>
      <c r="B46" s="46" t="s">
        <v>21</v>
      </c>
      <c r="C46" s="10">
        <v>193</v>
      </c>
      <c r="D46" s="10" t="s">
        <v>20</v>
      </c>
      <c r="F46" s="17"/>
      <c r="G46" s="17"/>
      <c r="H46" s="24"/>
      <c r="I46" s="45"/>
      <c r="J46" s="45"/>
      <c r="K46"/>
    </row>
    <row r="48" spans="1:15" s="2" customFormat="1" ht="17.45" customHeight="1">
      <c r="A48" s="1" t="s">
        <v>206</v>
      </c>
    </row>
    <row r="49" spans="1:21" s="2" customFormat="1" ht="10.5" customHeight="1" thickBot="1">
      <c r="A49" s="1"/>
    </row>
    <row r="50" spans="1:21" s="2" customFormat="1" ht="16.5" customHeight="1" thickBot="1">
      <c r="A50" s="4" t="s">
        <v>0</v>
      </c>
      <c r="B50" s="5" t="s">
        <v>1</v>
      </c>
      <c r="C50" s="5" t="s">
        <v>2</v>
      </c>
      <c r="D50" s="5">
        <v>2</v>
      </c>
      <c r="E50" s="5">
        <v>3</v>
      </c>
      <c r="F50" s="5">
        <v>4</v>
      </c>
      <c r="G50" s="5">
        <v>5</v>
      </c>
      <c r="H50" s="5">
        <v>6</v>
      </c>
      <c r="I50" s="5">
        <v>7</v>
      </c>
      <c r="J50" s="5">
        <v>8</v>
      </c>
      <c r="K50" s="5">
        <v>9</v>
      </c>
      <c r="L50" s="5">
        <v>10</v>
      </c>
      <c r="M50" s="5">
        <v>11</v>
      </c>
      <c r="N50" s="5">
        <v>12</v>
      </c>
      <c r="O50" s="5">
        <v>13</v>
      </c>
      <c r="P50" s="5">
        <v>14</v>
      </c>
      <c r="Q50" s="6"/>
      <c r="R50" s="13" t="s">
        <v>9</v>
      </c>
      <c r="S50" s="14">
        <f>(10477/24361)</f>
        <v>0.43007265711588194</v>
      </c>
    </row>
    <row r="51" spans="1:21" s="2" customFormat="1" ht="16.5" customHeight="1" thickBot="1">
      <c r="A51" s="7" t="s">
        <v>210</v>
      </c>
      <c r="B51" s="12" t="s">
        <v>5</v>
      </c>
      <c r="C51" s="10">
        <v>1146</v>
      </c>
      <c r="D51" s="10">
        <v>1150</v>
      </c>
      <c r="E51" s="10">
        <v>1156</v>
      </c>
      <c r="F51" s="10">
        <v>1163</v>
      </c>
      <c r="G51" s="10">
        <v>1209</v>
      </c>
      <c r="H51" s="10">
        <v>1221</v>
      </c>
      <c r="I51" s="10">
        <v>1235</v>
      </c>
      <c r="J51" s="10">
        <v>1253</v>
      </c>
      <c r="K51" s="9">
        <v>1420</v>
      </c>
      <c r="L51" s="10"/>
      <c r="M51" s="9"/>
      <c r="N51" s="10"/>
      <c r="O51" s="10"/>
      <c r="P51" s="10"/>
      <c r="Q51" s="11" t="s">
        <v>4</v>
      </c>
      <c r="S51" s="13" t="s">
        <v>11</v>
      </c>
      <c r="T51" s="13" t="s">
        <v>12</v>
      </c>
      <c r="U51" s="13" t="s">
        <v>13</v>
      </c>
    </row>
    <row r="52" spans="1:21" s="2" customFormat="1" ht="16.5" customHeight="1" thickBot="1">
      <c r="A52" s="7" t="s">
        <v>209</v>
      </c>
      <c r="B52" s="15" t="s">
        <v>14</v>
      </c>
      <c r="C52" s="10">
        <v>1145</v>
      </c>
      <c r="D52" s="10">
        <v>1150</v>
      </c>
      <c r="E52" s="10">
        <v>1164</v>
      </c>
      <c r="F52" s="10">
        <v>1171</v>
      </c>
      <c r="G52" s="10">
        <v>1217</v>
      </c>
      <c r="H52" s="10">
        <v>1229</v>
      </c>
      <c r="I52" s="10">
        <v>1265</v>
      </c>
      <c r="J52" s="10">
        <v>1292</v>
      </c>
      <c r="K52" s="9">
        <v>1360</v>
      </c>
      <c r="L52" s="10"/>
      <c r="M52" s="10"/>
      <c r="N52" s="10"/>
      <c r="O52" s="9"/>
      <c r="P52" s="9"/>
      <c r="Q52" s="11" t="s">
        <v>8</v>
      </c>
      <c r="R52" s="16" t="s">
        <v>5</v>
      </c>
      <c r="S52" s="17">
        <f>(C51+C53+C57+C62+C66)</f>
        <v>3413</v>
      </c>
      <c r="T52" s="14">
        <f>SUM(S52/S59)</f>
        <v>0.32836251683663653</v>
      </c>
      <c r="U52" s="2">
        <v>2</v>
      </c>
    </row>
    <row r="53" spans="1:21" s="2" customFormat="1" ht="16.5" customHeight="1" thickBot="1">
      <c r="A53" s="7" t="s">
        <v>158</v>
      </c>
      <c r="B53" s="12" t="s">
        <v>5</v>
      </c>
      <c r="C53" s="10">
        <v>977</v>
      </c>
      <c r="D53" s="10">
        <v>986</v>
      </c>
      <c r="E53" s="10">
        <v>986</v>
      </c>
      <c r="F53" s="10">
        <v>1020</v>
      </c>
      <c r="G53" s="10">
        <v>1036</v>
      </c>
      <c r="H53" s="10">
        <v>1039</v>
      </c>
      <c r="I53" s="10">
        <v>1053</v>
      </c>
      <c r="J53" s="10">
        <v>1079</v>
      </c>
      <c r="K53" s="10">
        <v>1109</v>
      </c>
      <c r="L53" s="10">
        <v>1153</v>
      </c>
      <c r="M53" s="10">
        <v>1254</v>
      </c>
      <c r="N53" s="10">
        <v>1269</v>
      </c>
      <c r="O53" s="10">
        <v>1273</v>
      </c>
      <c r="P53" s="9">
        <v>1302</v>
      </c>
      <c r="Q53" s="11" t="s">
        <v>6</v>
      </c>
      <c r="R53" s="20" t="s">
        <v>3</v>
      </c>
      <c r="S53" s="17">
        <f>(C55+C56+C58)</f>
        <v>2114</v>
      </c>
      <c r="T53" s="14">
        <f>SUM(S53/S59)</f>
        <v>0.20338656917452377</v>
      </c>
      <c r="U53" s="2">
        <v>2</v>
      </c>
    </row>
    <row r="54" spans="1:21" s="2" customFormat="1" ht="16.5" customHeight="1" thickBot="1">
      <c r="A54" s="7" t="s">
        <v>114</v>
      </c>
      <c r="B54" s="60" t="s">
        <v>25</v>
      </c>
      <c r="C54" s="10">
        <v>947</v>
      </c>
      <c r="D54" s="10">
        <v>950</v>
      </c>
      <c r="E54" s="10">
        <v>962</v>
      </c>
      <c r="F54" s="10">
        <v>965</v>
      </c>
      <c r="G54" s="10">
        <v>973</v>
      </c>
      <c r="H54" s="10">
        <v>997</v>
      </c>
      <c r="I54" s="10">
        <v>1009</v>
      </c>
      <c r="J54" s="10">
        <v>1031</v>
      </c>
      <c r="K54" s="10">
        <v>1074</v>
      </c>
      <c r="L54" s="10">
        <v>1083</v>
      </c>
      <c r="M54" s="10">
        <v>1152</v>
      </c>
      <c r="N54" s="10">
        <v>1227</v>
      </c>
      <c r="O54" s="10">
        <v>1239</v>
      </c>
      <c r="P54" s="9">
        <v>1341</v>
      </c>
      <c r="Q54" s="11" t="s">
        <v>7</v>
      </c>
      <c r="R54" s="21" t="s">
        <v>16</v>
      </c>
      <c r="S54" s="17">
        <f>(C61+C63+C64)</f>
        <v>1071</v>
      </c>
      <c r="T54" s="14">
        <f>SUM(S54/S59)</f>
        <v>0.10304021550894747</v>
      </c>
    </row>
    <row r="55" spans="1:21" s="2" customFormat="1" ht="16.5" customHeight="1" thickBot="1">
      <c r="A55" s="7" t="s">
        <v>207</v>
      </c>
      <c r="B55" s="8" t="s">
        <v>3</v>
      </c>
      <c r="C55" s="10">
        <v>800</v>
      </c>
      <c r="D55" s="10">
        <v>803</v>
      </c>
      <c r="E55" s="10">
        <v>809</v>
      </c>
      <c r="F55" s="10">
        <v>811</v>
      </c>
      <c r="G55" s="10">
        <v>819</v>
      </c>
      <c r="H55" s="10">
        <v>822</v>
      </c>
      <c r="I55" s="10">
        <v>833</v>
      </c>
      <c r="J55" s="10">
        <v>837</v>
      </c>
      <c r="K55" s="10">
        <v>852</v>
      </c>
      <c r="L55" s="10">
        <v>853</v>
      </c>
      <c r="M55" s="10">
        <v>886</v>
      </c>
      <c r="N55" s="10">
        <v>1078</v>
      </c>
      <c r="O55" s="10">
        <v>1089</v>
      </c>
      <c r="P55" s="9">
        <v>1144</v>
      </c>
      <c r="Q55" s="11" t="s">
        <v>10</v>
      </c>
      <c r="R55" s="47" t="s">
        <v>21</v>
      </c>
      <c r="S55" s="17">
        <f>(C59+C67)</f>
        <v>693</v>
      </c>
      <c r="T55" s="14">
        <f>SUM(S55/S59)</f>
        <v>6.6673080623436604E-2</v>
      </c>
      <c r="U55" s="2">
        <v>1</v>
      </c>
    </row>
    <row r="56" spans="1:21" s="2" customFormat="1" ht="16.5" customHeight="1" thickBot="1">
      <c r="A56" s="7" t="s">
        <v>125</v>
      </c>
      <c r="B56" s="8" t="s">
        <v>3</v>
      </c>
      <c r="C56" s="10">
        <v>717</v>
      </c>
      <c r="D56" s="10">
        <v>725</v>
      </c>
      <c r="E56" s="10">
        <v>725</v>
      </c>
      <c r="F56" s="10">
        <v>750</v>
      </c>
      <c r="G56" s="10">
        <v>753</v>
      </c>
      <c r="H56" s="10">
        <v>757</v>
      </c>
      <c r="I56" s="10">
        <v>780</v>
      </c>
      <c r="J56" s="10">
        <v>811</v>
      </c>
      <c r="K56" s="10">
        <v>816</v>
      </c>
      <c r="L56" s="10">
        <v>816</v>
      </c>
      <c r="M56" s="10">
        <v>942</v>
      </c>
      <c r="N56" s="10">
        <v>1081</v>
      </c>
      <c r="O56" s="10">
        <v>1083</v>
      </c>
      <c r="P56" s="9">
        <v>1130</v>
      </c>
      <c r="Q56" s="11" t="s">
        <v>15</v>
      </c>
      <c r="R56" s="55" t="s">
        <v>25</v>
      </c>
      <c r="S56" s="17">
        <v>947</v>
      </c>
      <c r="T56" s="14">
        <f>SUM(S56/S59)</f>
        <v>9.1110255916875119E-2</v>
      </c>
      <c r="U56" s="2">
        <v>1</v>
      </c>
    </row>
    <row r="57" spans="1:21" s="2" customFormat="1" ht="16.5" customHeight="1" thickBot="1">
      <c r="A57" s="18" t="s">
        <v>214</v>
      </c>
      <c r="B57" s="19" t="s">
        <v>5</v>
      </c>
      <c r="C57" s="10">
        <v>630</v>
      </c>
      <c r="D57" s="10">
        <v>631</v>
      </c>
      <c r="E57" s="10">
        <v>639</v>
      </c>
      <c r="F57" s="10">
        <v>639</v>
      </c>
      <c r="G57" s="10">
        <v>684</v>
      </c>
      <c r="H57" s="10">
        <v>696</v>
      </c>
      <c r="I57" s="10">
        <v>704</v>
      </c>
      <c r="J57" s="10">
        <v>710</v>
      </c>
      <c r="K57" s="10">
        <v>786</v>
      </c>
      <c r="L57" s="10">
        <v>845</v>
      </c>
      <c r="M57" s="10">
        <v>862</v>
      </c>
      <c r="N57" s="10">
        <v>882</v>
      </c>
      <c r="O57" s="10">
        <v>891</v>
      </c>
      <c r="P57" s="10">
        <v>935</v>
      </c>
      <c r="Q57" s="11"/>
      <c r="R57" s="62" t="s">
        <v>26</v>
      </c>
      <c r="S57" s="17">
        <v>263</v>
      </c>
      <c r="T57" s="14">
        <f>SUM(S57/S59)</f>
        <v>2.5303059457379259E-2</v>
      </c>
    </row>
    <row r="58" spans="1:21" s="2" customFormat="1" ht="16.5" customHeight="1" thickBot="1">
      <c r="A58" s="18" t="s">
        <v>32</v>
      </c>
      <c r="B58" s="28" t="s">
        <v>3</v>
      </c>
      <c r="C58" s="10">
        <v>597</v>
      </c>
      <c r="D58" s="10">
        <v>599</v>
      </c>
      <c r="E58" s="10">
        <v>602</v>
      </c>
      <c r="F58" s="10">
        <v>603</v>
      </c>
      <c r="G58" s="10">
        <v>605</v>
      </c>
      <c r="H58" s="10">
        <v>669</v>
      </c>
      <c r="I58" s="10">
        <v>674</v>
      </c>
      <c r="J58" s="10">
        <v>683</v>
      </c>
      <c r="K58" s="10">
        <v>689</v>
      </c>
      <c r="L58" s="10">
        <v>690</v>
      </c>
      <c r="M58" s="10">
        <v>703</v>
      </c>
      <c r="N58" s="10" t="s">
        <v>20</v>
      </c>
      <c r="R58" s="13" t="s">
        <v>17</v>
      </c>
      <c r="S58" s="17">
        <f>(C52+C60+C68+C69)</f>
        <v>1901</v>
      </c>
      <c r="T58" s="14">
        <f>SUM(S58/S59)</f>
        <v>0.18289397729459303</v>
      </c>
      <c r="U58" s="2">
        <v>1</v>
      </c>
    </row>
    <row r="59" spans="1:21" s="2" customFormat="1" ht="16.5" customHeight="1" thickBot="1">
      <c r="A59" s="7" t="s">
        <v>208</v>
      </c>
      <c r="B59" s="58" t="s">
        <v>21</v>
      </c>
      <c r="C59" s="10">
        <v>504</v>
      </c>
      <c r="D59" s="10">
        <v>510</v>
      </c>
      <c r="E59" s="10">
        <v>612</v>
      </c>
      <c r="F59" s="10">
        <v>626</v>
      </c>
      <c r="G59" s="10">
        <v>630</v>
      </c>
      <c r="H59" s="10">
        <v>643</v>
      </c>
      <c r="I59" s="10">
        <v>685</v>
      </c>
      <c r="J59" s="10">
        <v>707</v>
      </c>
      <c r="K59" s="10">
        <v>738</v>
      </c>
      <c r="L59" s="10">
        <v>741</v>
      </c>
      <c r="M59" s="10">
        <v>824</v>
      </c>
      <c r="N59" s="10">
        <v>899</v>
      </c>
      <c r="O59" s="10">
        <v>904</v>
      </c>
      <c r="P59" s="9">
        <v>1103</v>
      </c>
      <c r="Q59" s="11" t="s">
        <v>225</v>
      </c>
      <c r="S59" s="24">
        <v>10394</v>
      </c>
    </row>
    <row r="60" spans="1:21" s="2" customFormat="1" ht="16.5" customHeight="1" thickBot="1">
      <c r="A60" s="18" t="s">
        <v>219</v>
      </c>
      <c r="B60" s="23" t="s">
        <v>14</v>
      </c>
      <c r="C60" s="10">
        <v>480</v>
      </c>
      <c r="D60" s="10">
        <v>486</v>
      </c>
      <c r="E60" s="10">
        <v>496</v>
      </c>
      <c r="F60" s="10">
        <v>541</v>
      </c>
      <c r="G60" s="10">
        <v>541</v>
      </c>
      <c r="H60" s="10">
        <v>542</v>
      </c>
      <c r="I60" s="10">
        <v>569</v>
      </c>
      <c r="J60" s="10">
        <v>610</v>
      </c>
      <c r="K60" s="10">
        <v>612</v>
      </c>
      <c r="L60" s="10">
        <v>612</v>
      </c>
      <c r="M60" s="10" t="s">
        <v>20</v>
      </c>
    </row>
    <row r="61" spans="1:21" s="2" customFormat="1" ht="16.5" customHeight="1" thickBot="1">
      <c r="A61" s="18" t="s">
        <v>222</v>
      </c>
      <c r="B61" s="22" t="s">
        <v>16</v>
      </c>
      <c r="C61" s="10">
        <v>465</v>
      </c>
      <c r="D61" s="10">
        <v>468</v>
      </c>
      <c r="E61" s="10">
        <v>471</v>
      </c>
      <c r="F61" s="10">
        <v>478</v>
      </c>
      <c r="G61" s="10">
        <v>485</v>
      </c>
      <c r="H61" s="10">
        <v>545</v>
      </c>
      <c r="I61" s="10">
        <v>581</v>
      </c>
      <c r="J61" s="10">
        <v>760</v>
      </c>
      <c r="K61" s="10">
        <v>780</v>
      </c>
      <c r="L61" s="10">
        <v>783</v>
      </c>
      <c r="M61" s="10">
        <v>828</v>
      </c>
      <c r="N61" s="10">
        <v>846</v>
      </c>
      <c r="O61" s="10">
        <v>852</v>
      </c>
      <c r="P61" s="10" t="s">
        <v>20</v>
      </c>
    </row>
    <row r="62" spans="1:21" s="2" customFormat="1" ht="16.5" customHeight="1" thickBot="1">
      <c r="A62" s="18" t="s">
        <v>217</v>
      </c>
      <c r="B62" s="19" t="s">
        <v>5</v>
      </c>
      <c r="C62" s="10">
        <v>444</v>
      </c>
      <c r="D62" s="10">
        <v>444</v>
      </c>
      <c r="E62" s="10">
        <v>453</v>
      </c>
      <c r="F62" s="10">
        <v>454</v>
      </c>
      <c r="G62" s="10">
        <v>475</v>
      </c>
      <c r="H62" s="10">
        <v>479</v>
      </c>
      <c r="I62" s="10">
        <v>489</v>
      </c>
      <c r="J62" s="10">
        <v>497</v>
      </c>
      <c r="K62" s="10" t="s">
        <v>20</v>
      </c>
    </row>
    <row r="63" spans="1:21" s="2" customFormat="1" ht="16.5" customHeight="1" thickBot="1">
      <c r="A63" s="18" t="s">
        <v>223</v>
      </c>
      <c r="B63" s="22" t="s">
        <v>16</v>
      </c>
      <c r="C63" s="10">
        <v>317</v>
      </c>
      <c r="D63" s="10">
        <v>324</v>
      </c>
      <c r="E63" s="10">
        <v>326</v>
      </c>
      <c r="F63" s="10">
        <v>333</v>
      </c>
      <c r="G63" s="10">
        <v>333</v>
      </c>
      <c r="H63" s="10">
        <v>395</v>
      </c>
      <c r="I63" s="10">
        <v>439</v>
      </c>
      <c r="J63" s="10" t="s">
        <v>20</v>
      </c>
    </row>
    <row r="64" spans="1:21" s="2" customFormat="1" ht="16.5" customHeight="1" thickBot="1">
      <c r="A64" s="18" t="s">
        <v>224</v>
      </c>
      <c r="B64" s="22" t="s">
        <v>16</v>
      </c>
      <c r="C64" s="10">
        <v>289</v>
      </c>
      <c r="D64" s="10">
        <v>290</v>
      </c>
      <c r="E64" s="10">
        <v>294</v>
      </c>
      <c r="F64" s="10">
        <v>295</v>
      </c>
      <c r="G64" s="10">
        <v>297</v>
      </c>
      <c r="H64" s="10" t="s">
        <v>20</v>
      </c>
      <c r="M64" s="13"/>
      <c r="N64" s="17"/>
      <c r="O64" s="14"/>
    </row>
    <row r="65" spans="1:20" s="2" customFormat="1" ht="16.5" customHeight="1" thickBot="1">
      <c r="A65" s="18" t="s">
        <v>218</v>
      </c>
      <c r="B65" s="61" t="s">
        <v>26</v>
      </c>
      <c r="C65" s="10">
        <v>263</v>
      </c>
      <c r="D65" s="10">
        <v>272</v>
      </c>
      <c r="E65" s="10">
        <v>277</v>
      </c>
      <c r="F65" s="10">
        <v>302</v>
      </c>
      <c r="G65" s="10">
        <v>304</v>
      </c>
      <c r="H65" s="10">
        <v>318</v>
      </c>
      <c r="I65" s="10" t="s">
        <v>20</v>
      </c>
      <c r="N65" s="24"/>
    </row>
    <row r="66" spans="1:20" s="2" customFormat="1" ht="16.5" customHeight="1" thickBot="1">
      <c r="A66" s="18" t="s">
        <v>216</v>
      </c>
      <c r="B66" s="19" t="s">
        <v>5</v>
      </c>
      <c r="C66" s="10">
        <v>216</v>
      </c>
      <c r="D66" s="10">
        <v>217</v>
      </c>
      <c r="E66" s="10">
        <v>217</v>
      </c>
      <c r="F66" s="10">
        <v>219</v>
      </c>
      <c r="G66" s="10" t="s">
        <v>20</v>
      </c>
    </row>
    <row r="67" spans="1:20" s="2" customFormat="1" ht="16.5" customHeight="1" thickBot="1">
      <c r="A67" s="18" t="s">
        <v>215</v>
      </c>
      <c r="B67" s="46" t="s">
        <v>21</v>
      </c>
      <c r="C67" s="10">
        <v>189</v>
      </c>
      <c r="D67" s="10">
        <v>193</v>
      </c>
      <c r="E67" s="10" t="s">
        <v>20</v>
      </c>
      <c r="M67" s="17"/>
    </row>
    <row r="68" spans="1:20" s="2" customFormat="1" ht="16.5" customHeight="1" thickBot="1">
      <c r="A68" s="18" t="s">
        <v>221</v>
      </c>
      <c r="B68" s="23" t="s">
        <v>14</v>
      </c>
      <c r="C68" s="10">
        <v>175</v>
      </c>
      <c r="D68" s="10">
        <v>196</v>
      </c>
      <c r="E68" s="10">
        <v>203</v>
      </c>
      <c r="F68" s="10" t="s">
        <v>20</v>
      </c>
    </row>
    <row r="69" spans="1:20" s="2" customFormat="1" ht="16.5" customHeight="1" thickBot="1">
      <c r="A69" s="18" t="s">
        <v>220</v>
      </c>
      <c r="B69" s="23" t="s">
        <v>14</v>
      </c>
      <c r="C69" s="10">
        <v>101</v>
      </c>
      <c r="D69" s="10" t="s">
        <v>20</v>
      </c>
    </row>
    <row r="70" spans="1:20" s="2" customFormat="1" ht="11.25" customHeight="1">
      <c r="A70" s="29"/>
      <c r="B70" s="30"/>
      <c r="C70" s="29"/>
      <c r="D70" s="29"/>
      <c r="E70" s="29"/>
      <c r="N70" s="14"/>
    </row>
    <row r="71" spans="1:20" s="2" customFormat="1" ht="17.45" customHeight="1">
      <c r="A71" s="1" t="s">
        <v>226</v>
      </c>
    </row>
    <row r="72" spans="1:20" s="2" customFormat="1" ht="8.25" customHeight="1" thickBot="1">
      <c r="A72" s="1"/>
    </row>
    <row r="73" spans="1:20" s="2" customFormat="1" ht="17.45" customHeight="1" thickBot="1">
      <c r="A73" s="4" t="s">
        <v>0</v>
      </c>
      <c r="B73" s="5" t="s">
        <v>1</v>
      </c>
      <c r="C73" s="5" t="s">
        <v>2</v>
      </c>
      <c r="D73" s="5">
        <v>2</v>
      </c>
      <c r="E73" s="5">
        <v>3</v>
      </c>
      <c r="F73" s="5">
        <v>4</v>
      </c>
      <c r="G73" s="5">
        <v>5</v>
      </c>
      <c r="H73" s="5">
        <v>6</v>
      </c>
      <c r="I73" s="5">
        <v>7</v>
      </c>
      <c r="J73" s="5">
        <v>8</v>
      </c>
      <c r="K73" s="5">
        <v>9</v>
      </c>
      <c r="L73" s="5">
        <v>10</v>
      </c>
      <c r="M73" s="5">
        <v>11</v>
      </c>
      <c r="N73" s="5">
        <v>12</v>
      </c>
      <c r="O73" s="5"/>
      <c r="P73" s="13" t="s">
        <v>9</v>
      </c>
      <c r="Q73" s="14">
        <f>(9642/20088)</f>
        <v>0.47998805256869775</v>
      </c>
    </row>
    <row r="74" spans="1:20" s="2" customFormat="1" ht="17.45" customHeight="1" thickBot="1">
      <c r="A74" s="7" t="s">
        <v>237</v>
      </c>
      <c r="B74" s="42" t="s">
        <v>16</v>
      </c>
      <c r="C74" s="10">
        <v>1449</v>
      </c>
      <c r="D74" s="10">
        <v>1460</v>
      </c>
      <c r="E74" s="10">
        <v>1464</v>
      </c>
      <c r="F74" s="10">
        <v>1488</v>
      </c>
      <c r="G74" s="10">
        <v>1527</v>
      </c>
      <c r="H74" s="10">
        <v>1574</v>
      </c>
      <c r="I74" s="9">
        <v>1677</v>
      </c>
      <c r="J74" s="10"/>
      <c r="K74" s="10"/>
      <c r="L74" s="10"/>
      <c r="M74" s="9"/>
      <c r="N74" s="10"/>
      <c r="O74" s="11" t="s">
        <v>4</v>
      </c>
      <c r="Q74" s="13" t="s">
        <v>11</v>
      </c>
      <c r="R74" s="13" t="s">
        <v>12</v>
      </c>
      <c r="S74" s="13" t="s">
        <v>13</v>
      </c>
      <c r="T74" s="13"/>
    </row>
    <row r="75" spans="1:20" s="2" customFormat="1" ht="17.45" customHeight="1" thickBot="1">
      <c r="A75" s="7" t="s">
        <v>240</v>
      </c>
      <c r="B75" s="64" t="s">
        <v>26</v>
      </c>
      <c r="C75" s="10">
        <v>1242</v>
      </c>
      <c r="D75" s="10">
        <v>1250</v>
      </c>
      <c r="E75" s="10">
        <v>1255</v>
      </c>
      <c r="F75" s="10">
        <v>1263</v>
      </c>
      <c r="G75" s="10">
        <v>1304</v>
      </c>
      <c r="H75" s="10">
        <v>1312</v>
      </c>
      <c r="I75" s="10">
        <v>1340</v>
      </c>
      <c r="J75" s="10">
        <v>1346</v>
      </c>
      <c r="K75" s="10">
        <v>1448</v>
      </c>
      <c r="L75" s="10">
        <v>1472</v>
      </c>
      <c r="M75" s="10">
        <v>1506</v>
      </c>
      <c r="N75" s="9">
        <v>1748</v>
      </c>
      <c r="O75" s="11" t="s">
        <v>7</v>
      </c>
      <c r="P75" s="16" t="s">
        <v>5</v>
      </c>
      <c r="Q75" s="17">
        <f>(C78+C81+C82)</f>
        <v>1785</v>
      </c>
      <c r="R75" s="14">
        <f>SUM(Q75/Q82)</f>
        <v>0.18603439291297552</v>
      </c>
      <c r="S75" s="2">
        <v>1</v>
      </c>
    </row>
    <row r="76" spans="1:20" s="2" customFormat="1" ht="17.45" customHeight="1" thickBot="1">
      <c r="A76" s="7" t="s">
        <v>176</v>
      </c>
      <c r="B76" s="42" t="s">
        <v>16</v>
      </c>
      <c r="C76" s="10">
        <v>965</v>
      </c>
      <c r="D76" s="10">
        <v>969</v>
      </c>
      <c r="E76" s="10">
        <v>979</v>
      </c>
      <c r="F76" s="10">
        <v>986</v>
      </c>
      <c r="G76" s="10">
        <v>1010</v>
      </c>
      <c r="H76" s="10">
        <v>1012</v>
      </c>
      <c r="I76" s="10">
        <v>1031</v>
      </c>
      <c r="J76" s="10">
        <v>1051</v>
      </c>
      <c r="K76" s="10">
        <v>1101</v>
      </c>
      <c r="L76" s="10">
        <v>1131</v>
      </c>
      <c r="M76" s="10">
        <v>1146</v>
      </c>
      <c r="N76" s="9">
        <v>1393</v>
      </c>
      <c r="O76" s="11" t="s">
        <v>10</v>
      </c>
      <c r="P76" s="20" t="s">
        <v>3</v>
      </c>
      <c r="Q76" s="17">
        <f>(C77+C85+C87)</f>
        <v>1430</v>
      </c>
      <c r="R76" s="14">
        <f>SUM(Q76/Q82)</f>
        <v>0.14903595622720167</v>
      </c>
      <c r="S76" s="2">
        <v>1</v>
      </c>
    </row>
    <row r="77" spans="1:20" s="2" customFormat="1" ht="17.45" customHeight="1" thickBot="1">
      <c r="A77" s="7" t="s">
        <v>229</v>
      </c>
      <c r="B77" s="8" t="s">
        <v>3</v>
      </c>
      <c r="C77" s="10">
        <v>923</v>
      </c>
      <c r="D77" s="10">
        <v>928</v>
      </c>
      <c r="E77" s="10">
        <v>1024</v>
      </c>
      <c r="F77" s="10">
        <v>1058</v>
      </c>
      <c r="G77" s="10">
        <v>1074</v>
      </c>
      <c r="H77" s="10">
        <v>1258</v>
      </c>
      <c r="I77" s="10">
        <v>1331</v>
      </c>
      <c r="J77" s="10">
        <v>1352</v>
      </c>
      <c r="K77" s="10">
        <v>1429</v>
      </c>
      <c r="L77" s="10">
        <v>1499</v>
      </c>
      <c r="M77" s="10">
        <v>1587</v>
      </c>
      <c r="N77" s="9">
        <v>1745</v>
      </c>
      <c r="O77" s="11" t="s">
        <v>6</v>
      </c>
      <c r="P77" s="21" t="s">
        <v>16</v>
      </c>
      <c r="Q77" s="17">
        <f>(C74+C76+C79)</f>
        <v>3213</v>
      </c>
      <c r="R77" s="14">
        <f>SUM(Q77/Q82)</f>
        <v>0.33486190724335591</v>
      </c>
      <c r="S77" s="2">
        <v>2</v>
      </c>
    </row>
    <row r="78" spans="1:20" s="2" customFormat="1" ht="17.45" customHeight="1" thickBot="1">
      <c r="A78" s="7" t="s">
        <v>227</v>
      </c>
      <c r="B78" s="12" t="s">
        <v>5</v>
      </c>
      <c r="C78" s="10">
        <v>817</v>
      </c>
      <c r="D78" s="10">
        <v>824</v>
      </c>
      <c r="E78" s="10">
        <v>827</v>
      </c>
      <c r="F78" s="10">
        <v>854</v>
      </c>
      <c r="G78" s="10">
        <v>861</v>
      </c>
      <c r="H78" s="10">
        <v>869</v>
      </c>
      <c r="I78" s="10">
        <v>894</v>
      </c>
      <c r="J78" s="10">
        <v>899</v>
      </c>
      <c r="K78" s="10">
        <v>932</v>
      </c>
      <c r="L78" s="10">
        <v>1162</v>
      </c>
      <c r="M78" s="9">
        <v>1607</v>
      </c>
      <c r="N78" s="9"/>
      <c r="O78" s="11" t="s">
        <v>8</v>
      </c>
      <c r="P78" s="47" t="s">
        <v>21</v>
      </c>
      <c r="Q78" s="17">
        <v>248</v>
      </c>
      <c r="R78" s="14">
        <f>SUM(Q78/Q82)</f>
        <v>2.5846795205836375E-2</v>
      </c>
    </row>
    <row r="79" spans="1:20" s="2" customFormat="1" ht="17.45" customHeight="1" thickBot="1">
      <c r="A79" s="18" t="s">
        <v>238</v>
      </c>
      <c r="B79" s="22" t="s">
        <v>16</v>
      </c>
      <c r="C79" s="10">
        <v>799</v>
      </c>
      <c r="D79" s="10">
        <v>813</v>
      </c>
      <c r="E79" s="10">
        <v>814</v>
      </c>
      <c r="F79" s="10">
        <v>853</v>
      </c>
      <c r="G79" s="10">
        <v>873</v>
      </c>
      <c r="H79" s="10">
        <v>875</v>
      </c>
      <c r="I79" s="10">
        <v>888</v>
      </c>
      <c r="J79" s="10">
        <v>897</v>
      </c>
      <c r="K79" s="10">
        <v>931</v>
      </c>
      <c r="L79" s="10">
        <v>936</v>
      </c>
      <c r="M79" s="10">
        <v>948</v>
      </c>
      <c r="N79" s="10">
        <v>981</v>
      </c>
      <c r="O79" s="11"/>
      <c r="P79" s="55" t="s">
        <v>25</v>
      </c>
      <c r="Q79" s="17">
        <v>372</v>
      </c>
      <c r="R79" s="14">
        <f>SUM(Q79/Q82)</f>
        <v>3.8770192808754558E-2</v>
      </c>
      <c r="T79" s="14"/>
    </row>
    <row r="80" spans="1:20" s="2" customFormat="1" ht="17.45" customHeight="1" thickBot="1">
      <c r="A80" s="18" t="s">
        <v>236</v>
      </c>
      <c r="B80" s="23" t="s">
        <v>14</v>
      </c>
      <c r="C80" s="10">
        <v>588</v>
      </c>
      <c r="D80" s="10">
        <v>598</v>
      </c>
      <c r="E80" s="10">
        <v>611</v>
      </c>
      <c r="F80" s="10">
        <v>624</v>
      </c>
      <c r="G80" s="10">
        <v>649</v>
      </c>
      <c r="H80" s="10">
        <v>654</v>
      </c>
      <c r="I80" s="10">
        <v>680</v>
      </c>
      <c r="J80" s="10">
        <v>682</v>
      </c>
      <c r="K80" s="10">
        <v>847</v>
      </c>
      <c r="L80" s="10">
        <v>861</v>
      </c>
      <c r="M80" s="10">
        <v>881</v>
      </c>
      <c r="N80" s="10" t="s">
        <v>20</v>
      </c>
      <c r="P80" s="62" t="s">
        <v>26</v>
      </c>
      <c r="Q80" s="17">
        <v>1242</v>
      </c>
      <c r="R80" s="14">
        <f>SUM(Q80/Q82)</f>
        <v>0.12944241792600314</v>
      </c>
      <c r="S80" s="2">
        <v>1</v>
      </c>
    </row>
    <row r="81" spans="1:20" s="2" customFormat="1" ht="17.45" customHeight="1" thickBot="1">
      <c r="A81" s="18" t="s">
        <v>105</v>
      </c>
      <c r="B81" s="19" t="s">
        <v>5</v>
      </c>
      <c r="C81" s="10">
        <v>488</v>
      </c>
      <c r="D81" s="10">
        <v>488</v>
      </c>
      <c r="E81" s="10">
        <v>489</v>
      </c>
      <c r="F81" s="10">
        <v>491</v>
      </c>
      <c r="G81" s="10">
        <v>504</v>
      </c>
      <c r="H81" s="10">
        <v>522</v>
      </c>
      <c r="I81" s="10">
        <v>575</v>
      </c>
      <c r="J81" s="10">
        <v>585</v>
      </c>
      <c r="K81" s="10">
        <v>592</v>
      </c>
      <c r="L81" s="10">
        <v>735</v>
      </c>
      <c r="M81" s="10" t="s">
        <v>20</v>
      </c>
      <c r="P81" s="13" t="s">
        <v>17</v>
      </c>
      <c r="Q81" s="17">
        <f>(C80+C83+C88+C89)</f>
        <v>1305</v>
      </c>
      <c r="R81" s="14">
        <f>SUM(Q81/Q82)</f>
        <v>0.13600833767587284</v>
      </c>
    </row>
    <row r="82" spans="1:20" s="2" customFormat="1" ht="17.45" customHeight="1" thickBot="1">
      <c r="A82" s="18" t="s">
        <v>228</v>
      </c>
      <c r="B82" s="19" t="s">
        <v>5</v>
      </c>
      <c r="C82" s="10">
        <v>480</v>
      </c>
      <c r="D82" s="10">
        <v>482</v>
      </c>
      <c r="E82" s="10">
        <v>488</v>
      </c>
      <c r="F82" s="10">
        <v>488</v>
      </c>
      <c r="G82" s="10">
        <v>494</v>
      </c>
      <c r="H82" s="10">
        <v>516</v>
      </c>
      <c r="I82" s="10">
        <v>546</v>
      </c>
      <c r="J82" s="10">
        <v>548</v>
      </c>
      <c r="K82" s="10">
        <v>573</v>
      </c>
      <c r="L82" s="10" t="s">
        <v>20</v>
      </c>
      <c r="Q82" s="24">
        <v>9595</v>
      </c>
    </row>
    <row r="83" spans="1:20" s="2" customFormat="1" ht="17.45" customHeight="1" thickBot="1">
      <c r="A83" s="18" t="s">
        <v>234</v>
      </c>
      <c r="B83" s="23" t="s">
        <v>14</v>
      </c>
      <c r="C83" s="10">
        <v>447</v>
      </c>
      <c r="D83" s="10">
        <v>450</v>
      </c>
      <c r="E83" s="10">
        <v>462</v>
      </c>
      <c r="F83" s="10">
        <v>475</v>
      </c>
      <c r="G83" s="10">
        <v>505</v>
      </c>
      <c r="H83" s="10">
        <v>512</v>
      </c>
      <c r="I83" s="10">
        <v>539</v>
      </c>
      <c r="J83" s="10">
        <v>541</v>
      </c>
      <c r="K83" s="10" t="s">
        <v>20</v>
      </c>
      <c r="M83" s="14"/>
    </row>
    <row r="84" spans="1:20" s="2" customFormat="1" ht="17.45" customHeight="1" thickBot="1">
      <c r="A84" s="18" t="s">
        <v>239</v>
      </c>
      <c r="B84" s="57" t="s">
        <v>25</v>
      </c>
      <c r="C84" s="10">
        <v>372</v>
      </c>
      <c r="D84" s="10">
        <v>376</v>
      </c>
      <c r="E84" s="10">
        <v>383</v>
      </c>
      <c r="F84" s="10">
        <v>386</v>
      </c>
      <c r="G84" s="10">
        <v>408</v>
      </c>
      <c r="H84" s="10">
        <v>443</v>
      </c>
      <c r="I84" s="10" t="s">
        <v>20</v>
      </c>
      <c r="L84" s="24"/>
    </row>
    <row r="85" spans="1:20" s="2" customFormat="1" ht="17.45" customHeight="1" thickBot="1">
      <c r="A85" s="18" t="s">
        <v>231</v>
      </c>
      <c r="B85" s="28" t="s">
        <v>3</v>
      </c>
      <c r="C85" s="10">
        <v>314</v>
      </c>
      <c r="D85" s="10">
        <v>314</v>
      </c>
      <c r="E85" s="10">
        <v>343</v>
      </c>
      <c r="F85" s="10">
        <v>343</v>
      </c>
      <c r="G85" s="10">
        <v>350</v>
      </c>
      <c r="H85" s="10" t="s">
        <v>20</v>
      </c>
      <c r="J85" s="13"/>
      <c r="L85" s="14"/>
    </row>
    <row r="86" spans="1:20" s="2" customFormat="1" ht="17.45" customHeight="1" thickBot="1">
      <c r="A86" s="18" t="s">
        <v>232</v>
      </c>
      <c r="B86" s="46" t="s">
        <v>21</v>
      </c>
      <c r="C86" s="10">
        <v>248</v>
      </c>
      <c r="D86" s="10">
        <v>251</v>
      </c>
      <c r="E86" s="10">
        <v>254</v>
      </c>
      <c r="F86" s="10">
        <v>263</v>
      </c>
      <c r="G86" s="10" t="s">
        <v>20</v>
      </c>
      <c r="L86" s="24"/>
    </row>
    <row r="87" spans="1:20" s="2" customFormat="1" ht="17.45" customHeight="1" thickBot="1">
      <c r="A87" s="18" t="s">
        <v>230</v>
      </c>
      <c r="B87" s="28" t="s">
        <v>3</v>
      </c>
      <c r="C87" s="10">
        <v>193</v>
      </c>
      <c r="D87" s="10">
        <v>194</v>
      </c>
      <c r="E87" s="10" t="s">
        <v>20</v>
      </c>
      <c r="K87" s="13"/>
      <c r="M87" s="14"/>
    </row>
    <row r="88" spans="1:20" s="2" customFormat="1" ht="17.45" customHeight="1" thickBot="1">
      <c r="A88" s="18" t="s">
        <v>233</v>
      </c>
      <c r="B88" s="23" t="s">
        <v>14</v>
      </c>
      <c r="C88" s="10">
        <v>163</v>
      </c>
      <c r="D88" s="10">
        <v>197</v>
      </c>
      <c r="E88" s="10">
        <v>198</v>
      </c>
      <c r="F88" s="10" t="s">
        <v>20</v>
      </c>
      <c r="L88" s="24"/>
    </row>
    <row r="89" spans="1:20" s="2" customFormat="1" ht="17.45" customHeight="1" thickBot="1">
      <c r="A89" s="18" t="s">
        <v>235</v>
      </c>
      <c r="B89" s="23" t="s">
        <v>14</v>
      </c>
      <c r="C89" s="10">
        <v>107</v>
      </c>
      <c r="D89" s="10" t="s">
        <v>20</v>
      </c>
      <c r="E89" s="17"/>
      <c r="J89" s="13"/>
      <c r="L89" s="14"/>
    </row>
    <row r="91" spans="1:20" s="31" customFormat="1" ht="15" customHeight="1">
      <c r="B91" s="35" t="s">
        <v>19</v>
      </c>
      <c r="C91" s="37" t="s">
        <v>5</v>
      </c>
      <c r="D91" s="38" t="s">
        <v>3</v>
      </c>
      <c r="E91" s="39" t="s">
        <v>16</v>
      </c>
      <c r="F91" s="59" t="s">
        <v>25</v>
      </c>
      <c r="G91" s="40" t="s">
        <v>18</v>
      </c>
      <c r="H91" s="48" t="s">
        <v>21</v>
      </c>
      <c r="I91" s="65" t="s">
        <v>26</v>
      </c>
      <c r="J91" s="35" t="s">
        <v>17</v>
      </c>
      <c r="R91" s="32"/>
      <c r="S91" s="33"/>
      <c r="T91" s="34"/>
    </row>
    <row r="92" spans="1:20" s="31" customFormat="1" ht="15" customHeight="1">
      <c r="A92" s="31" t="s">
        <v>11</v>
      </c>
      <c r="B92" s="36">
        <f>SUM(N13+M41+S59+K26+Q82)</f>
        <v>40335</v>
      </c>
      <c r="C92" s="33">
        <f>SUM(S52+M35+K21+N5+Q75)</f>
        <v>13485</v>
      </c>
      <c r="D92" s="33">
        <f>SUM(S53+M36+K22+N6+Q76)</f>
        <v>8413</v>
      </c>
      <c r="E92" s="33">
        <f>SUM(S54+M37+K23+N7+Q77)</f>
        <v>7142</v>
      </c>
      <c r="F92" s="33">
        <f>(Q79+S56+M38+K24+N10)</f>
        <v>2780</v>
      </c>
      <c r="G92" s="33">
        <v>843</v>
      </c>
      <c r="H92" s="33">
        <f>(Q78+S55+M39+K25+N9)</f>
        <v>1492</v>
      </c>
      <c r="I92" s="33">
        <f>(Q80+S57+N11)</f>
        <v>1556</v>
      </c>
      <c r="J92" s="33">
        <f>(Q81+S58+M40+N12)</f>
        <v>4718</v>
      </c>
      <c r="R92" s="35"/>
      <c r="S92" s="36"/>
      <c r="T92" s="34"/>
    </row>
    <row r="93" spans="1:20" s="31" customFormat="1" ht="15" customHeight="1">
      <c r="A93" s="31" t="s">
        <v>12</v>
      </c>
      <c r="B93" s="41">
        <v>1</v>
      </c>
      <c r="C93" s="34">
        <f t="shared" ref="C93:J93" si="0">SUM(C92/$B$92)</f>
        <v>0.33432502789140944</v>
      </c>
      <c r="D93" s="34">
        <f t="shared" si="0"/>
        <v>0.20857815792735837</v>
      </c>
      <c r="E93" s="34">
        <f t="shared" si="0"/>
        <v>0.17706706334448991</v>
      </c>
      <c r="F93" s="34">
        <f t="shared" si="0"/>
        <v>6.8922771786289819E-2</v>
      </c>
      <c r="G93" s="34">
        <f t="shared" si="0"/>
        <v>2.0899962811454072E-2</v>
      </c>
      <c r="H93" s="34">
        <f t="shared" si="0"/>
        <v>3.6990207016239E-2</v>
      </c>
      <c r="I93" s="34">
        <f>SUM(I92/$B$92)</f>
        <v>3.8576918309160775E-2</v>
      </c>
      <c r="J93" s="34">
        <f t="shared" si="0"/>
        <v>0.11697037312507748</v>
      </c>
    </row>
    <row r="94" spans="1:20" s="31" customFormat="1" ht="15" customHeight="1">
      <c r="A94" s="31" t="s">
        <v>13</v>
      </c>
      <c r="B94" s="35">
        <v>25</v>
      </c>
      <c r="C94" s="31">
        <v>8</v>
      </c>
      <c r="D94" s="31">
        <v>7</v>
      </c>
      <c r="E94" s="31">
        <v>3</v>
      </c>
      <c r="F94" s="31">
        <v>2</v>
      </c>
      <c r="G94" s="31">
        <v>1</v>
      </c>
      <c r="H94" s="31">
        <v>1</v>
      </c>
      <c r="I94" s="31">
        <v>1</v>
      </c>
      <c r="J94" s="31">
        <v>2</v>
      </c>
    </row>
  </sheetData>
  <phoneticPr fontId="0" type="noConversion"/>
  <pageMargins left="0.75" right="0.75" top="1" bottom="1" header="0.5" footer="0.5"/>
  <pageSetup paperSize="9" orientation="portrait" horizontalDpi="300" verticalDpi="300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>
  <dimension ref="A1:S90"/>
  <sheetViews>
    <sheetView workbookViewId="0">
      <selection activeCell="I12" sqref="I12"/>
    </sheetView>
  </sheetViews>
  <sheetFormatPr defaultRowHeight="12.75"/>
  <cols>
    <col min="1" max="1" width="25.28515625" customWidth="1"/>
    <col min="2" max="2" width="8.42578125" customWidth="1"/>
    <col min="3" max="3" width="9.7109375" customWidth="1"/>
    <col min="4" max="17" width="8.5703125" customWidth="1"/>
  </cols>
  <sheetData>
    <row r="1" spans="1:16" s="2" customFormat="1" ht="16.5" customHeight="1">
      <c r="A1" s="1" t="s">
        <v>139</v>
      </c>
    </row>
    <row r="2" spans="1:16" s="2" customFormat="1" ht="9.75" customHeight="1" thickBot="1">
      <c r="A2" s="3"/>
    </row>
    <row r="3" spans="1:16" s="2" customFormat="1" ht="16.5" customHeight="1" thickBot="1">
      <c r="A3" s="4" t="s">
        <v>0</v>
      </c>
      <c r="B3" s="5" t="s">
        <v>1</v>
      </c>
      <c r="C3" s="5" t="s">
        <v>2</v>
      </c>
      <c r="D3" s="5">
        <v>2</v>
      </c>
      <c r="E3" s="5">
        <v>3</v>
      </c>
      <c r="F3" s="5">
        <v>4</v>
      </c>
      <c r="G3" s="5">
        <v>5</v>
      </c>
      <c r="H3" s="5">
        <v>6</v>
      </c>
      <c r="I3" s="6"/>
      <c r="J3" s="13" t="s">
        <v>9</v>
      </c>
      <c r="K3" s="14">
        <f>(6732/12461)</f>
        <v>0.54024556616643926</v>
      </c>
    </row>
    <row r="4" spans="1:16" s="2" customFormat="1" ht="16.5" customHeight="1" thickBot="1">
      <c r="A4" s="7" t="s">
        <v>144</v>
      </c>
      <c r="B4" s="42" t="s">
        <v>16</v>
      </c>
      <c r="C4" s="10">
        <v>1382</v>
      </c>
      <c r="D4" s="10">
        <v>1523</v>
      </c>
      <c r="E4" s="10">
        <v>1582</v>
      </c>
      <c r="F4" s="9">
        <v>1798</v>
      </c>
      <c r="G4" s="10"/>
      <c r="H4" s="11"/>
      <c r="I4" s="11" t="s">
        <v>4</v>
      </c>
      <c r="K4" s="13" t="s">
        <v>11</v>
      </c>
      <c r="L4" s="13" t="s">
        <v>12</v>
      </c>
      <c r="M4" s="13" t="s">
        <v>13</v>
      </c>
    </row>
    <row r="5" spans="1:16" s="2" customFormat="1" ht="16.5" customHeight="1" thickBot="1">
      <c r="A5" s="7" t="s">
        <v>87</v>
      </c>
      <c r="B5" s="8" t="s">
        <v>3</v>
      </c>
      <c r="C5" s="10">
        <v>1271</v>
      </c>
      <c r="D5" s="10">
        <v>1286</v>
      </c>
      <c r="E5" s="10">
        <v>1393</v>
      </c>
      <c r="F5" s="10">
        <v>1419</v>
      </c>
      <c r="G5" s="10">
        <v>1590</v>
      </c>
      <c r="H5" s="9">
        <v>1785</v>
      </c>
      <c r="I5" s="11" t="s">
        <v>7</v>
      </c>
      <c r="J5" s="16" t="s">
        <v>5</v>
      </c>
      <c r="K5" s="17">
        <f>(C6+C7+C8)</f>
        <v>2966</v>
      </c>
      <c r="L5" s="14">
        <f>SUM(K5/K9)</f>
        <v>0.4492578006664647</v>
      </c>
      <c r="M5" s="2">
        <v>1</v>
      </c>
    </row>
    <row r="6" spans="1:16" s="2" customFormat="1" ht="16.5" customHeight="1" thickBot="1">
      <c r="A6" s="7" t="s">
        <v>29</v>
      </c>
      <c r="B6" s="12" t="s">
        <v>5</v>
      </c>
      <c r="C6" s="10">
        <v>1176</v>
      </c>
      <c r="D6" s="10">
        <v>1187</v>
      </c>
      <c r="E6" s="10">
        <v>1210</v>
      </c>
      <c r="F6" s="10">
        <v>1292</v>
      </c>
      <c r="G6" s="10">
        <v>1563</v>
      </c>
      <c r="H6" s="9">
        <v>2313</v>
      </c>
      <c r="I6" s="11" t="s">
        <v>8</v>
      </c>
      <c r="J6" s="20" t="s">
        <v>3</v>
      </c>
      <c r="K6" s="17">
        <f>(C5+C10)</f>
        <v>1518</v>
      </c>
      <c r="L6" s="14">
        <f>SUM(K6/K9)</f>
        <v>0.22993032414419873</v>
      </c>
      <c r="M6" s="2">
        <v>1</v>
      </c>
    </row>
    <row r="7" spans="1:16" s="2" customFormat="1" ht="16.5" customHeight="1" thickBot="1">
      <c r="A7" s="18" t="s">
        <v>86</v>
      </c>
      <c r="B7" s="19" t="s">
        <v>5</v>
      </c>
      <c r="C7" s="10">
        <v>1059</v>
      </c>
      <c r="D7" s="10">
        <v>1068</v>
      </c>
      <c r="E7" s="10">
        <v>1092</v>
      </c>
      <c r="F7" s="10">
        <v>1197</v>
      </c>
      <c r="G7" s="10">
        <v>1400</v>
      </c>
      <c r="H7" s="10" t="s">
        <v>20</v>
      </c>
      <c r="J7" s="21" t="s">
        <v>16</v>
      </c>
      <c r="K7" s="17">
        <f>(C4+C11)</f>
        <v>1612</v>
      </c>
      <c r="L7" s="14">
        <f>SUM(K7/K9)</f>
        <v>0.24416843380793699</v>
      </c>
      <c r="M7" s="2">
        <v>1</v>
      </c>
    </row>
    <row r="8" spans="1:16" s="2" customFormat="1" ht="16.5" customHeight="1" thickBot="1">
      <c r="A8" s="18" t="s">
        <v>140</v>
      </c>
      <c r="B8" s="19" t="s">
        <v>5</v>
      </c>
      <c r="C8" s="10">
        <v>731</v>
      </c>
      <c r="D8" s="10">
        <v>754</v>
      </c>
      <c r="E8" s="10">
        <v>756</v>
      </c>
      <c r="F8" s="10">
        <v>779</v>
      </c>
      <c r="G8" s="9" t="s">
        <v>20</v>
      </c>
      <c r="J8" s="26" t="s">
        <v>18</v>
      </c>
      <c r="K8" s="17">
        <v>506</v>
      </c>
      <c r="L8" s="14">
        <f>SUM(K8/K9)</f>
        <v>7.6643441381399571E-2</v>
      </c>
    </row>
    <row r="9" spans="1:16" s="2" customFormat="1" ht="16.5" customHeight="1" thickBot="1">
      <c r="A9" s="18" t="s">
        <v>141</v>
      </c>
      <c r="B9" s="27" t="s">
        <v>18</v>
      </c>
      <c r="C9" s="10">
        <v>506</v>
      </c>
      <c r="D9" s="10">
        <v>521</v>
      </c>
      <c r="E9" s="10">
        <v>541</v>
      </c>
      <c r="F9" s="10" t="s">
        <v>20</v>
      </c>
      <c r="K9" s="24">
        <v>6602</v>
      </c>
    </row>
    <row r="10" spans="1:16" s="2" customFormat="1" ht="16.5" customHeight="1" thickBot="1">
      <c r="A10" s="18" t="s">
        <v>143</v>
      </c>
      <c r="B10" s="28" t="s">
        <v>3</v>
      </c>
      <c r="C10" s="10">
        <v>247</v>
      </c>
      <c r="D10" s="10">
        <v>250</v>
      </c>
      <c r="E10" s="10" t="s">
        <v>20</v>
      </c>
    </row>
    <row r="11" spans="1:16" s="2" customFormat="1" ht="16.5" customHeight="1" thickBot="1">
      <c r="A11" s="18" t="s">
        <v>142</v>
      </c>
      <c r="B11" s="22" t="s">
        <v>16</v>
      </c>
      <c r="C11" s="10">
        <v>230</v>
      </c>
      <c r="D11" s="10" t="s">
        <v>20</v>
      </c>
    </row>
    <row r="12" spans="1:16" s="2" customFormat="1" ht="10.5" customHeight="1">
      <c r="A12" s="1"/>
    </row>
    <row r="13" spans="1:16" s="2" customFormat="1" ht="17.45" customHeight="1">
      <c r="A13" s="1" t="s">
        <v>145</v>
      </c>
    </row>
    <row r="14" spans="1:16" s="2" customFormat="1" ht="10.5" customHeight="1" thickBot="1">
      <c r="A14" s="1"/>
    </row>
    <row r="15" spans="1:16" s="2" customFormat="1" ht="16.5" customHeight="1" thickBot="1">
      <c r="A15" s="4" t="s">
        <v>0</v>
      </c>
      <c r="B15" s="5" t="s">
        <v>1</v>
      </c>
      <c r="C15" s="5" t="s">
        <v>2</v>
      </c>
      <c r="D15" s="5">
        <v>2</v>
      </c>
      <c r="E15" s="5">
        <v>3</v>
      </c>
      <c r="F15" s="5">
        <v>4</v>
      </c>
      <c r="G15" s="5">
        <v>5</v>
      </c>
      <c r="H15" s="5">
        <v>6</v>
      </c>
      <c r="I15" s="5">
        <v>7</v>
      </c>
      <c r="J15" s="5">
        <v>8</v>
      </c>
      <c r="K15" s="5">
        <v>9</v>
      </c>
      <c r="L15" s="6"/>
      <c r="M15" s="13" t="s">
        <v>9</v>
      </c>
      <c r="N15" s="14">
        <f>(7947/16438)</f>
        <v>0.48345297481445432</v>
      </c>
    </row>
    <row r="16" spans="1:16" s="2" customFormat="1" ht="16.5" customHeight="1" thickBot="1">
      <c r="A16" s="7" t="s">
        <v>146</v>
      </c>
      <c r="B16" s="12" t="s">
        <v>5</v>
      </c>
      <c r="C16" s="10">
        <v>1352</v>
      </c>
      <c r="D16" s="10">
        <v>1385</v>
      </c>
      <c r="E16" s="10">
        <v>1406</v>
      </c>
      <c r="F16" s="10">
        <v>1426</v>
      </c>
      <c r="G16" s="10">
        <v>1477</v>
      </c>
      <c r="H16" s="10">
        <v>1498</v>
      </c>
      <c r="I16" s="10">
        <v>1510</v>
      </c>
      <c r="J16" s="10">
        <v>1546</v>
      </c>
      <c r="K16" s="9">
        <v>1578</v>
      </c>
      <c r="L16" s="11" t="s">
        <v>7</v>
      </c>
      <c r="N16" s="13" t="s">
        <v>11</v>
      </c>
      <c r="O16" s="13" t="s">
        <v>12</v>
      </c>
      <c r="P16" s="13" t="s">
        <v>13</v>
      </c>
    </row>
    <row r="17" spans="1:18" s="2" customFormat="1" ht="16.5" customHeight="1" thickBot="1">
      <c r="A17" s="7" t="s">
        <v>147</v>
      </c>
      <c r="B17" s="15" t="s">
        <v>14</v>
      </c>
      <c r="C17" s="10">
        <v>1351</v>
      </c>
      <c r="D17" s="10">
        <v>1365</v>
      </c>
      <c r="E17" s="10">
        <v>1380</v>
      </c>
      <c r="F17" s="10">
        <v>1438</v>
      </c>
      <c r="G17" s="10">
        <v>1514</v>
      </c>
      <c r="H17" s="9">
        <v>1717</v>
      </c>
      <c r="I17" s="10"/>
      <c r="J17" s="10"/>
      <c r="K17" s="9"/>
      <c r="L17" s="11" t="s">
        <v>4</v>
      </c>
      <c r="M17" s="16" t="s">
        <v>5</v>
      </c>
      <c r="N17" s="17">
        <f>(C16+C18+C21)</f>
        <v>3020</v>
      </c>
      <c r="O17" s="14">
        <f>SUM(N17/N21)</f>
        <v>0.38549910645902474</v>
      </c>
      <c r="P17" s="2">
        <v>2</v>
      </c>
    </row>
    <row r="18" spans="1:18" s="2" customFormat="1" ht="16.5" customHeight="1" thickBot="1">
      <c r="A18" s="7" t="s">
        <v>93</v>
      </c>
      <c r="B18" s="12" t="s">
        <v>5</v>
      </c>
      <c r="C18" s="10">
        <v>1023</v>
      </c>
      <c r="D18" s="10">
        <v>1030</v>
      </c>
      <c r="E18" s="10">
        <v>1038</v>
      </c>
      <c r="F18" s="10">
        <v>1062</v>
      </c>
      <c r="G18" s="10">
        <v>1078</v>
      </c>
      <c r="H18" s="10">
        <v>1106</v>
      </c>
      <c r="I18" s="10">
        <v>1121</v>
      </c>
      <c r="J18" s="10">
        <v>1296</v>
      </c>
      <c r="K18" s="9">
        <v>1354</v>
      </c>
      <c r="L18" s="11" t="s">
        <v>6</v>
      </c>
      <c r="M18" s="20" t="s">
        <v>3</v>
      </c>
      <c r="N18" s="17">
        <f>(C19+C20)</f>
        <v>1678</v>
      </c>
      <c r="O18" s="14">
        <f>SUM(N18/N21)</f>
        <v>0.21419453663517998</v>
      </c>
      <c r="P18" s="2">
        <v>1</v>
      </c>
    </row>
    <row r="19" spans="1:18" s="2" customFormat="1" ht="16.5" customHeight="1" thickBot="1">
      <c r="A19" s="7" t="s">
        <v>95</v>
      </c>
      <c r="B19" s="8" t="s">
        <v>3</v>
      </c>
      <c r="C19" s="10">
        <v>944</v>
      </c>
      <c r="D19" s="10">
        <v>951</v>
      </c>
      <c r="E19" s="10">
        <v>1001</v>
      </c>
      <c r="F19" s="10">
        <v>1026</v>
      </c>
      <c r="G19" s="10">
        <v>1192</v>
      </c>
      <c r="H19" s="10">
        <v>1236</v>
      </c>
      <c r="I19" s="10">
        <v>1256</v>
      </c>
      <c r="J19" s="9">
        <v>1692</v>
      </c>
      <c r="K19" s="10"/>
      <c r="L19" s="11" t="s">
        <v>8</v>
      </c>
      <c r="M19" s="21" t="s">
        <v>16</v>
      </c>
      <c r="N19" s="17">
        <f>(C24+C25+C26)</f>
        <v>849</v>
      </c>
      <c r="O19" s="14">
        <f>SUM(N19/N21)</f>
        <v>0.1083737554250702</v>
      </c>
    </row>
    <row r="20" spans="1:18" s="2" customFormat="1" ht="16.5" customHeight="1" thickBot="1">
      <c r="A20" s="18" t="s">
        <v>94</v>
      </c>
      <c r="B20" s="28" t="s">
        <v>3</v>
      </c>
      <c r="C20" s="10">
        <v>734</v>
      </c>
      <c r="D20" s="10">
        <v>743</v>
      </c>
      <c r="E20" s="10">
        <v>756</v>
      </c>
      <c r="F20" s="10">
        <v>796</v>
      </c>
      <c r="G20" s="10">
        <v>837</v>
      </c>
      <c r="H20" s="10">
        <v>917</v>
      </c>
      <c r="I20" s="10">
        <v>948</v>
      </c>
      <c r="J20" s="10" t="s">
        <v>20</v>
      </c>
      <c r="M20" s="13" t="s">
        <v>17</v>
      </c>
      <c r="N20" s="17">
        <f>(C17+C22+C23)</f>
        <v>2287</v>
      </c>
      <c r="O20" s="14">
        <f>SUM(N20/N21)</f>
        <v>0.29193260148072503</v>
      </c>
      <c r="P20" s="2">
        <v>1</v>
      </c>
    </row>
    <row r="21" spans="1:18" s="2" customFormat="1" ht="16.5" customHeight="1" thickBot="1">
      <c r="A21" s="18" t="s">
        <v>148</v>
      </c>
      <c r="B21" s="19" t="s">
        <v>5</v>
      </c>
      <c r="C21" s="10">
        <v>645</v>
      </c>
      <c r="D21" s="10">
        <v>647</v>
      </c>
      <c r="E21" s="10">
        <v>664</v>
      </c>
      <c r="F21" s="10">
        <v>751</v>
      </c>
      <c r="G21" s="10">
        <v>810</v>
      </c>
      <c r="H21" s="10">
        <v>986</v>
      </c>
      <c r="I21" s="10">
        <v>1015</v>
      </c>
      <c r="J21" s="10">
        <v>1134</v>
      </c>
      <c r="K21" s="10">
        <v>1169</v>
      </c>
      <c r="L21" s="11"/>
      <c r="N21" s="24">
        <v>7834</v>
      </c>
    </row>
    <row r="22" spans="1:18" s="2" customFormat="1" ht="16.5" customHeight="1" thickBot="1">
      <c r="A22" s="18" t="s">
        <v>153</v>
      </c>
      <c r="B22" s="23" t="s">
        <v>14</v>
      </c>
      <c r="C22" s="10">
        <v>509</v>
      </c>
      <c r="D22" s="10">
        <v>511</v>
      </c>
      <c r="E22" s="10">
        <v>514</v>
      </c>
      <c r="F22" s="10">
        <v>594</v>
      </c>
      <c r="G22" s="10">
        <v>667</v>
      </c>
      <c r="H22" s="10" t="s">
        <v>20</v>
      </c>
    </row>
    <row r="23" spans="1:18" s="2" customFormat="1" ht="16.5" customHeight="1" thickBot="1">
      <c r="A23" s="18" t="s">
        <v>150</v>
      </c>
      <c r="B23" s="23" t="s">
        <v>14</v>
      </c>
      <c r="C23" s="10">
        <v>427</v>
      </c>
      <c r="D23" s="10">
        <v>432</v>
      </c>
      <c r="E23" s="10">
        <v>538</v>
      </c>
      <c r="F23" s="10">
        <v>583</v>
      </c>
      <c r="G23" s="10" t="s">
        <v>20</v>
      </c>
    </row>
    <row r="24" spans="1:18" s="2" customFormat="1" ht="16.5" customHeight="1" thickBot="1">
      <c r="A24" s="18" t="s">
        <v>152</v>
      </c>
      <c r="B24" s="22" t="s">
        <v>16</v>
      </c>
      <c r="C24" s="10">
        <v>361</v>
      </c>
      <c r="D24" s="10">
        <v>417</v>
      </c>
      <c r="E24" s="10">
        <v>502</v>
      </c>
      <c r="F24" s="10" t="s">
        <v>20</v>
      </c>
    </row>
    <row r="25" spans="1:18" s="2" customFormat="1" ht="16.5" customHeight="1" thickBot="1">
      <c r="A25" s="18" t="s">
        <v>149</v>
      </c>
      <c r="B25" s="22" t="s">
        <v>16</v>
      </c>
      <c r="C25" s="10">
        <v>330</v>
      </c>
      <c r="D25" s="10">
        <v>350</v>
      </c>
      <c r="E25" s="10" t="s">
        <v>20</v>
      </c>
    </row>
    <row r="26" spans="1:18" s="2" customFormat="1" ht="16.5" customHeight="1" thickBot="1">
      <c r="A26" s="18" t="s">
        <v>151</v>
      </c>
      <c r="B26" s="22" t="s">
        <v>16</v>
      </c>
      <c r="C26" s="10">
        <v>158</v>
      </c>
      <c r="D26" s="10" t="s">
        <v>20</v>
      </c>
    </row>
    <row r="27" spans="1:18" s="2" customFormat="1" ht="11.25" customHeight="1">
      <c r="A27" s="29"/>
      <c r="B27" s="30"/>
      <c r="C27" s="44"/>
      <c r="D27" s="44"/>
      <c r="E27" s="44"/>
      <c r="F27" s="17"/>
      <c r="G27" s="17"/>
      <c r="H27" s="17"/>
      <c r="I27" s="17"/>
      <c r="J27" s="17"/>
      <c r="K27" s="17"/>
      <c r="L27" s="17"/>
      <c r="M27" s="17"/>
      <c r="N27" s="43"/>
    </row>
    <row r="28" spans="1:18" s="2" customFormat="1" ht="17.45" customHeight="1">
      <c r="A28" s="1" t="s">
        <v>154</v>
      </c>
    </row>
    <row r="29" spans="1:18" s="2" customFormat="1" ht="10.5" customHeight="1" thickBot="1">
      <c r="A29" s="1"/>
    </row>
    <row r="30" spans="1:18" s="2" customFormat="1" ht="16.5" customHeight="1" thickBot="1">
      <c r="A30" s="4" t="s">
        <v>0</v>
      </c>
      <c r="B30" s="5" t="s">
        <v>1</v>
      </c>
      <c r="C30" s="5" t="s">
        <v>2</v>
      </c>
      <c r="D30" s="5">
        <v>2</v>
      </c>
      <c r="E30" s="5">
        <v>3</v>
      </c>
      <c r="F30" s="5">
        <v>4</v>
      </c>
      <c r="G30" s="5">
        <v>5</v>
      </c>
      <c r="H30" s="5">
        <v>6</v>
      </c>
      <c r="I30" s="5">
        <v>7</v>
      </c>
      <c r="J30" s="5">
        <v>8</v>
      </c>
      <c r="K30" s="5">
        <v>9</v>
      </c>
      <c r="L30" s="5">
        <v>10</v>
      </c>
      <c r="M30" s="5">
        <v>11</v>
      </c>
      <c r="N30" s="6"/>
      <c r="O30" s="13" t="s">
        <v>9</v>
      </c>
      <c r="P30" s="14">
        <f>(10871/25040)</f>
        <v>0.43414536741214055</v>
      </c>
    </row>
    <row r="31" spans="1:18" s="2" customFormat="1" ht="16.5" customHeight="1" thickBot="1">
      <c r="A31" s="7" t="s">
        <v>155</v>
      </c>
      <c r="B31" s="12" t="s">
        <v>5</v>
      </c>
      <c r="C31" s="9">
        <v>1737</v>
      </c>
      <c r="D31" s="10"/>
      <c r="E31" s="10"/>
      <c r="F31" s="9"/>
      <c r="G31" s="10"/>
      <c r="H31" s="10"/>
      <c r="I31" s="10"/>
      <c r="J31" s="10"/>
      <c r="K31" s="10"/>
      <c r="L31" s="10"/>
      <c r="M31" s="10"/>
      <c r="N31" s="11" t="s">
        <v>4</v>
      </c>
      <c r="P31" s="13" t="s">
        <v>11</v>
      </c>
      <c r="Q31" s="13" t="s">
        <v>12</v>
      </c>
      <c r="R31" s="13" t="s">
        <v>13</v>
      </c>
    </row>
    <row r="32" spans="1:18" s="2" customFormat="1" ht="16.5" customHeight="1" thickBot="1">
      <c r="A32" s="7" t="s">
        <v>156</v>
      </c>
      <c r="B32" s="12" t="s">
        <v>5</v>
      </c>
      <c r="C32" s="10">
        <v>1492</v>
      </c>
      <c r="D32" s="9">
        <v>1546</v>
      </c>
      <c r="E32" s="10"/>
      <c r="F32" s="10"/>
      <c r="G32" s="10"/>
      <c r="H32" s="10"/>
      <c r="I32" s="10"/>
      <c r="J32" s="10"/>
      <c r="K32" s="10"/>
      <c r="L32" s="10"/>
      <c r="M32" s="10"/>
      <c r="N32" s="11" t="s">
        <v>8</v>
      </c>
      <c r="O32" s="16" t="s">
        <v>5</v>
      </c>
      <c r="P32" s="17">
        <f>(C31+C32+C35+C39)</f>
        <v>4750</v>
      </c>
      <c r="Q32" s="14">
        <f>SUM(P32/P37)</f>
        <v>0.44206607724523034</v>
      </c>
      <c r="R32" s="2">
        <v>3</v>
      </c>
    </row>
    <row r="33" spans="1:18" s="2" customFormat="1" ht="16.5" customHeight="1" thickBot="1">
      <c r="A33" s="7" t="s">
        <v>159</v>
      </c>
      <c r="B33" s="8" t="s">
        <v>3</v>
      </c>
      <c r="C33" s="10">
        <v>1067</v>
      </c>
      <c r="D33" s="10">
        <v>1099</v>
      </c>
      <c r="E33" s="10">
        <v>1101</v>
      </c>
      <c r="F33" s="10">
        <v>1102</v>
      </c>
      <c r="G33" s="10">
        <v>1126</v>
      </c>
      <c r="H33" s="10">
        <v>1170</v>
      </c>
      <c r="I33" s="10">
        <v>1245</v>
      </c>
      <c r="J33" s="10">
        <v>1300</v>
      </c>
      <c r="K33" s="10">
        <v>1391</v>
      </c>
      <c r="L33" s="10">
        <v>1458</v>
      </c>
      <c r="M33" s="9">
        <v>1683</v>
      </c>
      <c r="N33" s="11" t="s">
        <v>7</v>
      </c>
      <c r="O33" s="20" t="s">
        <v>3</v>
      </c>
      <c r="P33" s="17">
        <f>(C33+C37+C42)</f>
        <v>2015</v>
      </c>
      <c r="Q33" s="14">
        <f>SUM(P33/P37)</f>
        <v>0.18752908329455562</v>
      </c>
      <c r="R33" s="2">
        <v>1</v>
      </c>
    </row>
    <row r="34" spans="1:18" s="2" customFormat="1" ht="16.5" customHeight="1" thickBot="1">
      <c r="A34" s="7" t="s">
        <v>161</v>
      </c>
      <c r="B34" s="60" t="s">
        <v>25</v>
      </c>
      <c r="C34" s="10">
        <v>970</v>
      </c>
      <c r="D34" s="10">
        <v>979</v>
      </c>
      <c r="E34" s="10">
        <v>980</v>
      </c>
      <c r="F34" s="10">
        <v>981</v>
      </c>
      <c r="G34" s="10">
        <v>999</v>
      </c>
      <c r="H34" s="10">
        <v>1019</v>
      </c>
      <c r="I34" s="10">
        <v>1029</v>
      </c>
      <c r="J34" s="10">
        <v>1116</v>
      </c>
      <c r="K34" s="10">
        <v>1154</v>
      </c>
      <c r="L34" s="10">
        <v>1247</v>
      </c>
      <c r="M34" s="9">
        <v>1344</v>
      </c>
      <c r="N34" s="11" t="s">
        <v>10</v>
      </c>
      <c r="O34" s="21" t="s">
        <v>16</v>
      </c>
      <c r="P34" s="17">
        <f>(C36+C43)</f>
        <v>1053</v>
      </c>
      <c r="Q34" s="14">
        <f>SUM(P34/P37)</f>
        <v>9.7999069334574224E-2</v>
      </c>
      <c r="R34" s="2">
        <v>1</v>
      </c>
    </row>
    <row r="35" spans="1:18" s="2" customFormat="1" ht="16.5" customHeight="1" thickBot="1">
      <c r="A35" s="7" t="s">
        <v>158</v>
      </c>
      <c r="B35" s="12" t="s">
        <v>5</v>
      </c>
      <c r="C35" s="10">
        <v>938</v>
      </c>
      <c r="D35" s="10">
        <v>962</v>
      </c>
      <c r="E35" s="10">
        <v>968</v>
      </c>
      <c r="F35" s="10">
        <v>972</v>
      </c>
      <c r="G35" s="10">
        <v>980</v>
      </c>
      <c r="H35" s="10">
        <v>1002</v>
      </c>
      <c r="I35" s="10">
        <v>1004</v>
      </c>
      <c r="J35" s="10">
        <v>1063</v>
      </c>
      <c r="K35" s="10">
        <v>1213</v>
      </c>
      <c r="L35" s="10">
        <v>1349</v>
      </c>
      <c r="M35" s="9">
        <v>1423</v>
      </c>
      <c r="N35" s="9" t="s">
        <v>6</v>
      </c>
      <c r="O35" s="55" t="s">
        <v>25</v>
      </c>
      <c r="P35" s="17">
        <v>970</v>
      </c>
      <c r="Q35" s="14">
        <f>SUM(P35/P37)</f>
        <v>9.0274546300604927E-2</v>
      </c>
      <c r="R35" s="2">
        <v>1</v>
      </c>
    </row>
    <row r="36" spans="1:18" s="2" customFormat="1" ht="16.5" customHeight="1" thickBot="1">
      <c r="A36" s="7" t="s">
        <v>165</v>
      </c>
      <c r="B36" s="42" t="s">
        <v>16</v>
      </c>
      <c r="C36" s="10">
        <v>847</v>
      </c>
      <c r="D36" s="10">
        <v>860</v>
      </c>
      <c r="E36" s="10">
        <v>860</v>
      </c>
      <c r="F36" s="10">
        <v>860</v>
      </c>
      <c r="G36" s="10">
        <v>927</v>
      </c>
      <c r="H36" s="10">
        <v>954</v>
      </c>
      <c r="I36" s="10">
        <v>970</v>
      </c>
      <c r="J36" s="10">
        <v>1004</v>
      </c>
      <c r="K36" s="10">
        <v>1055</v>
      </c>
      <c r="L36" s="10">
        <v>1090</v>
      </c>
      <c r="M36" s="9">
        <v>1274</v>
      </c>
      <c r="N36" s="11" t="s">
        <v>15</v>
      </c>
      <c r="O36" s="13" t="s">
        <v>17</v>
      </c>
      <c r="P36" s="17">
        <f>(C38+C40+C41+C44+C45)</f>
        <v>1957</v>
      </c>
      <c r="Q36" s="14">
        <f>SUM(P36/P37)</f>
        <v>0.18213122382503491</v>
      </c>
    </row>
    <row r="37" spans="1:18" s="2" customFormat="1" ht="16.5" customHeight="1" thickBot="1">
      <c r="A37" s="18" t="s">
        <v>125</v>
      </c>
      <c r="B37" s="28" t="s">
        <v>3</v>
      </c>
      <c r="C37" s="10">
        <v>728</v>
      </c>
      <c r="D37" s="10">
        <v>730</v>
      </c>
      <c r="E37" s="10">
        <v>731</v>
      </c>
      <c r="F37" s="10">
        <v>731</v>
      </c>
      <c r="G37" s="10">
        <v>744</v>
      </c>
      <c r="H37" s="10">
        <v>759</v>
      </c>
      <c r="I37" s="10">
        <v>795</v>
      </c>
      <c r="J37" s="10">
        <v>860</v>
      </c>
      <c r="K37" s="10">
        <v>880</v>
      </c>
      <c r="L37" s="10">
        <v>1072</v>
      </c>
      <c r="M37" s="10">
        <v>1112</v>
      </c>
      <c r="N37" s="11"/>
      <c r="P37" s="24">
        <v>10745</v>
      </c>
    </row>
    <row r="38" spans="1:18" s="2" customFormat="1" ht="16.5" customHeight="1" thickBot="1">
      <c r="A38" s="18" t="s">
        <v>58</v>
      </c>
      <c r="B38" s="23" t="s">
        <v>14</v>
      </c>
      <c r="C38" s="10">
        <v>653</v>
      </c>
      <c r="D38" s="10">
        <v>673</v>
      </c>
      <c r="E38" s="10">
        <v>673</v>
      </c>
      <c r="F38" s="10">
        <v>674</v>
      </c>
      <c r="G38" s="10">
        <v>681</v>
      </c>
      <c r="H38" s="10">
        <v>694</v>
      </c>
      <c r="I38" s="10">
        <v>718</v>
      </c>
      <c r="J38" s="10">
        <v>763</v>
      </c>
      <c r="K38" s="10">
        <v>944</v>
      </c>
      <c r="L38" s="10">
        <v>1006</v>
      </c>
      <c r="M38" s="10" t="s">
        <v>20</v>
      </c>
    </row>
    <row r="39" spans="1:18" s="2" customFormat="1" ht="16.5" customHeight="1" thickBot="1">
      <c r="A39" s="18" t="s">
        <v>157</v>
      </c>
      <c r="B39" s="19" t="s">
        <v>5</v>
      </c>
      <c r="C39" s="10">
        <v>583</v>
      </c>
      <c r="D39" s="10">
        <v>609</v>
      </c>
      <c r="E39" s="10">
        <v>610</v>
      </c>
      <c r="F39" s="10">
        <v>611</v>
      </c>
      <c r="G39" s="10">
        <v>617</v>
      </c>
      <c r="H39" s="10">
        <v>626</v>
      </c>
      <c r="I39" s="10">
        <v>673</v>
      </c>
      <c r="J39" s="10">
        <v>699</v>
      </c>
      <c r="K39" s="10" t="s">
        <v>20</v>
      </c>
    </row>
    <row r="40" spans="1:18" s="2" customFormat="1" ht="16.5" customHeight="1" thickBot="1">
      <c r="A40" s="18" t="s">
        <v>135</v>
      </c>
      <c r="B40" s="23" t="s">
        <v>14</v>
      </c>
      <c r="C40" s="10">
        <v>569</v>
      </c>
      <c r="D40" s="10">
        <v>571</v>
      </c>
      <c r="E40" s="10">
        <v>573</v>
      </c>
      <c r="F40" s="10">
        <v>574</v>
      </c>
      <c r="G40" s="10">
        <v>592</v>
      </c>
      <c r="H40" s="10">
        <v>615</v>
      </c>
      <c r="I40" s="10">
        <v>619</v>
      </c>
      <c r="J40" s="10">
        <v>726</v>
      </c>
      <c r="K40" s="10">
        <v>737</v>
      </c>
      <c r="L40" s="10" t="s">
        <v>20</v>
      </c>
    </row>
    <row r="41" spans="1:18" s="2" customFormat="1" ht="16.5" customHeight="1" thickBot="1">
      <c r="A41" s="18" t="s">
        <v>55</v>
      </c>
      <c r="B41" s="23" t="s">
        <v>14</v>
      </c>
      <c r="C41" s="10">
        <v>510</v>
      </c>
      <c r="D41" s="10">
        <v>515</v>
      </c>
      <c r="E41" s="10">
        <v>519</v>
      </c>
      <c r="F41" s="10">
        <v>519</v>
      </c>
      <c r="G41" s="10">
        <v>536</v>
      </c>
      <c r="H41" s="10">
        <v>553</v>
      </c>
      <c r="I41" s="10">
        <v>553</v>
      </c>
      <c r="J41" s="10" t="s">
        <v>20</v>
      </c>
      <c r="K41"/>
    </row>
    <row r="42" spans="1:18" s="2" customFormat="1" ht="16.5" customHeight="1" thickBot="1">
      <c r="A42" s="18" t="s">
        <v>160</v>
      </c>
      <c r="B42" s="28" t="s">
        <v>3</v>
      </c>
      <c r="C42" s="10">
        <v>220</v>
      </c>
      <c r="D42" s="10">
        <v>224</v>
      </c>
      <c r="E42" s="10">
        <v>224</v>
      </c>
      <c r="F42" s="10">
        <v>224</v>
      </c>
      <c r="G42" s="10">
        <v>228</v>
      </c>
      <c r="H42" s="10">
        <v>229</v>
      </c>
      <c r="I42" s="10" t="s">
        <v>20</v>
      </c>
    </row>
    <row r="43" spans="1:18" s="2" customFormat="1" ht="16.5" customHeight="1" thickBot="1">
      <c r="A43" s="18" t="s">
        <v>164</v>
      </c>
      <c r="B43" s="22" t="s">
        <v>16</v>
      </c>
      <c r="C43" s="10">
        <v>206</v>
      </c>
      <c r="D43" s="10">
        <v>208</v>
      </c>
      <c r="E43" s="10">
        <v>208</v>
      </c>
      <c r="F43" s="10">
        <v>208</v>
      </c>
      <c r="G43" s="10" t="s">
        <v>20</v>
      </c>
      <c r="I43" s="45"/>
      <c r="J43" s="45"/>
      <c r="K43" s="45"/>
      <c r="L43" s="45"/>
      <c r="M43"/>
    </row>
    <row r="44" spans="1:18" s="2" customFormat="1" ht="16.5" customHeight="1" thickBot="1">
      <c r="A44" s="18" t="s">
        <v>162</v>
      </c>
      <c r="B44" s="23" t="s">
        <v>14</v>
      </c>
      <c r="C44" s="10">
        <v>196</v>
      </c>
      <c r="D44" s="10">
        <v>204</v>
      </c>
      <c r="E44" s="10">
        <v>212</v>
      </c>
      <c r="F44" s="10">
        <v>213</v>
      </c>
      <c r="G44" s="10">
        <v>217</v>
      </c>
      <c r="H44" s="10" t="s">
        <v>20</v>
      </c>
      <c r="I44" s="17"/>
      <c r="J44" s="17"/>
    </row>
    <row r="45" spans="1:18" s="2" customFormat="1" ht="16.5" customHeight="1" thickBot="1">
      <c r="A45" s="18" t="s">
        <v>163</v>
      </c>
      <c r="B45" s="23" t="s">
        <v>14</v>
      </c>
      <c r="C45" s="10">
        <v>29</v>
      </c>
      <c r="D45" s="10">
        <v>29</v>
      </c>
      <c r="E45" s="10" t="s">
        <v>20</v>
      </c>
      <c r="F45" s="17"/>
      <c r="G45" s="17"/>
      <c r="H45" s="24"/>
      <c r="I45" s="45"/>
      <c r="J45" s="45"/>
      <c r="K45"/>
    </row>
    <row r="47" spans="1:18" s="2" customFormat="1" ht="17.45" customHeight="1">
      <c r="A47" s="1" t="s">
        <v>166</v>
      </c>
    </row>
    <row r="48" spans="1:18" s="2" customFormat="1" ht="10.5" customHeight="1" thickBot="1">
      <c r="A48" s="1"/>
    </row>
    <row r="49" spans="1:18" s="2" customFormat="1" ht="16.5" customHeight="1" thickBot="1">
      <c r="A49" s="4" t="s">
        <v>0</v>
      </c>
      <c r="B49" s="5" t="s">
        <v>1</v>
      </c>
      <c r="C49" s="5" t="s">
        <v>2</v>
      </c>
      <c r="D49" s="5">
        <v>2</v>
      </c>
      <c r="E49" s="5">
        <v>3</v>
      </c>
      <c r="F49" s="5">
        <v>4</v>
      </c>
      <c r="G49" s="5">
        <v>5</v>
      </c>
      <c r="H49" s="5">
        <v>6</v>
      </c>
      <c r="I49" s="5">
        <v>7</v>
      </c>
      <c r="J49" s="5">
        <v>8</v>
      </c>
      <c r="K49" s="5">
        <v>9</v>
      </c>
      <c r="L49" s="5">
        <v>10</v>
      </c>
      <c r="M49" s="5">
        <v>11</v>
      </c>
      <c r="N49" s="6"/>
      <c r="O49" s="13" t="s">
        <v>9</v>
      </c>
      <c r="P49" s="14">
        <f>(9052/22432)</f>
        <v>0.40353067047075608</v>
      </c>
    </row>
    <row r="50" spans="1:18" s="2" customFormat="1" ht="16.5" customHeight="1" thickBot="1">
      <c r="A50" s="7" t="s">
        <v>173</v>
      </c>
      <c r="B50" s="15" t="s">
        <v>14</v>
      </c>
      <c r="C50" s="10">
        <v>1209</v>
      </c>
      <c r="D50" s="10">
        <v>1323</v>
      </c>
      <c r="E50" s="10">
        <v>1333</v>
      </c>
      <c r="F50" s="10">
        <v>1358</v>
      </c>
      <c r="G50" s="10">
        <v>1414</v>
      </c>
      <c r="H50" s="10">
        <v>1473</v>
      </c>
      <c r="I50" s="9">
        <v>1575</v>
      </c>
      <c r="J50" s="10"/>
      <c r="K50" s="10"/>
      <c r="L50" s="10"/>
      <c r="M50" s="9"/>
      <c r="N50" s="11" t="s">
        <v>4</v>
      </c>
      <c r="P50" s="13" t="s">
        <v>11</v>
      </c>
      <c r="Q50" s="13" t="s">
        <v>12</v>
      </c>
      <c r="R50" s="13" t="s">
        <v>13</v>
      </c>
    </row>
    <row r="51" spans="1:18" s="2" customFormat="1" ht="16.5" customHeight="1" thickBot="1">
      <c r="A51" s="7" t="s">
        <v>174</v>
      </c>
      <c r="B51" s="12" t="s">
        <v>5</v>
      </c>
      <c r="C51" s="10">
        <v>1061</v>
      </c>
      <c r="D51" s="10">
        <v>1135</v>
      </c>
      <c r="E51" s="10">
        <v>1146</v>
      </c>
      <c r="F51" s="10">
        <v>1171</v>
      </c>
      <c r="G51" s="10">
        <v>1223</v>
      </c>
      <c r="H51" s="10">
        <v>1280</v>
      </c>
      <c r="I51" s="10">
        <v>1338</v>
      </c>
      <c r="J51" s="10">
        <v>1346</v>
      </c>
      <c r="K51" s="9">
        <v>1828</v>
      </c>
      <c r="L51" s="10"/>
      <c r="M51" s="9"/>
      <c r="N51" s="11" t="s">
        <v>7</v>
      </c>
      <c r="O51" s="16" t="s">
        <v>5</v>
      </c>
      <c r="P51" s="17">
        <f>(C51+C55+C62)</f>
        <v>2128</v>
      </c>
      <c r="Q51" s="14">
        <f>SUM(P51/P57)</f>
        <v>0.23776536312849161</v>
      </c>
      <c r="R51" s="2">
        <v>1</v>
      </c>
    </row>
    <row r="52" spans="1:18" s="2" customFormat="1" ht="16.5" customHeight="1" thickBot="1">
      <c r="A52" s="7" t="s">
        <v>169</v>
      </c>
      <c r="B52" s="8" t="s">
        <v>3</v>
      </c>
      <c r="C52" s="10">
        <v>906</v>
      </c>
      <c r="D52" s="10">
        <v>912</v>
      </c>
      <c r="E52" s="10">
        <v>916</v>
      </c>
      <c r="F52" s="10">
        <v>943</v>
      </c>
      <c r="G52" s="10">
        <v>949</v>
      </c>
      <c r="H52" s="10">
        <v>1239</v>
      </c>
      <c r="I52" s="10">
        <v>1298</v>
      </c>
      <c r="J52" s="10">
        <v>1309</v>
      </c>
      <c r="K52" s="10">
        <v>1340</v>
      </c>
      <c r="L52" s="10">
        <v>1368</v>
      </c>
      <c r="M52" s="9">
        <v>1371</v>
      </c>
      <c r="N52" s="11" t="s">
        <v>6</v>
      </c>
      <c r="O52" s="20" t="s">
        <v>3</v>
      </c>
      <c r="P52" s="17">
        <f>(C52+C57)</f>
        <v>1501</v>
      </c>
      <c r="Q52" s="14">
        <f>SUM(P52/P57)</f>
        <v>0.16770949720670392</v>
      </c>
      <c r="R52" s="2">
        <v>1</v>
      </c>
    </row>
    <row r="53" spans="1:18" s="2" customFormat="1" ht="16.5" customHeight="1" thickBot="1">
      <c r="A53" s="7" t="s">
        <v>172</v>
      </c>
      <c r="B53" s="15" t="s">
        <v>14</v>
      </c>
      <c r="C53" s="10">
        <v>867</v>
      </c>
      <c r="D53" s="10">
        <v>875</v>
      </c>
      <c r="E53" s="10">
        <v>1180</v>
      </c>
      <c r="F53" s="10">
        <v>1228</v>
      </c>
      <c r="G53" s="10">
        <v>1284</v>
      </c>
      <c r="H53" s="10">
        <v>1363</v>
      </c>
      <c r="I53" s="9">
        <v>1517</v>
      </c>
      <c r="J53" s="10"/>
      <c r="K53" s="10"/>
      <c r="L53" s="10"/>
      <c r="M53" s="9"/>
      <c r="N53" s="11" t="s">
        <v>8</v>
      </c>
      <c r="O53" s="21" t="s">
        <v>16</v>
      </c>
      <c r="P53" s="17">
        <v>684</v>
      </c>
      <c r="Q53" s="14">
        <f>SUM(P53/P57)</f>
        <v>7.6424581005586592E-2</v>
      </c>
    </row>
    <row r="54" spans="1:18" s="2" customFormat="1" ht="16.5" customHeight="1" thickBot="1">
      <c r="A54" s="7" t="s">
        <v>114</v>
      </c>
      <c r="B54" s="60" t="s">
        <v>25</v>
      </c>
      <c r="C54" s="10">
        <v>715</v>
      </c>
      <c r="D54" s="10">
        <v>724</v>
      </c>
      <c r="E54" s="10">
        <v>735</v>
      </c>
      <c r="F54" s="10">
        <v>775</v>
      </c>
      <c r="G54" s="10">
        <v>848</v>
      </c>
      <c r="H54" s="10">
        <v>905</v>
      </c>
      <c r="I54" s="10">
        <v>977</v>
      </c>
      <c r="J54" s="10">
        <v>991</v>
      </c>
      <c r="K54" s="10">
        <v>1171</v>
      </c>
      <c r="L54" s="10">
        <v>1278</v>
      </c>
      <c r="M54" s="9">
        <v>1283</v>
      </c>
      <c r="N54" s="11" t="s">
        <v>10</v>
      </c>
      <c r="O54" s="47" t="s">
        <v>21</v>
      </c>
      <c r="P54" s="17">
        <f>(C58+C60)</f>
        <v>989</v>
      </c>
      <c r="Q54" s="14">
        <f>SUM(P54/P57)</f>
        <v>0.11050279329608939</v>
      </c>
    </row>
    <row r="55" spans="1:18" s="2" customFormat="1" ht="16.5" customHeight="1" thickBot="1">
      <c r="A55" s="18" t="s">
        <v>167</v>
      </c>
      <c r="B55" s="19" t="s">
        <v>5</v>
      </c>
      <c r="C55" s="10">
        <v>711</v>
      </c>
      <c r="D55" s="10">
        <v>767</v>
      </c>
      <c r="E55" s="10">
        <v>771</v>
      </c>
      <c r="F55" s="10">
        <v>800</v>
      </c>
      <c r="G55" s="10">
        <v>870</v>
      </c>
      <c r="H55" s="10">
        <v>910</v>
      </c>
      <c r="I55" s="10">
        <v>945</v>
      </c>
      <c r="J55" s="10">
        <v>950</v>
      </c>
      <c r="K55" s="10" t="s">
        <v>20</v>
      </c>
      <c r="O55" s="55" t="s">
        <v>25</v>
      </c>
      <c r="P55" s="17">
        <v>715</v>
      </c>
      <c r="Q55" s="14">
        <f>SUM(P55/P57)</f>
        <v>7.988826815642458E-2</v>
      </c>
      <c r="R55" s="2">
        <v>1</v>
      </c>
    </row>
    <row r="56" spans="1:18" s="2" customFormat="1" ht="16.5" customHeight="1" thickBot="1">
      <c r="A56" s="18" t="s">
        <v>121</v>
      </c>
      <c r="B56" s="22" t="s">
        <v>16</v>
      </c>
      <c r="C56" s="10">
        <v>684</v>
      </c>
      <c r="D56" s="10">
        <v>699</v>
      </c>
      <c r="E56" s="10">
        <v>705</v>
      </c>
      <c r="F56" s="10">
        <v>727</v>
      </c>
      <c r="G56" s="10">
        <v>752</v>
      </c>
      <c r="H56" s="10">
        <v>777</v>
      </c>
      <c r="I56" s="10" t="s">
        <v>20</v>
      </c>
      <c r="O56" s="13" t="s">
        <v>17</v>
      </c>
      <c r="P56" s="17">
        <f>(C50+C53+C59+C61)</f>
        <v>2933</v>
      </c>
      <c r="Q56" s="14">
        <f>SUM(P56/P57)</f>
        <v>0.32770949720670389</v>
      </c>
      <c r="R56" s="2">
        <v>2</v>
      </c>
    </row>
    <row r="57" spans="1:18" s="2" customFormat="1" ht="16.5" customHeight="1" thickBot="1">
      <c r="A57" s="18" t="s">
        <v>170</v>
      </c>
      <c r="B57" s="28" t="s">
        <v>3</v>
      </c>
      <c r="C57" s="10">
        <v>595</v>
      </c>
      <c r="D57" s="10">
        <v>600</v>
      </c>
      <c r="E57" s="10">
        <v>606</v>
      </c>
      <c r="F57" s="10">
        <v>614</v>
      </c>
      <c r="G57" s="10">
        <v>664</v>
      </c>
      <c r="H57" s="10" t="s">
        <v>20</v>
      </c>
      <c r="P57" s="24">
        <v>8950</v>
      </c>
    </row>
    <row r="58" spans="1:18" s="2" customFormat="1" ht="16.5" customHeight="1" thickBot="1">
      <c r="A58" s="18" t="s">
        <v>67</v>
      </c>
      <c r="B58" s="46" t="s">
        <v>21</v>
      </c>
      <c r="C58" s="10">
        <v>594</v>
      </c>
      <c r="D58" s="10">
        <v>617</v>
      </c>
      <c r="E58" s="10">
        <v>634</v>
      </c>
      <c r="F58" s="10">
        <v>794</v>
      </c>
      <c r="G58" s="10">
        <v>841</v>
      </c>
      <c r="H58" s="10">
        <v>864</v>
      </c>
      <c r="I58" s="10">
        <v>1042</v>
      </c>
      <c r="J58" s="10">
        <v>1064</v>
      </c>
      <c r="K58" s="10">
        <v>1147</v>
      </c>
      <c r="L58" s="10">
        <v>1213</v>
      </c>
      <c r="M58" s="10">
        <v>1230</v>
      </c>
      <c r="N58" s="11"/>
    </row>
    <row r="59" spans="1:18" s="2" customFormat="1" ht="16.5" customHeight="1" thickBot="1">
      <c r="A59" s="18" t="s">
        <v>68</v>
      </c>
      <c r="B59" s="23" t="s">
        <v>14</v>
      </c>
      <c r="C59" s="10">
        <v>462</v>
      </c>
      <c r="D59" s="10">
        <v>468</v>
      </c>
      <c r="E59" s="10">
        <v>474</v>
      </c>
      <c r="F59" s="10">
        <v>483</v>
      </c>
      <c r="G59" s="10" t="s">
        <v>20</v>
      </c>
    </row>
    <row r="60" spans="1:18" s="2" customFormat="1" ht="16.5" customHeight="1" thickBot="1">
      <c r="A60" s="18" t="s">
        <v>171</v>
      </c>
      <c r="B60" s="46" t="s">
        <v>21</v>
      </c>
      <c r="C60" s="10">
        <v>395</v>
      </c>
      <c r="D60" s="10">
        <v>403</v>
      </c>
      <c r="E60" s="10">
        <v>410</v>
      </c>
      <c r="F60" s="10" t="s">
        <v>20</v>
      </c>
      <c r="G60" s="17"/>
      <c r="H60" s="17"/>
      <c r="I60" s="17"/>
      <c r="M60" s="17"/>
    </row>
    <row r="61" spans="1:18" s="2" customFormat="1" ht="16.5" customHeight="1" thickBot="1">
      <c r="A61" s="18" t="s">
        <v>118</v>
      </c>
      <c r="B61" s="23" t="s">
        <v>14</v>
      </c>
      <c r="C61" s="10">
        <v>395</v>
      </c>
      <c r="D61" s="10">
        <v>397</v>
      </c>
      <c r="E61" s="10" t="s">
        <v>20</v>
      </c>
    </row>
    <row r="62" spans="1:18" s="2" customFormat="1" ht="16.5" customHeight="1" thickBot="1">
      <c r="A62" s="18" t="s">
        <v>168</v>
      </c>
      <c r="B62" s="19" t="s">
        <v>5</v>
      </c>
      <c r="C62" s="10">
        <v>356</v>
      </c>
      <c r="D62" s="10" t="s">
        <v>20</v>
      </c>
    </row>
    <row r="63" spans="1:18" s="2" customFormat="1" ht="11.25" customHeight="1">
      <c r="A63" s="29"/>
      <c r="B63" s="30"/>
      <c r="C63" s="29"/>
      <c r="D63" s="29"/>
      <c r="E63" s="29"/>
      <c r="N63" s="14"/>
    </row>
    <row r="64" spans="1:18" s="2" customFormat="1" ht="17.45" customHeight="1">
      <c r="A64" s="1" t="s">
        <v>179</v>
      </c>
    </row>
    <row r="65" spans="1:14" s="2" customFormat="1" ht="8.25" customHeight="1" thickBot="1">
      <c r="A65" s="1"/>
    </row>
    <row r="66" spans="1:14" s="2" customFormat="1" ht="17.45" customHeight="1" thickBot="1">
      <c r="A66" s="4" t="s">
        <v>0</v>
      </c>
      <c r="B66" s="5" t="s">
        <v>1</v>
      </c>
      <c r="C66" s="5" t="s">
        <v>2</v>
      </c>
      <c r="D66" s="5">
        <v>2</v>
      </c>
      <c r="E66" s="5">
        <v>3</v>
      </c>
      <c r="F66" s="5">
        <v>4</v>
      </c>
      <c r="G66" s="5">
        <v>5</v>
      </c>
      <c r="H66" s="5">
        <v>6</v>
      </c>
      <c r="I66" s="5"/>
      <c r="J66" s="13" t="s">
        <v>9</v>
      </c>
      <c r="K66" s="14">
        <f>(5058/11182)</f>
        <v>0.45233410838848148</v>
      </c>
    </row>
    <row r="67" spans="1:14" s="2" customFormat="1" ht="17.45" customHeight="1" thickBot="1">
      <c r="A67" s="7" t="s">
        <v>182</v>
      </c>
      <c r="B67" s="15" t="s">
        <v>14</v>
      </c>
      <c r="C67" s="9">
        <v>2167</v>
      </c>
      <c r="D67" s="10"/>
      <c r="E67" s="9"/>
      <c r="F67" s="10"/>
      <c r="G67" s="10"/>
      <c r="H67" s="10"/>
      <c r="I67" s="11" t="s">
        <v>4</v>
      </c>
      <c r="K67" s="13" t="s">
        <v>11</v>
      </c>
      <c r="L67" s="13" t="s">
        <v>12</v>
      </c>
      <c r="M67" s="13" t="s">
        <v>13</v>
      </c>
      <c r="N67" s="13"/>
    </row>
    <row r="68" spans="1:14" s="2" customFormat="1" ht="17.45" customHeight="1" thickBot="1">
      <c r="A68" s="7" t="s">
        <v>180</v>
      </c>
      <c r="B68" s="42" t="s">
        <v>16</v>
      </c>
      <c r="C68" s="9">
        <v>1263</v>
      </c>
      <c r="D68" s="10"/>
      <c r="E68" s="10"/>
      <c r="F68" s="10"/>
      <c r="G68" s="10"/>
      <c r="H68" s="9"/>
      <c r="I68" s="11" t="s">
        <v>8</v>
      </c>
      <c r="J68" s="16" t="s">
        <v>5</v>
      </c>
      <c r="K68" s="17">
        <f>(C69+C70)</f>
        <v>830</v>
      </c>
      <c r="L68" s="14">
        <f>SUM(K68/K73)</f>
        <v>0.16523989647620943</v>
      </c>
      <c r="M68" s="2">
        <v>1</v>
      </c>
    </row>
    <row r="69" spans="1:14" s="2" customFormat="1" ht="17.45" customHeight="1" thickBot="1">
      <c r="A69" s="7" t="s">
        <v>181</v>
      </c>
      <c r="B69" s="12" t="s">
        <v>5</v>
      </c>
      <c r="C69" s="10">
        <v>459</v>
      </c>
      <c r="D69" s="10">
        <v>617</v>
      </c>
      <c r="E69" s="10">
        <v>646</v>
      </c>
      <c r="F69" s="10">
        <v>713</v>
      </c>
      <c r="G69" s="10">
        <v>786</v>
      </c>
      <c r="H69" s="9">
        <v>1120</v>
      </c>
      <c r="I69" s="11" t="s">
        <v>7</v>
      </c>
      <c r="J69" s="20" t="s">
        <v>3</v>
      </c>
      <c r="K69" s="17">
        <f>(C72+C74)</f>
        <v>360</v>
      </c>
      <c r="L69" s="14">
        <f>SUM(K69/K73)</f>
        <v>7.1670316543898063E-2</v>
      </c>
    </row>
    <row r="70" spans="1:14" s="2" customFormat="1" ht="17.45" customHeight="1" thickBot="1">
      <c r="A70" s="18" t="s">
        <v>185</v>
      </c>
      <c r="B70" s="19" t="s">
        <v>5</v>
      </c>
      <c r="C70" s="10">
        <v>371</v>
      </c>
      <c r="D70" s="10">
        <v>531</v>
      </c>
      <c r="E70" s="10">
        <v>560</v>
      </c>
      <c r="F70" s="10">
        <v>600</v>
      </c>
      <c r="G70" s="10">
        <v>672</v>
      </c>
      <c r="H70" s="10" t="s">
        <v>20</v>
      </c>
      <c r="J70" s="21" t="s">
        <v>16</v>
      </c>
      <c r="K70" s="17">
        <v>1263</v>
      </c>
      <c r="L70" s="14">
        <f>SUM(K70/K73)</f>
        <v>0.25144336054150906</v>
      </c>
      <c r="M70" s="2">
        <v>1</v>
      </c>
    </row>
    <row r="71" spans="1:14" s="2" customFormat="1" ht="17.45" customHeight="1" thickBot="1">
      <c r="A71" s="18" t="s">
        <v>104</v>
      </c>
      <c r="B71" s="46" t="s">
        <v>21</v>
      </c>
      <c r="C71" s="10">
        <v>204</v>
      </c>
      <c r="D71" s="10">
        <v>380</v>
      </c>
      <c r="E71" s="10">
        <v>411</v>
      </c>
      <c r="F71" s="10" t="s">
        <v>20</v>
      </c>
      <c r="J71" s="47" t="s">
        <v>21</v>
      </c>
      <c r="K71" s="17">
        <v>204</v>
      </c>
      <c r="L71" s="14">
        <f>SUM(K71/K73)</f>
        <v>4.0613179374875574E-2</v>
      </c>
    </row>
    <row r="72" spans="1:14" s="2" customFormat="1" ht="17.45" customHeight="1" thickBot="1">
      <c r="A72" s="18" t="s">
        <v>183</v>
      </c>
      <c r="B72" s="28" t="s">
        <v>3</v>
      </c>
      <c r="C72" s="10">
        <v>203</v>
      </c>
      <c r="D72" s="10">
        <v>309</v>
      </c>
      <c r="E72" s="10">
        <v>424</v>
      </c>
      <c r="F72" s="10">
        <v>497</v>
      </c>
      <c r="G72" s="10" t="s">
        <v>20</v>
      </c>
      <c r="J72" s="13" t="s">
        <v>17</v>
      </c>
      <c r="K72" s="17">
        <f>(C67+C73)</f>
        <v>2366</v>
      </c>
      <c r="L72" s="14">
        <f>SUM(K72/K73)</f>
        <v>0.47103324706350785</v>
      </c>
      <c r="M72" s="2">
        <v>1</v>
      </c>
      <c r="N72" s="14"/>
    </row>
    <row r="73" spans="1:14" s="2" customFormat="1" ht="17.45" customHeight="1" thickBot="1">
      <c r="A73" s="18" t="s">
        <v>105</v>
      </c>
      <c r="B73" s="23" t="s">
        <v>14</v>
      </c>
      <c r="C73" s="10">
        <v>199</v>
      </c>
      <c r="D73" s="10">
        <v>391</v>
      </c>
      <c r="E73" s="10">
        <v>425</v>
      </c>
      <c r="F73" s="10">
        <v>551</v>
      </c>
      <c r="G73" s="10">
        <v>723</v>
      </c>
      <c r="H73" s="10">
        <v>929</v>
      </c>
      <c r="I73" s="11"/>
      <c r="K73" s="24">
        <v>5023</v>
      </c>
    </row>
    <row r="74" spans="1:14" s="2" customFormat="1" ht="17.45" customHeight="1" thickBot="1">
      <c r="A74" s="18" t="s">
        <v>184</v>
      </c>
      <c r="B74" s="28" t="s">
        <v>3</v>
      </c>
      <c r="C74" s="10">
        <v>157</v>
      </c>
      <c r="D74" s="10">
        <v>276</v>
      </c>
      <c r="E74" s="10" t="s">
        <v>20</v>
      </c>
    </row>
    <row r="76" spans="1:14" s="2" customFormat="1" ht="17.45" customHeight="1">
      <c r="A76" s="1" t="s">
        <v>175</v>
      </c>
    </row>
    <row r="77" spans="1:14" s="2" customFormat="1" ht="8.25" customHeight="1" thickBot="1">
      <c r="A77" s="1"/>
    </row>
    <row r="78" spans="1:14" s="2" customFormat="1" ht="17.45" customHeight="1" thickBot="1">
      <c r="A78" s="4" t="s">
        <v>0</v>
      </c>
      <c r="B78" s="5" t="s">
        <v>1</v>
      </c>
      <c r="C78" s="5" t="s">
        <v>2</v>
      </c>
      <c r="D78" s="5">
        <v>2</v>
      </c>
      <c r="E78" s="5">
        <v>3</v>
      </c>
      <c r="F78" s="5">
        <v>4</v>
      </c>
      <c r="G78" s="5"/>
      <c r="H78" s="13" t="s">
        <v>9</v>
      </c>
      <c r="I78" s="14">
        <f>(6750/16315)</f>
        <v>0.41372969659822251</v>
      </c>
    </row>
    <row r="79" spans="1:14" s="2" customFormat="1" ht="17.45" customHeight="1" thickBot="1">
      <c r="A79" s="7" t="s">
        <v>177</v>
      </c>
      <c r="B79" s="12" t="s">
        <v>5</v>
      </c>
      <c r="C79" s="9">
        <v>1437</v>
      </c>
      <c r="D79" s="10"/>
      <c r="E79" s="9"/>
      <c r="F79" s="10"/>
      <c r="G79" s="11" t="s">
        <v>4</v>
      </c>
      <c r="I79" s="13" t="s">
        <v>11</v>
      </c>
      <c r="J79" s="13" t="s">
        <v>12</v>
      </c>
      <c r="K79" s="13" t="s">
        <v>13</v>
      </c>
      <c r="L79" s="13"/>
    </row>
    <row r="80" spans="1:14" s="2" customFormat="1" ht="17.45" customHeight="1" thickBot="1">
      <c r="A80" s="7" t="s">
        <v>81</v>
      </c>
      <c r="B80" s="42" t="s">
        <v>16</v>
      </c>
      <c r="C80" s="10">
        <v>1284</v>
      </c>
      <c r="D80" s="10">
        <v>1311</v>
      </c>
      <c r="E80" s="9">
        <v>1366</v>
      </c>
      <c r="F80" s="10"/>
      <c r="G80" s="11" t="s">
        <v>8</v>
      </c>
      <c r="H80" s="16" t="s">
        <v>5</v>
      </c>
      <c r="I80" s="17">
        <f>(C79+C85)</f>
        <v>1791</v>
      </c>
      <c r="J80" s="14">
        <f>SUM(I80/I84)</f>
        <v>0.26831460674157304</v>
      </c>
      <c r="K80" s="2">
        <v>1</v>
      </c>
    </row>
    <row r="81" spans="1:19" s="2" customFormat="1" ht="17.45" customHeight="1" thickBot="1">
      <c r="A81" s="7" t="s">
        <v>79</v>
      </c>
      <c r="B81" s="42" t="s">
        <v>16</v>
      </c>
      <c r="C81" s="10">
        <v>1104</v>
      </c>
      <c r="D81" s="10">
        <v>1107</v>
      </c>
      <c r="E81" s="10">
        <v>1158</v>
      </c>
      <c r="F81" s="9">
        <v>1355</v>
      </c>
      <c r="G81" s="11" t="s">
        <v>7</v>
      </c>
      <c r="H81" s="20" t="s">
        <v>3</v>
      </c>
      <c r="I81" s="17">
        <v>1023</v>
      </c>
      <c r="J81" s="14">
        <f>SUM(I81/I84)</f>
        <v>0.15325842696629213</v>
      </c>
      <c r="K81" s="2">
        <v>1</v>
      </c>
    </row>
    <row r="82" spans="1:19" s="2" customFormat="1" ht="17.45" customHeight="1" thickBot="1">
      <c r="A82" s="7" t="s">
        <v>76</v>
      </c>
      <c r="B82" s="8" t="s">
        <v>3</v>
      </c>
      <c r="C82" s="10">
        <v>1023</v>
      </c>
      <c r="D82" s="10">
        <v>1029</v>
      </c>
      <c r="E82" s="10">
        <v>1110</v>
      </c>
      <c r="F82" s="9">
        <v>1257</v>
      </c>
      <c r="G82" s="11" t="s">
        <v>6</v>
      </c>
      <c r="H82" s="21" t="s">
        <v>16</v>
      </c>
      <c r="I82" s="17">
        <f>(C80+C81+C83)</f>
        <v>3310</v>
      </c>
      <c r="J82" s="14">
        <f>SUM(I82/I84)</f>
        <v>0.49588014981273409</v>
      </c>
      <c r="K82" s="2">
        <v>2</v>
      </c>
    </row>
    <row r="83" spans="1:19" s="2" customFormat="1" ht="17.45" customHeight="1" thickBot="1">
      <c r="A83" s="18" t="s">
        <v>176</v>
      </c>
      <c r="B83" s="22" t="s">
        <v>16</v>
      </c>
      <c r="C83" s="10">
        <v>922</v>
      </c>
      <c r="D83" s="10">
        <v>937</v>
      </c>
      <c r="E83" s="10">
        <v>965</v>
      </c>
      <c r="F83" s="10">
        <v>1091</v>
      </c>
      <c r="G83" s="11"/>
      <c r="H83" s="47" t="s">
        <v>21</v>
      </c>
      <c r="I83" s="17">
        <v>551</v>
      </c>
      <c r="J83" s="14">
        <f>SUM(I83/I84)</f>
        <v>8.254681647940075E-2</v>
      </c>
    </row>
    <row r="84" spans="1:19" s="2" customFormat="1" ht="17.45" customHeight="1" thickBot="1">
      <c r="A84" s="18" t="s">
        <v>41</v>
      </c>
      <c r="B84" s="46" t="s">
        <v>21</v>
      </c>
      <c r="C84" s="10">
        <v>551</v>
      </c>
      <c r="D84" s="10">
        <v>555</v>
      </c>
      <c r="E84" s="10">
        <v>626</v>
      </c>
      <c r="F84" s="10" t="s">
        <v>20</v>
      </c>
      <c r="H84" s="13"/>
      <c r="I84" s="24">
        <v>6675</v>
      </c>
      <c r="J84" s="14"/>
      <c r="L84" s="14"/>
    </row>
    <row r="85" spans="1:19" s="2" customFormat="1" ht="17.45" customHeight="1" thickBot="1">
      <c r="A85" s="18" t="s">
        <v>178</v>
      </c>
      <c r="B85" s="19" t="s">
        <v>5</v>
      </c>
      <c r="C85" s="10">
        <v>354</v>
      </c>
      <c r="D85" s="10">
        <v>400</v>
      </c>
      <c r="E85" s="10" t="s">
        <v>20</v>
      </c>
    </row>
    <row r="87" spans="1:19" s="31" customFormat="1" ht="15" customHeight="1">
      <c r="B87" s="35" t="s">
        <v>19</v>
      </c>
      <c r="C87" s="37" t="s">
        <v>5</v>
      </c>
      <c r="D87" s="38" t="s">
        <v>3</v>
      </c>
      <c r="E87" s="39" t="s">
        <v>16</v>
      </c>
      <c r="F87" s="59" t="s">
        <v>25</v>
      </c>
      <c r="G87" s="40" t="s">
        <v>18</v>
      </c>
      <c r="H87" s="48" t="s">
        <v>21</v>
      </c>
      <c r="I87" s="35" t="s">
        <v>17</v>
      </c>
      <c r="Q87" s="32"/>
      <c r="R87" s="33"/>
      <c r="S87" s="34"/>
    </row>
    <row r="88" spans="1:19" s="31" customFormat="1" ht="15" customHeight="1">
      <c r="A88" s="31" t="s">
        <v>11</v>
      </c>
      <c r="B88" s="36">
        <f>SUM(K9+P37+P57+I84+N21+K73)</f>
        <v>45829</v>
      </c>
      <c r="C88" s="33">
        <f>SUM(I80+P51+P32+N17+K5+K68)</f>
        <v>15485</v>
      </c>
      <c r="D88" s="33">
        <f>SUM(I81+P52+P33+N18+K6+K69)</f>
        <v>8095</v>
      </c>
      <c r="E88" s="33">
        <f>SUM(I82+P53+P34+N19+K7+K70)</f>
        <v>8771</v>
      </c>
      <c r="F88" s="33">
        <f>(P35+P55)</f>
        <v>1685</v>
      </c>
      <c r="G88" s="33">
        <v>506</v>
      </c>
      <c r="H88" s="33">
        <f>(I83+K71+P54)</f>
        <v>1744</v>
      </c>
      <c r="I88" s="33">
        <f>(K72+P56+P36+N20)</f>
        <v>9543</v>
      </c>
      <c r="Q88" s="35"/>
      <c r="R88" s="36"/>
      <c r="S88" s="34"/>
    </row>
    <row r="89" spans="1:19" s="31" customFormat="1" ht="15" customHeight="1">
      <c r="A89" s="31" t="s">
        <v>12</v>
      </c>
      <c r="B89" s="41">
        <v>1</v>
      </c>
      <c r="C89" s="34">
        <f t="shared" ref="C89:I89" si="0">SUM(C88/$B$88)</f>
        <v>0.33788649108642999</v>
      </c>
      <c r="D89" s="34">
        <f t="shared" si="0"/>
        <v>0.17663488184337428</v>
      </c>
      <c r="E89" s="34">
        <f t="shared" si="0"/>
        <v>0.19138536734382161</v>
      </c>
      <c r="F89" s="34">
        <f t="shared" si="0"/>
        <v>3.676711252700255E-2</v>
      </c>
      <c r="G89" s="34">
        <f t="shared" si="0"/>
        <v>1.1041043880512339E-2</v>
      </c>
      <c r="H89" s="34">
        <f t="shared" si="0"/>
        <v>3.8054506971568224E-2</v>
      </c>
      <c r="I89" s="34">
        <f t="shared" si="0"/>
        <v>0.20823059634729102</v>
      </c>
    </row>
    <row r="90" spans="1:19" s="31" customFormat="1" ht="15" customHeight="1">
      <c r="A90" s="31" t="s">
        <v>13</v>
      </c>
      <c r="B90" s="35">
        <v>25</v>
      </c>
      <c r="C90" s="31">
        <v>9</v>
      </c>
      <c r="D90" s="31">
        <v>5</v>
      </c>
      <c r="E90" s="31">
        <v>5</v>
      </c>
      <c r="F90" s="31">
        <v>2</v>
      </c>
      <c r="G90" s="31">
        <v>0</v>
      </c>
      <c r="H90" s="31">
        <v>0</v>
      </c>
      <c r="I90" s="31">
        <v>4</v>
      </c>
    </row>
  </sheetData>
  <phoneticPr fontId="0" type="noConversion"/>
  <pageMargins left="0.75" right="0.75" top="1" bottom="1" header="0.5" footer="0.5"/>
  <pageSetup paperSize="9" orientation="portrait" horizontalDpi="300" verticalDpi="300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>
  <dimension ref="A1:T96"/>
  <sheetViews>
    <sheetView workbookViewId="0">
      <selection activeCell="M11" sqref="M11"/>
    </sheetView>
  </sheetViews>
  <sheetFormatPr defaultRowHeight="12.75"/>
  <cols>
    <col min="1" max="1" width="25.28515625" customWidth="1"/>
    <col min="2" max="2" width="8.42578125" customWidth="1"/>
    <col min="3" max="3" width="9.7109375" customWidth="1"/>
    <col min="4" max="17" width="8.5703125" customWidth="1"/>
  </cols>
  <sheetData>
    <row r="1" spans="1:12" s="2" customFormat="1" ht="16.5" customHeight="1">
      <c r="A1" s="1" t="s">
        <v>85</v>
      </c>
    </row>
    <row r="2" spans="1:12" s="2" customFormat="1" ht="9.75" customHeight="1" thickBot="1">
      <c r="A2" s="3"/>
    </row>
    <row r="3" spans="1:12" s="2" customFormat="1" ht="16.5" customHeight="1" thickBot="1">
      <c r="A3" s="4" t="s">
        <v>0</v>
      </c>
      <c r="B3" s="5" t="s">
        <v>1</v>
      </c>
      <c r="C3" s="5" t="s">
        <v>2</v>
      </c>
      <c r="D3" s="5">
        <v>2</v>
      </c>
      <c r="E3" s="5">
        <v>3</v>
      </c>
      <c r="F3" s="5">
        <v>4</v>
      </c>
      <c r="G3" s="5">
        <v>5</v>
      </c>
      <c r="H3" s="6"/>
      <c r="I3" s="13" t="s">
        <v>9</v>
      </c>
      <c r="J3" s="14">
        <f>(8289/15315)</f>
        <v>0.54123408423114594</v>
      </c>
    </row>
    <row r="4" spans="1:12" s="2" customFormat="1" ht="16.5" customHeight="1" thickBot="1">
      <c r="A4" s="7" t="s">
        <v>29</v>
      </c>
      <c r="B4" s="12" t="s">
        <v>5</v>
      </c>
      <c r="C4" s="9">
        <v>2146</v>
      </c>
      <c r="D4" s="10"/>
      <c r="E4" s="9"/>
      <c r="F4" s="10"/>
      <c r="G4" s="10"/>
      <c r="H4" s="11" t="s">
        <v>4</v>
      </c>
      <c r="J4" s="13" t="s">
        <v>11</v>
      </c>
      <c r="K4" s="13" t="s">
        <v>12</v>
      </c>
      <c r="L4" s="13" t="s">
        <v>13</v>
      </c>
    </row>
    <row r="5" spans="1:12" s="2" customFormat="1" ht="16.5" customHeight="1" thickBot="1">
      <c r="A5" s="7" t="s">
        <v>86</v>
      </c>
      <c r="B5" s="12" t="s">
        <v>5</v>
      </c>
      <c r="C5" s="10">
        <v>1363</v>
      </c>
      <c r="D5" s="10">
        <v>1457</v>
      </c>
      <c r="E5" s="10">
        <v>1521</v>
      </c>
      <c r="F5" s="10">
        <v>1690</v>
      </c>
      <c r="G5" s="9">
        <v>1973</v>
      </c>
      <c r="H5" s="11" t="s">
        <v>8</v>
      </c>
      <c r="I5" s="16" t="s">
        <v>5</v>
      </c>
      <c r="J5" s="17">
        <f>(C4+C5)</f>
        <v>3509</v>
      </c>
      <c r="K5" s="14">
        <f>SUM(J5/J9)</f>
        <v>0.43363816114681164</v>
      </c>
      <c r="L5" s="2">
        <v>2</v>
      </c>
    </row>
    <row r="6" spans="1:12" s="2" customFormat="1" ht="16.5" customHeight="1" thickBot="1">
      <c r="A6" s="7" t="s">
        <v>87</v>
      </c>
      <c r="B6" s="8" t="s">
        <v>3</v>
      </c>
      <c r="C6" s="10">
        <v>1325</v>
      </c>
      <c r="D6" s="10">
        <v>1359</v>
      </c>
      <c r="E6" s="10">
        <v>1383</v>
      </c>
      <c r="F6" s="10">
        <v>1441</v>
      </c>
      <c r="G6" s="9">
        <v>1900</v>
      </c>
      <c r="H6" s="11" t="s">
        <v>7</v>
      </c>
      <c r="I6" s="20" t="s">
        <v>3</v>
      </c>
      <c r="J6" s="17">
        <f>(C6+C8)</f>
        <v>2253</v>
      </c>
      <c r="K6" s="14">
        <f>SUM(J6/J9)</f>
        <v>0.27842313395946616</v>
      </c>
      <c r="L6" s="2">
        <v>1</v>
      </c>
    </row>
    <row r="7" spans="1:12" s="2" customFormat="1" ht="16.5" customHeight="1" thickBot="1">
      <c r="A7" s="18" t="s">
        <v>88</v>
      </c>
      <c r="B7" s="22" t="s">
        <v>16</v>
      </c>
      <c r="C7" s="10">
        <v>1019</v>
      </c>
      <c r="D7" s="10">
        <v>1105</v>
      </c>
      <c r="E7" s="10">
        <v>1115</v>
      </c>
      <c r="F7" s="10">
        <v>1542</v>
      </c>
      <c r="G7" s="10">
        <v>1738</v>
      </c>
      <c r="H7" s="11"/>
      <c r="I7" s="21" t="s">
        <v>16</v>
      </c>
      <c r="J7" s="17">
        <f>(C7+C9)</f>
        <v>1861</v>
      </c>
      <c r="K7" s="14">
        <f>SUM(J7/J9)</f>
        <v>0.22998022738507168</v>
      </c>
    </row>
    <row r="8" spans="1:12" s="2" customFormat="1" ht="16.5" customHeight="1" thickBot="1">
      <c r="A8" s="18" t="s">
        <v>30</v>
      </c>
      <c r="B8" s="28" t="s">
        <v>3</v>
      </c>
      <c r="C8" s="10">
        <v>928</v>
      </c>
      <c r="D8" s="10">
        <v>990</v>
      </c>
      <c r="E8" s="10">
        <v>1003</v>
      </c>
      <c r="F8" s="10">
        <v>1154</v>
      </c>
      <c r="G8" s="9" t="s">
        <v>20</v>
      </c>
      <c r="I8" s="47" t="s">
        <v>21</v>
      </c>
      <c r="J8" s="17">
        <v>469</v>
      </c>
      <c r="K8" s="14">
        <f>SUM(J8/J9)</f>
        <v>5.7958477508650519E-2</v>
      </c>
    </row>
    <row r="9" spans="1:12" s="2" customFormat="1" ht="16.5" customHeight="1" thickBot="1">
      <c r="A9" s="18" t="s">
        <v>33</v>
      </c>
      <c r="B9" s="22" t="s">
        <v>16</v>
      </c>
      <c r="C9" s="10">
        <v>842</v>
      </c>
      <c r="D9" s="10">
        <v>937</v>
      </c>
      <c r="E9" s="10">
        <v>948</v>
      </c>
      <c r="F9" s="10" t="s">
        <v>20</v>
      </c>
      <c r="J9" s="24">
        <v>8092</v>
      </c>
    </row>
    <row r="10" spans="1:12" s="2" customFormat="1" ht="16.5" customHeight="1" thickBot="1">
      <c r="A10" s="18" t="s">
        <v>89</v>
      </c>
      <c r="B10" s="46" t="s">
        <v>21</v>
      </c>
      <c r="C10" s="10">
        <v>469</v>
      </c>
      <c r="D10" s="10" t="s">
        <v>20</v>
      </c>
    </row>
    <row r="11" spans="1:12" s="2" customFormat="1" ht="10.5" customHeight="1">
      <c r="A11" s="1"/>
    </row>
    <row r="12" spans="1:12" s="2" customFormat="1" ht="17.45" customHeight="1">
      <c r="A12" s="1" t="s">
        <v>90</v>
      </c>
    </row>
    <row r="13" spans="1:12" s="2" customFormat="1" ht="10.5" customHeight="1" thickBot="1">
      <c r="A13" s="1"/>
    </row>
    <row r="14" spans="1:12" s="2" customFormat="1" ht="16.5" customHeight="1" thickBot="1">
      <c r="A14" s="4" t="s">
        <v>0</v>
      </c>
      <c r="B14" s="5" t="s">
        <v>1</v>
      </c>
      <c r="C14" s="5" t="s">
        <v>2</v>
      </c>
      <c r="D14" s="5">
        <v>2</v>
      </c>
      <c r="E14" s="5">
        <v>3</v>
      </c>
      <c r="F14" s="5">
        <v>4</v>
      </c>
      <c r="G14" s="5">
        <v>5</v>
      </c>
      <c r="H14" s="6"/>
      <c r="I14" s="13" t="s">
        <v>9</v>
      </c>
      <c r="J14" s="14">
        <f>(10836/20905)</f>
        <v>0.51834489356613256</v>
      </c>
    </row>
    <row r="15" spans="1:12" s="2" customFormat="1" ht="16.5" customHeight="1" thickBot="1">
      <c r="A15" s="7" t="s">
        <v>92</v>
      </c>
      <c r="B15" s="12" t="s">
        <v>5</v>
      </c>
      <c r="C15" s="10">
        <v>1652</v>
      </c>
      <c r="D15" s="10">
        <v>1680</v>
      </c>
      <c r="E15" s="10">
        <v>1793</v>
      </c>
      <c r="F15" s="10">
        <v>1871</v>
      </c>
      <c r="G15" s="9">
        <v>2153</v>
      </c>
      <c r="H15" s="11" t="s">
        <v>7</v>
      </c>
      <c r="J15" s="13" t="s">
        <v>11</v>
      </c>
      <c r="K15" s="13" t="s">
        <v>12</v>
      </c>
      <c r="L15" s="13" t="s">
        <v>13</v>
      </c>
    </row>
    <row r="16" spans="1:12" s="2" customFormat="1" ht="16.5" customHeight="1" thickBot="1">
      <c r="A16" s="7" t="s">
        <v>96</v>
      </c>
      <c r="B16" s="15" t="s">
        <v>14</v>
      </c>
      <c r="C16" s="10">
        <v>1497</v>
      </c>
      <c r="D16" s="10">
        <v>1571</v>
      </c>
      <c r="E16" s="10">
        <v>1844</v>
      </c>
      <c r="F16" s="10">
        <v>2093</v>
      </c>
      <c r="G16" s="9">
        <v>2154</v>
      </c>
      <c r="H16" s="11" t="s">
        <v>8</v>
      </c>
      <c r="I16" s="16" t="s">
        <v>5</v>
      </c>
      <c r="J16" s="17">
        <f>(C15+C17+C18)</f>
        <v>4467</v>
      </c>
      <c r="K16" s="14">
        <f>SUM(J16/J21)</f>
        <v>0.41998871756299361</v>
      </c>
      <c r="L16" s="2">
        <v>2</v>
      </c>
    </row>
    <row r="17" spans="1:20" s="2" customFormat="1" ht="16.5" customHeight="1" thickBot="1">
      <c r="A17" s="7" t="s">
        <v>91</v>
      </c>
      <c r="B17" s="12" t="s">
        <v>5</v>
      </c>
      <c r="C17" s="10">
        <v>1435</v>
      </c>
      <c r="D17" s="10">
        <v>1483</v>
      </c>
      <c r="E17" s="10">
        <v>1550</v>
      </c>
      <c r="F17" s="10">
        <v>1741</v>
      </c>
      <c r="G17" s="9">
        <v>1829</v>
      </c>
      <c r="H17" s="11" t="s">
        <v>6</v>
      </c>
      <c r="I17" s="20" t="s">
        <v>3</v>
      </c>
      <c r="J17" s="17">
        <f>(C19+C20)</f>
        <v>2294</v>
      </c>
      <c r="K17" s="14">
        <f>SUM(J17/J21)</f>
        <v>0.2156825874388868</v>
      </c>
      <c r="L17" s="2">
        <v>1</v>
      </c>
    </row>
    <row r="18" spans="1:20" s="2" customFormat="1" ht="16.5" customHeight="1" thickBot="1">
      <c r="A18" s="18" t="s">
        <v>93</v>
      </c>
      <c r="B18" s="19" t="s">
        <v>5</v>
      </c>
      <c r="C18" s="10">
        <v>1380</v>
      </c>
      <c r="D18" s="10">
        <v>1398</v>
      </c>
      <c r="E18" s="10">
        <v>1444</v>
      </c>
      <c r="F18" s="10">
        <v>1526</v>
      </c>
      <c r="G18" s="10">
        <v>1591</v>
      </c>
      <c r="H18" s="11"/>
      <c r="I18" s="21" t="s">
        <v>16</v>
      </c>
      <c r="J18" s="17">
        <v>987</v>
      </c>
      <c r="K18" s="14">
        <f>SUM(J18/J21)</f>
        <v>9.2798044377585556E-2</v>
      </c>
    </row>
    <row r="19" spans="1:20" s="2" customFormat="1" ht="16.5" customHeight="1" thickBot="1">
      <c r="A19" s="7" t="s">
        <v>94</v>
      </c>
      <c r="B19" s="8" t="s">
        <v>3</v>
      </c>
      <c r="C19" s="10">
        <v>1249</v>
      </c>
      <c r="D19" s="10">
        <v>1290</v>
      </c>
      <c r="E19" s="10">
        <v>1381</v>
      </c>
      <c r="F19" s="10">
        <v>1594</v>
      </c>
      <c r="G19" s="9">
        <v>2187</v>
      </c>
      <c r="H19" s="11" t="s">
        <v>4</v>
      </c>
      <c r="I19" s="47" t="s">
        <v>21</v>
      </c>
      <c r="J19" s="17">
        <v>346</v>
      </c>
      <c r="K19" s="14">
        <f>SUM(J19/J21)</f>
        <v>3.2531026701767579E-2</v>
      </c>
    </row>
    <row r="20" spans="1:20" s="2" customFormat="1" ht="16.5" customHeight="1" thickBot="1">
      <c r="A20" s="18" t="s">
        <v>95</v>
      </c>
      <c r="B20" s="28" t="s">
        <v>3</v>
      </c>
      <c r="C20" s="10">
        <v>1045</v>
      </c>
      <c r="D20" s="10">
        <v>1073</v>
      </c>
      <c r="E20" s="10">
        <v>1253</v>
      </c>
      <c r="F20" s="10">
        <v>1342</v>
      </c>
      <c r="G20" s="10" t="s">
        <v>20</v>
      </c>
      <c r="I20" s="13" t="s">
        <v>17</v>
      </c>
      <c r="J20" s="17">
        <f>(C16+C22+C24)</f>
        <v>2542</v>
      </c>
      <c r="K20" s="14">
        <f>SUM(J20/J21)</f>
        <v>0.23899962391876645</v>
      </c>
      <c r="L20" s="2">
        <v>1</v>
      </c>
    </row>
    <row r="21" spans="1:20" s="2" customFormat="1" ht="16.5" customHeight="1" thickBot="1">
      <c r="A21" s="18" t="s">
        <v>46</v>
      </c>
      <c r="B21" s="22" t="s">
        <v>16</v>
      </c>
      <c r="C21" s="10">
        <v>987</v>
      </c>
      <c r="D21" s="10">
        <v>1063</v>
      </c>
      <c r="E21" s="10">
        <v>1160</v>
      </c>
      <c r="F21" s="10" t="s">
        <v>20</v>
      </c>
      <c r="J21" s="24">
        <v>10636</v>
      </c>
    </row>
    <row r="22" spans="1:20" s="2" customFormat="1" ht="16.5" customHeight="1" thickBot="1">
      <c r="A22" s="18" t="s">
        <v>97</v>
      </c>
      <c r="B22" s="23" t="s">
        <v>14</v>
      </c>
      <c r="C22" s="10">
        <v>941</v>
      </c>
      <c r="D22" s="10">
        <v>1026</v>
      </c>
      <c r="E22" s="10" t="s">
        <v>20</v>
      </c>
    </row>
    <row r="23" spans="1:20" s="2" customFormat="1" ht="16.5" customHeight="1" thickBot="1">
      <c r="A23" s="18" t="s">
        <v>41</v>
      </c>
      <c r="B23" s="46" t="s">
        <v>21</v>
      </c>
      <c r="C23" s="10">
        <v>346</v>
      </c>
      <c r="D23" s="10" t="s">
        <v>20</v>
      </c>
    </row>
    <row r="24" spans="1:20" s="2" customFormat="1" ht="16.5" customHeight="1" thickBot="1">
      <c r="A24" s="18" t="s">
        <v>98</v>
      </c>
      <c r="B24" s="23" t="s">
        <v>14</v>
      </c>
      <c r="C24" s="10">
        <v>104</v>
      </c>
      <c r="D24" s="10" t="s">
        <v>20</v>
      </c>
    </row>
    <row r="25" spans="1:20" s="2" customFormat="1" ht="11.25" customHeight="1">
      <c r="A25" s="29"/>
      <c r="B25" s="30"/>
      <c r="C25" s="44"/>
      <c r="D25" s="44"/>
      <c r="E25" s="44"/>
      <c r="F25" s="17"/>
      <c r="G25" s="17"/>
      <c r="H25" s="17"/>
      <c r="I25" s="17"/>
      <c r="J25" s="17"/>
      <c r="K25" s="17"/>
      <c r="L25" s="17"/>
      <c r="M25" s="17"/>
      <c r="N25" s="43"/>
    </row>
    <row r="26" spans="1:20" s="2" customFormat="1" ht="17.45" customHeight="1">
      <c r="A26" s="1" t="s">
        <v>123</v>
      </c>
    </row>
    <row r="27" spans="1:20" s="2" customFormat="1" ht="10.5" customHeight="1" thickBot="1">
      <c r="A27" s="1"/>
    </row>
    <row r="28" spans="1:20" s="2" customFormat="1" ht="16.5" customHeight="1" thickBot="1">
      <c r="A28" s="4" t="s">
        <v>0</v>
      </c>
      <c r="B28" s="5" t="s">
        <v>1</v>
      </c>
      <c r="C28" s="5" t="s">
        <v>2</v>
      </c>
      <c r="D28" s="5">
        <v>2</v>
      </c>
      <c r="E28" s="5">
        <v>3</v>
      </c>
      <c r="F28" s="5">
        <v>4</v>
      </c>
      <c r="G28" s="5">
        <v>5</v>
      </c>
      <c r="H28" s="5">
        <v>6</v>
      </c>
      <c r="I28" s="5">
        <v>7</v>
      </c>
      <c r="J28" s="5">
        <v>8</v>
      </c>
      <c r="K28" s="5">
        <v>9</v>
      </c>
      <c r="L28" s="5">
        <v>10</v>
      </c>
      <c r="M28" s="5">
        <v>11</v>
      </c>
      <c r="N28" s="5">
        <v>12</v>
      </c>
      <c r="O28" s="5">
        <v>13</v>
      </c>
      <c r="P28" s="6"/>
      <c r="Q28" s="13" t="s">
        <v>9</v>
      </c>
      <c r="R28" s="14">
        <f>(16043/31046)</f>
        <v>0.51674933968949299</v>
      </c>
    </row>
    <row r="29" spans="1:20" s="2" customFormat="1" ht="16.5" customHeight="1" thickBot="1">
      <c r="A29" s="7" t="s">
        <v>49</v>
      </c>
      <c r="B29" s="12" t="s">
        <v>5</v>
      </c>
      <c r="C29" s="9">
        <v>2333</v>
      </c>
      <c r="D29" s="10"/>
      <c r="E29" s="10"/>
      <c r="F29" s="9"/>
      <c r="G29" s="10"/>
      <c r="H29" s="10"/>
      <c r="I29" s="10"/>
      <c r="J29" s="10"/>
      <c r="K29" s="10"/>
      <c r="L29" s="10"/>
      <c r="M29" s="10"/>
      <c r="N29" s="10"/>
      <c r="O29" s="10"/>
      <c r="P29" s="11" t="s">
        <v>4</v>
      </c>
      <c r="R29" s="13" t="s">
        <v>11</v>
      </c>
      <c r="S29" s="13" t="s">
        <v>12</v>
      </c>
      <c r="T29" s="13" t="s">
        <v>13</v>
      </c>
    </row>
    <row r="30" spans="1:20" s="2" customFormat="1" ht="16.5" customHeight="1" thickBot="1">
      <c r="A30" s="7" t="s">
        <v>48</v>
      </c>
      <c r="B30" s="12" t="s">
        <v>5</v>
      </c>
      <c r="C30" s="10">
        <v>1708</v>
      </c>
      <c r="D30" s="10">
        <v>1713</v>
      </c>
      <c r="E30" s="10">
        <v>1726</v>
      </c>
      <c r="F30" s="10">
        <v>1804</v>
      </c>
      <c r="G30" s="10">
        <v>1825</v>
      </c>
      <c r="H30" s="10">
        <v>1944</v>
      </c>
      <c r="I30" s="10">
        <v>1977</v>
      </c>
      <c r="J30" s="10">
        <v>2084</v>
      </c>
      <c r="K30" s="10">
        <v>2138</v>
      </c>
      <c r="L30" s="10">
        <v>2163</v>
      </c>
      <c r="M30" s="10">
        <v>2214</v>
      </c>
      <c r="N30" s="9">
        <v>2315</v>
      </c>
      <c r="O30" s="9"/>
      <c r="P30" s="11" t="s">
        <v>8</v>
      </c>
      <c r="Q30" s="16" t="s">
        <v>5</v>
      </c>
      <c r="R30" s="17">
        <f>(C29+C30+C31+C43)</f>
        <v>5953</v>
      </c>
      <c r="S30" s="14">
        <f>SUM(R30/R36)</f>
        <v>0.37955878602397347</v>
      </c>
      <c r="T30" s="2">
        <v>3</v>
      </c>
    </row>
    <row r="31" spans="1:20" s="2" customFormat="1" ht="16.5" customHeight="1" thickBot="1">
      <c r="A31" s="7" t="s">
        <v>124</v>
      </c>
      <c r="B31" s="12" t="s">
        <v>5</v>
      </c>
      <c r="C31" s="10">
        <v>1392</v>
      </c>
      <c r="D31" s="10">
        <v>1418</v>
      </c>
      <c r="E31" s="10">
        <v>1436</v>
      </c>
      <c r="F31" s="10">
        <v>1443</v>
      </c>
      <c r="G31" s="10">
        <v>1454</v>
      </c>
      <c r="H31" s="10">
        <v>1524</v>
      </c>
      <c r="I31" s="10">
        <v>1618</v>
      </c>
      <c r="J31" s="10">
        <v>1657</v>
      </c>
      <c r="K31" s="10">
        <v>1685</v>
      </c>
      <c r="L31" s="10">
        <v>1765</v>
      </c>
      <c r="M31" s="10">
        <v>1853</v>
      </c>
      <c r="N31" s="10">
        <v>2054</v>
      </c>
      <c r="O31" s="9">
        <v>2138</v>
      </c>
      <c r="P31" s="11" t="s">
        <v>6</v>
      </c>
      <c r="Q31" s="20" t="s">
        <v>3</v>
      </c>
      <c r="R31" s="17">
        <f>(C32+C34+C37+C44)</f>
        <v>3250</v>
      </c>
      <c r="S31" s="14">
        <f>SUM(R31/R36)</f>
        <v>0.20721754654424893</v>
      </c>
      <c r="T31" s="2">
        <v>2</v>
      </c>
    </row>
    <row r="32" spans="1:20" s="2" customFormat="1" ht="16.5" customHeight="1" thickBot="1">
      <c r="A32" s="7" t="s">
        <v>127</v>
      </c>
      <c r="B32" s="8" t="s">
        <v>3</v>
      </c>
      <c r="C32" s="10">
        <v>1071</v>
      </c>
      <c r="D32" s="10">
        <v>1087</v>
      </c>
      <c r="E32" s="10">
        <v>1093</v>
      </c>
      <c r="F32" s="10">
        <v>1147</v>
      </c>
      <c r="G32" s="10">
        <v>1343</v>
      </c>
      <c r="H32" s="10">
        <v>1362</v>
      </c>
      <c r="I32" s="10">
        <v>1397</v>
      </c>
      <c r="J32" s="10">
        <v>1472</v>
      </c>
      <c r="K32" s="10">
        <v>1523</v>
      </c>
      <c r="L32" s="10">
        <v>1550</v>
      </c>
      <c r="M32" s="10">
        <v>1788</v>
      </c>
      <c r="N32" s="10">
        <v>1959</v>
      </c>
      <c r="O32" s="9">
        <v>2243</v>
      </c>
      <c r="P32" s="11" t="s">
        <v>7</v>
      </c>
      <c r="Q32" s="21" t="s">
        <v>16</v>
      </c>
      <c r="R32" s="17">
        <f>(C35+C38+C42+C45)</f>
        <v>2630</v>
      </c>
      <c r="S32" s="14">
        <f>SUM(R32/R36)</f>
        <v>0.16768681458811527</v>
      </c>
      <c r="T32" s="2">
        <v>1</v>
      </c>
    </row>
    <row r="33" spans="1:19" s="2" customFormat="1" ht="16.5" customHeight="1" thickBot="1">
      <c r="A33" s="18" t="s">
        <v>132</v>
      </c>
      <c r="B33" s="23" t="s">
        <v>14</v>
      </c>
      <c r="C33" s="10">
        <v>1068</v>
      </c>
      <c r="D33" s="10">
        <v>1082</v>
      </c>
      <c r="E33" s="10">
        <v>1084</v>
      </c>
      <c r="F33" s="10">
        <v>1090</v>
      </c>
      <c r="G33" s="10">
        <v>1111</v>
      </c>
      <c r="H33" s="10">
        <v>1114</v>
      </c>
      <c r="I33" s="10">
        <v>1128</v>
      </c>
      <c r="J33" s="10">
        <v>1159</v>
      </c>
      <c r="K33" s="10">
        <v>1172</v>
      </c>
      <c r="L33" s="10">
        <v>1277</v>
      </c>
      <c r="M33" s="10">
        <v>1291</v>
      </c>
      <c r="N33" s="10">
        <v>1322</v>
      </c>
      <c r="O33" s="10" t="s">
        <v>20</v>
      </c>
      <c r="Q33" s="55" t="s">
        <v>25</v>
      </c>
      <c r="R33" s="17">
        <v>748</v>
      </c>
      <c r="S33" s="14">
        <f>SUM(R33/R36)</f>
        <v>4.7691915327722517E-2</v>
      </c>
    </row>
    <row r="34" spans="1:19" s="2" customFormat="1" ht="16.5" customHeight="1" thickBot="1">
      <c r="A34" s="7" t="s">
        <v>126</v>
      </c>
      <c r="B34" s="8" t="s">
        <v>3</v>
      </c>
      <c r="C34" s="10">
        <v>959</v>
      </c>
      <c r="D34" s="10">
        <v>1000</v>
      </c>
      <c r="E34" s="10">
        <v>1006</v>
      </c>
      <c r="F34" s="10">
        <v>1012</v>
      </c>
      <c r="G34" s="10">
        <v>1033</v>
      </c>
      <c r="H34" s="10">
        <v>1069</v>
      </c>
      <c r="I34" s="10">
        <v>1119</v>
      </c>
      <c r="J34" s="10">
        <v>1140</v>
      </c>
      <c r="K34" s="10">
        <v>1190</v>
      </c>
      <c r="L34" s="10">
        <v>1284</v>
      </c>
      <c r="M34" s="10">
        <v>1490</v>
      </c>
      <c r="N34" s="10">
        <v>1652</v>
      </c>
      <c r="O34" s="9">
        <v>1699</v>
      </c>
      <c r="P34" s="11" t="s">
        <v>15</v>
      </c>
      <c r="Q34" s="47" t="s">
        <v>21</v>
      </c>
      <c r="R34" s="17">
        <v>556</v>
      </c>
      <c r="S34" s="14">
        <f>SUM(R34/R36)</f>
        <v>3.54501402703392E-2</v>
      </c>
    </row>
    <row r="35" spans="1:19" s="2" customFormat="1" ht="16.5" customHeight="1" thickBot="1">
      <c r="A35" s="7" t="s">
        <v>134</v>
      </c>
      <c r="B35" s="42" t="s">
        <v>16</v>
      </c>
      <c r="C35" s="10">
        <v>917</v>
      </c>
      <c r="D35" s="10">
        <v>921</v>
      </c>
      <c r="E35" s="10">
        <v>922</v>
      </c>
      <c r="F35" s="10">
        <v>989</v>
      </c>
      <c r="G35" s="10">
        <v>1022</v>
      </c>
      <c r="H35" s="10">
        <v>1034</v>
      </c>
      <c r="I35" s="10">
        <v>1062</v>
      </c>
      <c r="J35" s="10">
        <v>1120</v>
      </c>
      <c r="K35" s="10">
        <v>1260</v>
      </c>
      <c r="L35" s="10">
        <v>1288</v>
      </c>
      <c r="M35" s="10">
        <v>1352</v>
      </c>
      <c r="N35" s="10">
        <v>1412</v>
      </c>
      <c r="O35" s="9">
        <v>1760</v>
      </c>
      <c r="P35" s="11" t="s">
        <v>10</v>
      </c>
      <c r="Q35" s="13" t="s">
        <v>17</v>
      </c>
      <c r="R35" s="17">
        <f>(C33+C39+C40+C46)</f>
        <v>2547</v>
      </c>
      <c r="S35" s="14">
        <f>SUM(R35/R36)</f>
        <v>0.1623947972456006</v>
      </c>
    </row>
    <row r="36" spans="1:19" s="2" customFormat="1" ht="16.5" customHeight="1" thickBot="1">
      <c r="A36" s="18" t="s">
        <v>137</v>
      </c>
      <c r="B36" s="57" t="s">
        <v>25</v>
      </c>
      <c r="C36" s="10">
        <v>748</v>
      </c>
      <c r="D36" s="10">
        <v>782</v>
      </c>
      <c r="E36" s="10">
        <v>788</v>
      </c>
      <c r="F36" s="10">
        <v>795</v>
      </c>
      <c r="G36" s="10">
        <v>809</v>
      </c>
      <c r="H36" s="10">
        <v>885</v>
      </c>
      <c r="I36" s="10">
        <v>950</v>
      </c>
      <c r="J36" s="10">
        <v>989</v>
      </c>
      <c r="K36" s="10">
        <v>1043</v>
      </c>
      <c r="L36" s="10">
        <v>1106</v>
      </c>
      <c r="M36" s="10">
        <v>1206</v>
      </c>
      <c r="N36" s="10" t="s">
        <v>20</v>
      </c>
      <c r="R36" s="24">
        <v>15684</v>
      </c>
    </row>
    <row r="37" spans="1:19" s="2" customFormat="1" ht="16.5" customHeight="1" thickBot="1">
      <c r="A37" s="18" t="s">
        <v>129</v>
      </c>
      <c r="B37" s="28" t="s">
        <v>3</v>
      </c>
      <c r="C37" s="10">
        <v>742</v>
      </c>
      <c r="D37" s="10">
        <v>759</v>
      </c>
      <c r="E37" s="10">
        <v>763</v>
      </c>
      <c r="F37" s="10">
        <v>769</v>
      </c>
      <c r="G37" s="10">
        <v>783</v>
      </c>
      <c r="H37" s="10">
        <v>810</v>
      </c>
      <c r="I37" s="10">
        <v>847</v>
      </c>
      <c r="J37" s="10">
        <v>871</v>
      </c>
      <c r="K37" s="10">
        <v>959</v>
      </c>
      <c r="L37" s="10">
        <v>985</v>
      </c>
      <c r="M37" s="10" t="s">
        <v>20</v>
      </c>
    </row>
    <row r="38" spans="1:19" s="2" customFormat="1" ht="16.5" customHeight="1" thickBot="1">
      <c r="A38" s="18" t="s">
        <v>135</v>
      </c>
      <c r="B38" s="22" t="s">
        <v>16</v>
      </c>
      <c r="C38" s="10">
        <v>708</v>
      </c>
      <c r="D38" s="10">
        <v>742</v>
      </c>
      <c r="E38" s="10">
        <v>745</v>
      </c>
      <c r="F38" s="10">
        <v>788</v>
      </c>
      <c r="G38" s="10">
        <v>805</v>
      </c>
      <c r="H38" s="10">
        <v>822</v>
      </c>
      <c r="I38" s="10">
        <v>887</v>
      </c>
      <c r="J38" s="10">
        <v>934</v>
      </c>
      <c r="K38" s="10">
        <v>1065</v>
      </c>
      <c r="L38" s="10">
        <v>1230</v>
      </c>
      <c r="M38" s="10">
        <v>1274</v>
      </c>
      <c r="N38" s="10">
        <v>1408</v>
      </c>
      <c r="O38" s="10">
        <v>1461</v>
      </c>
      <c r="P38" s="10"/>
    </row>
    <row r="39" spans="1:19" s="2" customFormat="1" ht="16.5" customHeight="1" thickBot="1">
      <c r="A39" s="18" t="s">
        <v>54</v>
      </c>
      <c r="B39" s="23" t="s">
        <v>14</v>
      </c>
      <c r="C39" s="10">
        <v>559</v>
      </c>
      <c r="D39" s="10">
        <v>604</v>
      </c>
      <c r="E39" s="10">
        <v>608</v>
      </c>
      <c r="F39" s="10">
        <v>613</v>
      </c>
      <c r="G39" s="10">
        <v>638</v>
      </c>
      <c r="H39" s="10">
        <v>660</v>
      </c>
      <c r="I39" s="10">
        <v>758</v>
      </c>
      <c r="J39" s="10">
        <v>812</v>
      </c>
      <c r="K39" s="10">
        <v>833</v>
      </c>
      <c r="L39" s="10" t="s">
        <v>20</v>
      </c>
    </row>
    <row r="40" spans="1:19" s="2" customFormat="1" ht="16.5" customHeight="1" thickBot="1">
      <c r="A40" s="18" t="s">
        <v>55</v>
      </c>
      <c r="B40" s="23" t="s">
        <v>14</v>
      </c>
      <c r="C40" s="10">
        <v>558</v>
      </c>
      <c r="D40" s="10">
        <v>593</v>
      </c>
      <c r="E40" s="10">
        <v>597</v>
      </c>
      <c r="F40" s="10">
        <v>612</v>
      </c>
      <c r="G40" s="10">
        <v>621</v>
      </c>
      <c r="H40" s="10">
        <v>648</v>
      </c>
      <c r="I40" s="10" t="s">
        <v>20</v>
      </c>
      <c r="J40" s="43"/>
    </row>
    <row r="41" spans="1:19" s="2" customFormat="1" ht="16.5" customHeight="1" thickBot="1">
      <c r="A41" s="18" t="s">
        <v>130</v>
      </c>
      <c r="B41" s="46" t="s">
        <v>21</v>
      </c>
      <c r="C41" s="10">
        <v>556</v>
      </c>
      <c r="D41" s="10">
        <v>581</v>
      </c>
      <c r="E41" s="10">
        <v>584</v>
      </c>
      <c r="F41" s="10">
        <v>635</v>
      </c>
      <c r="G41" s="10">
        <v>657</v>
      </c>
      <c r="H41" s="10">
        <v>668</v>
      </c>
      <c r="I41" s="10">
        <v>689</v>
      </c>
      <c r="J41" s="10" t="s">
        <v>20</v>
      </c>
      <c r="K41"/>
    </row>
    <row r="42" spans="1:19" s="2" customFormat="1" ht="16.5" customHeight="1" thickBot="1">
      <c r="A42" s="18" t="s">
        <v>138</v>
      </c>
      <c r="B42" s="22" t="s">
        <v>16</v>
      </c>
      <c r="C42" s="10">
        <v>546</v>
      </c>
      <c r="D42" s="10">
        <v>554</v>
      </c>
      <c r="E42" s="10">
        <v>555</v>
      </c>
      <c r="F42" s="10">
        <v>621</v>
      </c>
      <c r="G42" s="10">
        <v>629</v>
      </c>
      <c r="H42" s="10">
        <v>698</v>
      </c>
      <c r="I42" s="10">
        <v>718</v>
      </c>
      <c r="J42" s="10">
        <v>764</v>
      </c>
      <c r="K42" s="10" t="s">
        <v>20</v>
      </c>
    </row>
    <row r="43" spans="1:19" s="2" customFormat="1" ht="16.5" customHeight="1" thickBot="1">
      <c r="A43" s="18" t="s">
        <v>133</v>
      </c>
      <c r="B43" s="19" t="s">
        <v>5</v>
      </c>
      <c r="C43" s="10">
        <v>520</v>
      </c>
      <c r="D43" s="10">
        <v>530</v>
      </c>
      <c r="E43" s="10">
        <v>540</v>
      </c>
      <c r="F43" s="10">
        <v>548</v>
      </c>
      <c r="G43" s="10">
        <v>552</v>
      </c>
      <c r="H43" s="10" t="s">
        <v>20</v>
      </c>
      <c r="I43" s="45"/>
      <c r="J43" s="45"/>
      <c r="K43" s="45"/>
      <c r="L43" s="45"/>
      <c r="M43"/>
    </row>
    <row r="44" spans="1:19" s="2" customFormat="1" ht="16.5" customHeight="1" thickBot="1">
      <c r="A44" s="18" t="s">
        <v>128</v>
      </c>
      <c r="B44" s="28" t="s">
        <v>3</v>
      </c>
      <c r="C44" s="10">
        <v>478</v>
      </c>
      <c r="D44" s="10">
        <v>480</v>
      </c>
      <c r="E44" s="10">
        <v>490</v>
      </c>
      <c r="F44" s="10">
        <v>497</v>
      </c>
      <c r="G44" s="10" t="s">
        <v>20</v>
      </c>
      <c r="H44" s="17"/>
      <c r="I44" s="17"/>
      <c r="J44" s="17"/>
    </row>
    <row r="45" spans="1:19" s="2" customFormat="1" ht="16.5" customHeight="1" thickBot="1">
      <c r="A45" s="18" t="s">
        <v>136</v>
      </c>
      <c r="B45" s="22" t="s">
        <v>16</v>
      </c>
      <c r="C45" s="10">
        <v>459</v>
      </c>
      <c r="D45" s="10">
        <v>463</v>
      </c>
      <c r="E45" s="10">
        <v>464</v>
      </c>
      <c r="F45" s="10" t="s">
        <v>20</v>
      </c>
      <c r="G45" s="17"/>
      <c r="H45" s="17"/>
      <c r="I45" s="17"/>
      <c r="J45" s="43"/>
    </row>
    <row r="46" spans="1:19" s="2" customFormat="1" ht="16.5" customHeight="1" thickBot="1">
      <c r="A46" s="18" t="s">
        <v>131</v>
      </c>
      <c r="B46" s="23" t="s">
        <v>14</v>
      </c>
      <c r="C46" s="10">
        <v>362</v>
      </c>
      <c r="D46" s="10" t="s">
        <v>20</v>
      </c>
      <c r="F46" s="17"/>
      <c r="G46" s="17"/>
      <c r="H46" s="24"/>
      <c r="I46" s="45"/>
      <c r="J46" s="45"/>
      <c r="K46"/>
    </row>
    <row r="48" spans="1:19" s="2" customFormat="1" ht="17.45" customHeight="1">
      <c r="A48" s="1" t="s">
        <v>110</v>
      </c>
    </row>
    <row r="49" spans="1:18" s="2" customFormat="1" ht="10.5" customHeight="1" thickBot="1">
      <c r="A49" s="1"/>
    </row>
    <row r="50" spans="1:18" s="2" customFormat="1" ht="16.5" customHeight="1" thickBot="1">
      <c r="A50" s="4" t="s">
        <v>0</v>
      </c>
      <c r="B50" s="5" t="s">
        <v>1</v>
      </c>
      <c r="C50" s="5" t="s">
        <v>2</v>
      </c>
      <c r="D50" s="5">
        <v>2</v>
      </c>
      <c r="E50" s="5">
        <v>3</v>
      </c>
      <c r="F50" s="5">
        <v>4</v>
      </c>
      <c r="G50" s="5">
        <v>5</v>
      </c>
      <c r="H50" s="5">
        <v>6</v>
      </c>
      <c r="I50" s="5">
        <v>7</v>
      </c>
      <c r="J50" s="5">
        <v>8</v>
      </c>
      <c r="K50" s="5">
        <v>9</v>
      </c>
      <c r="L50" s="5">
        <v>10</v>
      </c>
      <c r="M50" s="5">
        <v>11</v>
      </c>
      <c r="N50" s="6"/>
      <c r="O50" s="13" t="s">
        <v>9</v>
      </c>
      <c r="P50" s="14">
        <f>(14535/28018)</f>
        <v>0.51877364551359839</v>
      </c>
    </row>
    <row r="51" spans="1:18" s="2" customFormat="1" ht="16.5" customHeight="1" thickBot="1">
      <c r="A51" s="7" t="s">
        <v>121</v>
      </c>
      <c r="B51" s="42" t="s">
        <v>16</v>
      </c>
      <c r="C51" s="10">
        <v>1254</v>
      </c>
      <c r="D51" s="10">
        <v>1320</v>
      </c>
      <c r="E51" s="10">
        <v>1373</v>
      </c>
      <c r="F51" s="10">
        <v>1384</v>
      </c>
      <c r="G51" s="10">
        <v>1494</v>
      </c>
      <c r="H51" s="10">
        <v>1552</v>
      </c>
      <c r="I51" s="10">
        <v>1574</v>
      </c>
      <c r="J51" s="10">
        <v>1983</v>
      </c>
      <c r="K51" s="10">
        <v>2063</v>
      </c>
      <c r="L51" s="10">
        <v>2158</v>
      </c>
      <c r="M51" s="9">
        <v>2267</v>
      </c>
      <c r="N51" s="11" t="s">
        <v>8</v>
      </c>
      <c r="P51" s="13" t="s">
        <v>11</v>
      </c>
      <c r="Q51" s="13" t="s">
        <v>12</v>
      </c>
      <c r="R51" s="13" t="s">
        <v>13</v>
      </c>
    </row>
    <row r="52" spans="1:18" s="2" customFormat="1" ht="16.5" customHeight="1" thickBot="1">
      <c r="A52" s="7" t="s">
        <v>32</v>
      </c>
      <c r="B52" s="8" t="s">
        <v>3</v>
      </c>
      <c r="C52" s="10">
        <v>1240</v>
      </c>
      <c r="D52" s="10">
        <v>1246</v>
      </c>
      <c r="E52" s="10">
        <v>1261</v>
      </c>
      <c r="F52" s="10">
        <v>1276</v>
      </c>
      <c r="G52" s="10">
        <v>1288</v>
      </c>
      <c r="H52" s="10">
        <v>1484</v>
      </c>
      <c r="I52" s="10">
        <v>1499</v>
      </c>
      <c r="J52" s="10">
        <v>1639</v>
      </c>
      <c r="K52" s="10">
        <v>1678</v>
      </c>
      <c r="L52" s="10">
        <v>1752</v>
      </c>
      <c r="M52" s="9">
        <v>2267</v>
      </c>
      <c r="N52" s="11" t="s">
        <v>7</v>
      </c>
      <c r="O52" s="16" t="s">
        <v>5</v>
      </c>
      <c r="P52" s="17">
        <f>(C55+C56+C61+C66)</f>
        <v>3509</v>
      </c>
      <c r="Q52" s="14">
        <f>SUM(P52/P59)</f>
        <v>0.24659170765987351</v>
      </c>
      <c r="R52" s="2">
        <v>1</v>
      </c>
    </row>
    <row r="53" spans="1:18" s="2" customFormat="1" ht="16.5" customHeight="1" thickBot="1">
      <c r="A53" s="7" t="s">
        <v>116</v>
      </c>
      <c r="B53" s="15" t="s">
        <v>14</v>
      </c>
      <c r="C53" s="10">
        <v>1225</v>
      </c>
      <c r="D53" s="10">
        <v>1233</v>
      </c>
      <c r="E53" s="10">
        <v>1266</v>
      </c>
      <c r="F53" s="10">
        <v>1585</v>
      </c>
      <c r="G53" s="10">
        <v>1690</v>
      </c>
      <c r="H53" s="10">
        <v>1747</v>
      </c>
      <c r="I53" s="10">
        <v>1818</v>
      </c>
      <c r="J53" s="10">
        <v>1870</v>
      </c>
      <c r="K53" s="10">
        <v>2029</v>
      </c>
      <c r="L53" s="10">
        <v>2245</v>
      </c>
      <c r="M53" s="9">
        <v>2432</v>
      </c>
      <c r="N53" s="11" t="s">
        <v>4</v>
      </c>
      <c r="O53" s="20" t="s">
        <v>3</v>
      </c>
      <c r="P53" s="17">
        <f>(C52+C58+C62)</f>
        <v>2868</v>
      </c>
      <c r="Q53" s="14">
        <f>SUM(P53/P59)</f>
        <v>0.20154602951510892</v>
      </c>
      <c r="R53" s="2">
        <v>1</v>
      </c>
    </row>
    <row r="54" spans="1:18" s="2" customFormat="1" ht="16.5" customHeight="1" thickBot="1">
      <c r="A54" s="7" t="s">
        <v>115</v>
      </c>
      <c r="B54" s="58" t="s">
        <v>21</v>
      </c>
      <c r="C54" s="10">
        <v>1213</v>
      </c>
      <c r="D54" s="10">
        <v>1230</v>
      </c>
      <c r="E54" s="10">
        <v>1346</v>
      </c>
      <c r="F54" s="10">
        <v>1376</v>
      </c>
      <c r="G54" s="10">
        <v>1434</v>
      </c>
      <c r="H54" s="10">
        <v>1512</v>
      </c>
      <c r="I54" s="10">
        <v>1557</v>
      </c>
      <c r="J54" s="10">
        <v>1631</v>
      </c>
      <c r="K54" s="10">
        <v>1802</v>
      </c>
      <c r="L54" s="10">
        <v>1946</v>
      </c>
      <c r="M54" s="9">
        <v>2087</v>
      </c>
      <c r="N54" s="11" t="s">
        <v>10</v>
      </c>
      <c r="O54" s="21" t="s">
        <v>16</v>
      </c>
      <c r="P54" s="17">
        <f>(C51+C60)</f>
        <v>2113</v>
      </c>
      <c r="Q54" s="14">
        <f>SUM(P54/P59)</f>
        <v>0.14848910751932537</v>
      </c>
      <c r="R54" s="2">
        <v>1</v>
      </c>
    </row>
    <row r="55" spans="1:18" s="2" customFormat="1" ht="16.5" customHeight="1" thickBot="1">
      <c r="A55" s="18" t="s">
        <v>113</v>
      </c>
      <c r="B55" s="19" t="s">
        <v>5</v>
      </c>
      <c r="C55" s="10">
        <v>1207</v>
      </c>
      <c r="D55" s="10">
        <v>1284</v>
      </c>
      <c r="E55" s="10">
        <v>1320</v>
      </c>
      <c r="F55" s="10">
        <v>1329</v>
      </c>
      <c r="G55" s="10">
        <v>1354</v>
      </c>
      <c r="H55" s="10">
        <v>1384</v>
      </c>
      <c r="I55" s="10">
        <v>1538</v>
      </c>
      <c r="J55" s="10">
        <v>1623</v>
      </c>
      <c r="K55" s="10">
        <v>1680</v>
      </c>
      <c r="L55" s="10">
        <v>1808</v>
      </c>
      <c r="M55" s="10">
        <v>1892</v>
      </c>
      <c r="N55" s="11"/>
      <c r="O55" s="47" t="s">
        <v>21</v>
      </c>
      <c r="P55" s="17">
        <v>1213</v>
      </c>
      <c r="Q55" s="14">
        <f>SUM(P55/P59)</f>
        <v>8.524244553759662E-2</v>
      </c>
      <c r="R55" s="2">
        <v>1</v>
      </c>
    </row>
    <row r="56" spans="1:18" s="2" customFormat="1" ht="16.5" customHeight="1" thickBot="1">
      <c r="A56" s="7" t="s">
        <v>61</v>
      </c>
      <c r="B56" s="12" t="s">
        <v>5</v>
      </c>
      <c r="C56" s="10">
        <v>1130</v>
      </c>
      <c r="D56" s="10">
        <v>1194</v>
      </c>
      <c r="E56" s="10">
        <v>1219</v>
      </c>
      <c r="F56" s="10">
        <v>1235</v>
      </c>
      <c r="G56" s="10">
        <v>1252</v>
      </c>
      <c r="H56" s="10">
        <v>1284</v>
      </c>
      <c r="I56" s="10">
        <v>1603</v>
      </c>
      <c r="J56" s="10">
        <v>1645</v>
      </c>
      <c r="K56" s="10">
        <v>1829</v>
      </c>
      <c r="L56" s="10">
        <v>1970</v>
      </c>
      <c r="M56" s="9">
        <v>2156</v>
      </c>
      <c r="N56" s="11" t="s">
        <v>6</v>
      </c>
      <c r="O56" s="26" t="s">
        <v>18</v>
      </c>
      <c r="P56" s="17">
        <v>484</v>
      </c>
      <c r="Q56" s="14">
        <f>SUM(P56/P59)</f>
        <v>3.4012649332396346E-2</v>
      </c>
    </row>
    <row r="57" spans="1:18" s="2" customFormat="1" ht="16.5" customHeight="1" thickBot="1">
      <c r="A57" s="18" t="s">
        <v>120</v>
      </c>
      <c r="B57" s="57" t="s">
        <v>25</v>
      </c>
      <c r="C57" s="10">
        <v>945</v>
      </c>
      <c r="D57" s="10">
        <v>972</v>
      </c>
      <c r="E57" s="10">
        <v>983</v>
      </c>
      <c r="F57" s="10">
        <v>1002</v>
      </c>
      <c r="G57" s="10">
        <v>1034</v>
      </c>
      <c r="H57" s="10">
        <v>1098</v>
      </c>
      <c r="I57" s="10">
        <v>1133</v>
      </c>
      <c r="J57" s="10">
        <v>1165</v>
      </c>
      <c r="K57" s="10">
        <v>1249</v>
      </c>
      <c r="L57" s="10" t="s">
        <v>20</v>
      </c>
      <c r="O57" s="55" t="s">
        <v>25</v>
      </c>
      <c r="P57" s="17">
        <v>945</v>
      </c>
      <c r="Q57" s="14">
        <f>SUM(P57/P59)</f>
        <v>6.6408995080815172E-2</v>
      </c>
    </row>
    <row r="58" spans="1:18" s="2" customFormat="1" ht="16.5" customHeight="1" thickBot="1">
      <c r="A58" s="18" t="s">
        <v>114</v>
      </c>
      <c r="B58" s="28" t="s">
        <v>3</v>
      </c>
      <c r="C58" s="10">
        <v>896</v>
      </c>
      <c r="D58" s="10">
        <v>906</v>
      </c>
      <c r="E58" s="10">
        <v>917</v>
      </c>
      <c r="F58" s="10">
        <v>926</v>
      </c>
      <c r="G58" s="10">
        <v>964</v>
      </c>
      <c r="H58" s="10">
        <v>1118</v>
      </c>
      <c r="I58" s="10">
        <v>1193</v>
      </c>
      <c r="J58" s="10">
        <v>1222</v>
      </c>
      <c r="K58" s="10">
        <v>1348</v>
      </c>
      <c r="L58" s="10">
        <v>1547</v>
      </c>
      <c r="M58" s="10" t="s">
        <v>20</v>
      </c>
      <c r="O58" s="13" t="s">
        <v>17</v>
      </c>
      <c r="P58" s="17">
        <f>(C53+C59+C63+C64)</f>
        <v>3108</v>
      </c>
      <c r="Q58" s="14">
        <f>SUM(P58/P59)</f>
        <v>0.21841180604356991</v>
      </c>
      <c r="R58" s="2">
        <v>1</v>
      </c>
    </row>
    <row r="59" spans="1:18" s="2" customFormat="1" ht="16.5" customHeight="1" thickBot="1">
      <c r="A59" s="18" t="s">
        <v>68</v>
      </c>
      <c r="B59" s="23" t="s">
        <v>14</v>
      </c>
      <c r="C59" s="10">
        <v>862</v>
      </c>
      <c r="D59" s="10">
        <v>872</v>
      </c>
      <c r="E59" s="10">
        <v>901</v>
      </c>
      <c r="F59" s="10">
        <v>927</v>
      </c>
      <c r="G59" s="10">
        <v>974</v>
      </c>
      <c r="H59" s="10">
        <v>1005</v>
      </c>
      <c r="I59" s="10">
        <v>1058</v>
      </c>
      <c r="J59" s="10">
        <v>1089</v>
      </c>
      <c r="K59" s="10" t="s">
        <v>20</v>
      </c>
      <c r="P59" s="24">
        <v>14230</v>
      </c>
    </row>
    <row r="60" spans="1:18" s="2" customFormat="1" ht="16.5" customHeight="1" thickBot="1">
      <c r="A60" s="18" t="s">
        <v>122</v>
      </c>
      <c r="B60" s="22" t="s">
        <v>16</v>
      </c>
      <c r="C60" s="10">
        <v>859</v>
      </c>
      <c r="D60" s="10">
        <v>862</v>
      </c>
      <c r="E60" s="10">
        <v>889</v>
      </c>
      <c r="F60" s="10">
        <v>903</v>
      </c>
      <c r="G60" s="10">
        <v>921</v>
      </c>
      <c r="H60" s="10">
        <v>940</v>
      </c>
      <c r="I60" s="10">
        <v>960</v>
      </c>
      <c r="J60" s="10" t="s">
        <v>20</v>
      </c>
    </row>
    <row r="61" spans="1:18" s="2" customFormat="1" ht="16.5" customHeight="1" thickBot="1">
      <c r="A61" s="18" t="s">
        <v>111</v>
      </c>
      <c r="B61" s="19" t="s">
        <v>5</v>
      </c>
      <c r="C61" s="10">
        <v>775</v>
      </c>
      <c r="D61" s="10">
        <v>808</v>
      </c>
      <c r="E61" s="10">
        <v>830</v>
      </c>
      <c r="F61" s="10">
        <v>845</v>
      </c>
      <c r="G61" s="10">
        <v>873</v>
      </c>
      <c r="H61" s="10">
        <v>896</v>
      </c>
      <c r="I61" s="10" t="s">
        <v>20</v>
      </c>
      <c r="J61" s="17"/>
      <c r="K61" s="17"/>
      <c r="L61" s="17"/>
      <c r="M61" s="17"/>
    </row>
    <row r="62" spans="1:18" s="2" customFormat="1" ht="16.5" customHeight="1" thickBot="1">
      <c r="A62" s="18" t="s">
        <v>65</v>
      </c>
      <c r="B62" s="28" t="s">
        <v>3</v>
      </c>
      <c r="C62" s="10">
        <v>732</v>
      </c>
      <c r="D62" s="10">
        <v>748</v>
      </c>
      <c r="E62" s="10">
        <v>757</v>
      </c>
      <c r="F62" s="10">
        <v>766</v>
      </c>
      <c r="G62" s="10">
        <v>796</v>
      </c>
      <c r="H62" s="10" t="s">
        <v>20</v>
      </c>
    </row>
    <row r="63" spans="1:18" s="2" customFormat="1" ht="16.5" customHeight="1" thickBot="1">
      <c r="A63" s="18" t="s">
        <v>118</v>
      </c>
      <c r="B63" s="23" t="s">
        <v>14</v>
      </c>
      <c r="C63" s="10">
        <v>520</v>
      </c>
      <c r="D63" s="10">
        <v>525</v>
      </c>
      <c r="E63" s="10">
        <v>538</v>
      </c>
      <c r="F63" s="10" t="s">
        <v>20</v>
      </c>
    </row>
    <row r="64" spans="1:18" s="2" customFormat="1" ht="16.5" customHeight="1" thickBot="1">
      <c r="A64" s="18" t="s">
        <v>117</v>
      </c>
      <c r="B64" s="23" t="s">
        <v>14</v>
      </c>
      <c r="C64" s="10">
        <v>501</v>
      </c>
      <c r="D64" s="10">
        <v>527</v>
      </c>
      <c r="E64" s="10">
        <v>554</v>
      </c>
      <c r="F64" s="10">
        <v>578</v>
      </c>
      <c r="G64" s="10" t="s">
        <v>20</v>
      </c>
    </row>
    <row r="65" spans="1:14" s="2" customFormat="1" ht="16.5" customHeight="1" thickBot="1">
      <c r="A65" s="18" t="s">
        <v>119</v>
      </c>
      <c r="B65" s="27" t="s">
        <v>18</v>
      </c>
      <c r="C65" s="10">
        <v>484</v>
      </c>
      <c r="D65" s="10">
        <v>495</v>
      </c>
      <c r="E65" s="10" t="s">
        <v>20</v>
      </c>
    </row>
    <row r="66" spans="1:14" s="2" customFormat="1" ht="16.5" customHeight="1" thickBot="1">
      <c r="A66" s="18" t="s">
        <v>112</v>
      </c>
      <c r="B66" s="19" t="s">
        <v>5</v>
      </c>
      <c r="C66" s="10">
        <v>397</v>
      </c>
      <c r="D66" s="10" t="s">
        <v>20</v>
      </c>
      <c r="I66" s="17"/>
      <c r="J66" s="17"/>
      <c r="K66" s="17"/>
      <c r="L66" s="17"/>
      <c r="M66" s="17"/>
    </row>
    <row r="67" spans="1:14" s="2" customFormat="1" ht="11.25" customHeight="1">
      <c r="A67" s="29"/>
      <c r="B67" s="30"/>
      <c r="C67" s="29"/>
      <c r="D67" s="29"/>
      <c r="E67" s="29"/>
      <c r="N67" s="14"/>
    </row>
    <row r="68" spans="1:14" s="2" customFormat="1" ht="17.45" customHeight="1">
      <c r="A68" s="1" t="s">
        <v>106</v>
      </c>
    </row>
    <row r="69" spans="1:14" s="2" customFormat="1" ht="8.25" customHeight="1" thickBot="1">
      <c r="A69" s="1"/>
    </row>
    <row r="70" spans="1:14" s="2" customFormat="1" ht="17.45" customHeight="1" thickBot="1">
      <c r="A70" s="4" t="s">
        <v>0</v>
      </c>
      <c r="B70" s="5" t="s">
        <v>1</v>
      </c>
      <c r="C70" s="5" t="s">
        <v>2</v>
      </c>
      <c r="D70" s="5">
        <v>2</v>
      </c>
      <c r="E70" s="5">
        <v>3</v>
      </c>
      <c r="F70" s="5">
        <v>4</v>
      </c>
      <c r="G70" s="5">
        <v>5</v>
      </c>
      <c r="H70" s="5">
        <v>6</v>
      </c>
      <c r="I70" s="5"/>
      <c r="J70" s="13" t="s">
        <v>9</v>
      </c>
      <c r="K70" s="14">
        <f>(7431/15857)</f>
        <v>0.46862584347606734</v>
      </c>
    </row>
    <row r="71" spans="1:14" s="2" customFormat="1" ht="17.45" customHeight="1" thickBot="1">
      <c r="A71" s="7" t="s">
        <v>84</v>
      </c>
      <c r="B71" s="42" t="s">
        <v>16</v>
      </c>
      <c r="C71" s="9">
        <v>2436</v>
      </c>
      <c r="D71" s="10"/>
      <c r="E71" s="9"/>
      <c r="F71" s="10"/>
      <c r="G71" s="10"/>
      <c r="H71" s="10"/>
      <c r="I71" s="11" t="s">
        <v>4</v>
      </c>
      <c r="K71" s="13" t="s">
        <v>11</v>
      </c>
      <c r="L71" s="13" t="s">
        <v>12</v>
      </c>
      <c r="M71" s="13" t="s">
        <v>13</v>
      </c>
      <c r="N71" s="13"/>
    </row>
    <row r="72" spans="1:14" s="2" customFormat="1" ht="17.45" customHeight="1" thickBot="1">
      <c r="A72" s="7" t="s">
        <v>100</v>
      </c>
      <c r="B72" s="12" t="s">
        <v>5</v>
      </c>
      <c r="C72" s="10">
        <v>976</v>
      </c>
      <c r="D72" s="10">
        <v>1068</v>
      </c>
      <c r="E72" s="10">
        <v>1166</v>
      </c>
      <c r="F72" s="10">
        <v>1232</v>
      </c>
      <c r="G72" s="10">
        <v>1600</v>
      </c>
      <c r="H72" s="9">
        <v>1840</v>
      </c>
      <c r="I72" s="11" t="s">
        <v>8</v>
      </c>
      <c r="J72" s="16" t="s">
        <v>5</v>
      </c>
      <c r="K72" s="17">
        <f>(C72+C75+C78)</f>
        <v>1868</v>
      </c>
      <c r="L72" s="14">
        <f>SUM(K72/K78)</f>
        <v>0.25659340659340657</v>
      </c>
      <c r="M72" s="2">
        <v>1</v>
      </c>
    </row>
    <row r="73" spans="1:14" s="2" customFormat="1" ht="17.45" customHeight="1" thickBot="1">
      <c r="A73" s="7" t="s">
        <v>99</v>
      </c>
      <c r="B73" s="8" t="s">
        <v>3</v>
      </c>
      <c r="C73" s="10">
        <v>917</v>
      </c>
      <c r="D73" s="10">
        <v>1031</v>
      </c>
      <c r="E73" s="10">
        <v>1047</v>
      </c>
      <c r="F73" s="10">
        <v>1262</v>
      </c>
      <c r="G73" s="10">
        <v>1364</v>
      </c>
      <c r="H73" s="9">
        <v>1658</v>
      </c>
      <c r="I73" s="11" t="s">
        <v>7</v>
      </c>
      <c r="J73" s="20" t="s">
        <v>3</v>
      </c>
      <c r="K73" s="17">
        <v>917</v>
      </c>
      <c r="L73" s="14">
        <f>SUM(K73/K78)</f>
        <v>0.12596153846153846</v>
      </c>
      <c r="M73" s="2">
        <v>1</v>
      </c>
    </row>
    <row r="74" spans="1:14" s="2" customFormat="1" ht="17.45" customHeight="1" thickBot="1">
      <c r="A74" s="18" t="s">
        <v>103</v>
      </c>
      <c r="B74" s="57" t="s">
        <v>25</v>
      </c>
      <c r="C74" s="10">
        <v>800</v>
      </c>
      <c r="D74" s="10">
        <v>884</v>
      </c>
      <c r="E74" s="10">
        <v>895</v>
      </c>
      <c r="F74" s="10">
        <v>966</v>
      </c>
      <c r="G74" s="10">
        <v>1105</v>
      </c>
      <c r="H74" s="10">
        <v>1321</v>
      </c>
      <c r="I74" s="11"/>
      <c r="J74" s="21" t="s">
        <v>16</v>
      </c>
      <c r="K74" s="17">
        <v>2436</v>
      </c>
      <c r="L74" s="14">
        <f>SUM(K74/K78)</f>
        <v>0.33461538461538459</v>
      </c>
      <c r="M74" s="2">
        <v>1</v>
      </c>
    </row>
    <row r="75" spans="1:14" s="2" customFormat="1" ht="17.45" customHeight="1" thickBot="1">
      <c r="A75" s="18" t="s">
        <v>101</v>
      </c>
      <c r="B75" s="19" t="s">
        <v>5</v>
      </c>
      <c r="C75" s="10">
        <v>679</v>
      </c>
      <c r="D75" s="10">
        <v>743</v>
      </c>
      <c r="E75" s="10">
        <v>793</v>
      </c>
      <c r="F75" s="10">
        <v>834</v>
      </c>
      <c r="G75" s="10" t="s">
        <v>20</v>
      </c>
      <c r="J75" s="47" t="s">
        <v>21</v>
      </c>
      <c r="K75" s="17">
        <v>616</v>
      </c>
      <c r="L75" s="14">
        <f>SUM(K75/K78)</f>
        <v>8.461538461538462E-2</v>
      </c>
    </row>
    <row r="76" spans="1:14" s="2" customFormat="1" ht="17.45" customHeight="1" thickBot="1">
      <c r="A76" s="18" t="s">
        <v>105</v>
      </c>
      <c r="B76" s="23" t="s">
        <v>14</v>
      </c>
      <c r="C76" s="10">
        <v>643</v>
      </c>
      <c r="D76" s="10">
        <v>759</v>
      </c>
      <c r="E76" s="10">
        <v>768</v>
      </c>
      <c r="F76" s="10">
        <v>973</v>
      </c>
      <c r="G76" s="10">
        <v>1082</v>
      </c>
      <c r="H76" s="10" t="s">
        <v>20</v>
      </c>
      <c r="J76" s="55" t="s">
        <v>25</v>
      </c>
      <c r="K76" s="17">
        <v>800</v>
      </c>
      <c r="L76" s="56">
        <f>SUM(K76/K78)</f>
        <v>0.10989010989010989</v>
      </c>
      <c r="N76" s="14"/>
    </row>
    <row r="77" spans="1:14" s="2" customFormat="1" ht="17.45" customHeight="1" thickBot="1">
      <c r="A77" s="18" t="s">
        <v>104</v>
      </c>
      <c r="B77" s="46" t="s">
        <v>21</v>
      </c>
      <c r="C77" s="10">
        <v>616</v>
      </c>
      <c r="D77" s="10">
        <v>741</v>
      </c>
      <c r="E77" s="10">
        <v>766</v>
      </c>
      <c r="F77" s="10" t="s">
        <v>20</v>
      </c>
      <c r="J77" s="13" t="s">
        <v>17</v>
      </c>
      <c r="K77" s="17">
        <v>643</v>
      </c>
      <c r="L77" s="14">
        <f>SUM(K77/K78)</f>
        <v>8.832417582417583E-2</v>
      </c>
    </row>
    <row r="78" spans="1:14" s="2" customFormat="1" ht="17.45" customHeight="1" thickBot="1">
      <c r="A78" s="18" t="s">
        <v>102</v>
      </c>
      <c r="B78" s="19" t="s">
        <v>5</v>
      </c>
      <c r="C78" s="10">
        <v>213</v>
      </c>
      <c r="D78" s="10">
        <v>233</v>
      </c>
      <c r="E78" s="10" t="s">
        <v>20</v>
      </c>
      <c r="K78" s="24">
        <v>7280</v>
      </c>
    </row>
    <row r="80" spans="1:14" s="2" customFormat="1" ht="17.45" customHeight="1">
      <c r="A80" s="1" t="s">
        <v>107</v>
      </c>
    </row>
    <row r="81" spans="1:19" s="2" customFormat="1" ht="8.25" customHeight="1" thickBot="1">
      <c r="A81" s="1"/>
    </row>
    <row r="82" spans="1:19" s="2" customFormat="1" ht="17.45" customHeight="1" thickBot="1">
      <c r="A82" s="4" t="s">
        <v>0</v>
      </c>
      <c r="B82" s="5" t="s">
        <v>1</v>
      </c>
      <c r="C82" s="5" t="s">
        <v>2</v>
      </c>
      <c r="D82" s="5">
        <v>2</v>
      </c>
      <c r="E82" s="5">
        <v>3</v>
      </c>
      <c r="F82" s="5">
        <v>4</v>
      </c>
      <c r="G82" s="5">
        <v>5</v>
      </c>
      <c r="H82" s="5">
        <v>6</v>
      </c>
      <c r="I82" s="5"/>
      <c r="J82" s="13" t="s">
        <v>9</v>
      </c>
      <c r="K82" s="14">
        <f>(10358/20732)</f>
        <v>0.4996141230947328</v>
      </c>
    </row>
    <row r="83" spans="1:19" s="2" customFormat="1" ht="17.45" customHeight="1" thickBot="1">
      <c r="A83" s="7" t="s">
        <v>81</v>
      </c>
      <c r="B83" s="15" t="s">
        <v>14</v>
      </c>
      <c r="C83" s="9">
        <v>2101</v>
      </c>
      <c r="D83" s="10"/>
      <c r="E83" s="9"/>
      <c r="F83" s="10"/>
      <c r="G83" s="10"/>
      <c r="H83" s="10"/>
      <c r="I83" s="11" t="s">
        <v>4</v>
      </c>
      <c r="K83" s="13" t="s">
        <v>11</v>
      </c>
      <c r="L83" s="13" t="s">
        <v>12</v>
      </c>
      <c r="M83" s="13" t="s">
        <v>13</v>
      </c>
      <c r="N83" s="13"/>
    </row>
    <row r="84" spans="1:19" s="2" customFormat="1" ht="17.45" customHeight="1" thickBot="1">
      <c r="A84" s="7" t="s">
        <v>79</v>
      </c>
      <c r="B84" s="42" t="s">
        <v>16</v>
      </c>
      <c r="C84" s="10">
        <v>1274</v>
      </c>
      <c r="D84" s="10">
        <v>1349</v>
      </c>
      <c r="E84" s="10">
        <v>1351</v>
      </c>
      <c r="F84" s="10">
        <v>1639</v>
      </c>
      <c r="G84" s="10">
        <v>1846</v>
      </c>
      <c r="H84" s="9">
        <v>1913</v>
      </c>
      <c r="I84" s="11" t="s">
        <v>7</v>
      </c>
      <c r="J84" s="16" t="s">
        <v>5</v>
      </c>
      <c r="K84" s="17">
        <f>(C85+C91)</f>
        <v>1867</v>
      </c>
      <c r="L84" s="14">
        <f>SUM(K84/K89)</f>
        <v>0.18284203310155714</v>
      </c>
      <c r="M84" s="2">
        <v>1</v>
      </c>
    </row>
    <row r="85" spans="1:19" s="2" customFormat="1" ht="17.45" customHeight="1" thickBot="1">
      <c r="A85" s="7" t="s">
        <v>73</v>
      </c>
      <c r="B85" s="12" t="s">
        <v>5</v>
      </c>
      <c r="C85" s="10">
        <v>1237</v>
      </c>
      <c r="D85" s="10">
        <v>1541</v>
      </c>
      <c r="E85" s="10">
        <v>1551</v>
      </c>
      <c r="F85" s="10">
        <v>1603</v>
      </c>
      <c r="G85" s="10">
        <v>1766</v>
      </c>
      <c r="H85" s="9">
        <v>2089</v>
      </c>
      <c r="I85" s="11" t="s">
        <v>8</v>
      </c>
      <c r="J85" s="20" t="s">
        <v>3</v>
      </c>
      <c r="K85" s="17">
        <f>(C87+C88)</f>
        <v>2185</v>
      </c>
      <c r="L85" s="14">
        <f>SUM(K85/K89)</f>
        <v>0.21398491822544316</v>
      </c>
      <c r="M85" s="2">
        <v>1</v>
      </c>
    </row>
    <row r="86" spans="1:19" s="2" customFormat="1" ht="17.45" customHeight="1" thickBot="1">
      <c r="A86" s="18" t="s">
        <v>83</v>
      </c>
      <c r="B86" s="22" t="s">
        <v>16</v>
      </c>
      <c r="C86" s="10">
        <v>1191</v>
      </c>
      <c r="D86" s="10">
        <v>1220</v>
      </c>
      <c r="E86" s="10">
        <v>1238</v>
      </c>
      <c r="F86" s="10">
        <v>1264</v>
      </c>
      <c r="G86" s="10">
        <v>1430</v>
      </c>
      <c r="H86" s="10">
        <v>1729</v>
      </c>
      <c r="I86" s="11"/>
      <c r="J86" s="21" t="s">
        <v>16</v>
      </c>
      <c r="K86" s="17">
        <f>(C84+C86)</f>
        <v>2465</v>
      </c>
      <c r="L86" s="14">
        <f>SUM(K86/K89)</f>
        <v>0.2414063265106258</v>
      </c>
      <c r="M86" s="2">
        <v>1</v>
      </c>
    </row>
    <row r="87" spans="1:19" s="2" customFormat="1" ht="17.45" customHeight="1" thickBot="1">
      <c r="A87" s="18" t="s">
        <v>108</v>
      </c>
      <c r="B87" s="28" t="s">
        <v>3</v>
      </c>
      <c r="C87" s="10">
        <v>1134</v>
      </c>
      <c r="D87" s="10">
        <v>1152</v>
      </c>
      <c r="E87" s="10">
        <v>1163</v>
      </c>
      <c r="F87" s="10">
        <v>1190</v>
      </c>
      <c r="G87" s="10">
        <v>1356</v>
      </c>
      <c r="H87" s="10" t="s">
        <v>20</v>
      </c>
      <c r="J87" s="47" t="s">
        <v>21</v>
      </c>
      <c r="K87" s="17">
        <v>815</v>
      </c>
      <c r="L87" s="14">
        <f>SUM(K87/K89)</f>
        <v>7.9815884830085199E-2</v>
      </c>
    </row>
    <row r="88" spans="1:19" s="2" customFormat="1" ht="17.45" customHeight="1" thickBot="1">
      <c r="A88" s="7" t="s">
        <v>76</v>
      </c>
      <c r="B88" s="8" t="s">
        <v>3</v>
      </c>
      <c r="C88" s="10">
        <v>1051</v>
      </c>
      <c r="D88" s="10">
        <v>1125</v>
      </c>
      <c r="E88" s="10">
        <v>1128</v>
      </c>
      <c r="F88" s="10">
        <v>1301</v>
      </c>
      <c r="G88" s="10">
        <v>1426</v>
      </c>
      <c r="H88" s="9">
        <v>1832</v>
      </c>
      <c r="I88" s="11" t="s">
        <v>6</v>
      </c>
      <c r="J88" s="13" t="s">
        <v>17</v>
      </c>
      <c r="K88" s="17">
        <f>(C83+C90)</f>
        <v>2879</v>
      </c>
      <c r="L88" s="14">
        <f>SUM(K88/K89)</f>
        <v>0.28195083733228871</v>
      </c>
      <c r="M88" s="2">
        <v>1</v>
      </c>
      <c r="N88" s="14"/>
    </row>
    <row r="89" spans="1:19" s="2" customFormat="1" ht="17.45" customHeight="1" thickBot="1">
      <c r="A89" s="18" t="s">
        <v>80</v>
      </c>
      <c r="B89" s="46" t="s">
        <v>21</v>
      </c>
      <c r="C89" s="10">
        <v>815</v>
      </c>
      <c r="D89" s="10">
        <v>853</v>
      </c>
      <c r="E89" s="10">
        <v>862</v>
      </c>
      <c r="F89" s="10">
        <v>1027</v>
      </c>
      <c r="G89" s="10" t="s">
        <v>20</v>
      </c>
      <c r="K89" s="24">
        <v>10211</v>
      </c>
    </row>
    <row r="90" spans="1:19" s="2" customFormat="1" ht="17.45" customHeight="1" thickBot="1">
      <c r="A90" s="18" t="s">
        <v>109</v>
      </c>
      <c r="B90" s="23" t="s">
        <v>14</v>
      </c>
      <c r="C90" s="10">
        <v>778</v>
      </c>
      <c r="D90" s="10">
        <v>819</v>
      </c>
      <c r="E90" s="10">
        <v>824</v>
      </c>
      <c r="F90" s="10" t="s">
        <v>20</v>
      </c>
    </row>
    <row r="91" spans="1:19" s="2" customFormat="1" ht="17.45" customHeight="1" thickBot="1">
      <c r="A91" s="18" t="s">
        <v>74</v>
      </c>
      <c r="B91" s="19" t="s">
        <v>5</v>
      </c>
      <c r="C91" s="10">
        <v>630</v>
      </c>
      <c r="D91" s="10" t="s">
        <v>20</v>
      </c>
      <c r="K91" s="14"/>
    </row>
    <row r="93" spans="1:19" s="31" customFormat="1" ht="15" customHeight="1">
      <c r="B93" s="35" t="s">
        <v>19</v>
      </c>
      <c r="C93" s="37" t="s">
        <v>5</v>
      </c>
      <c r="D93" s="38" t="s">
        <v>3</v>
      </c>
      <c r="E93" s="39" t="s">
        <v>16</v>
      </c>
      <c r="F93" s="59" t="s">
        <v>25</v>
      </c>
      <c r="G93" s="40" t="s">
        <v>18</v>
      </c>
      <c r="H93" s="48" t="s">
        <v>21</v>
      </c>
      <c r="I93" s="35" t="s">
        <v>17</v>
      </c>
      <c r="Q93" s="32"/>
      <c r="R93" s="33"/>
      <c r="S93" s="34"/>
    </row>
    <row r="94" spans="1:19" s="31" customFormat="1" ht="15" customHeight="1">
      <c r="A94" s="31" t="s">
        <v>11</v>
      </c>
      <c r="B94" s="36">
        <f>SUM(J9+R36+P59+K89+J21+K78)</f>
        <v>66133</v>
      </c>
      <c r="C94" s="33">
        <f>SUM(K84+P52+R30+J16+J5+K72)</f>
        <v>21173</v>
      </c>
      <c r="D94" s="33">
        <f>SUM(K85+P53+R31+J17+J6+K73)</f>
        <v>13767</v>
      </c>
      <c r="E94" s="33">
        <f>SUM(K86+P54+R32+J18+J7+K74)</f>
        <v>12492</v>
      </c>
      <c r="F94" s="33">
        <f>(K76+P57+R33)</f>
        <v>2493</v>
      </c>
      <c r="G94" s="33">
        <f>(P56)</f>
        <v>484</v>
      </c>
      <c r="H94" s="33">
        <f>(K87+K75+P55+R34+J19+J8)</f>
        <v>4015</v>
      </c>
      <c r="I94" s="33">
        <f>SUM(K88+P58+R35+J20+K77)</f>
        <v>11719</v>
      </c>
      <c r="Q94" s="35"/>
      <c r="R94" s="36"/>
      <c r="S94" s="34"/>
    </row>
    <row r="95" spans="1:19" s="31" customFormat="1" ht="15" customHeight="1">
      <c r="A95" s="31" t="s">
        <v>12</v>
      </c>
      <c r="B95" s="41">
        <v>1</v>
      </c>
      <c r="C95" s="34">
        <f t="shared" ref="C95:I95" si="0">SUM(C94/$B$94)</f>
        <v>0.32015786369890975</v>
      </c>
      <c r="D95" s="34">
        <f t="shared" si="0"/>
        <v>0.20817141215429513</v>
      </c>
      <c r="E95" s="34">
        <f t="shared" si="0"/>
        <v>0.1888920811092798</v>
      </c>
      <c r="F95" s="34">
        <f>SUM(F94/$B$94)</f>
        <v>3.7696762584488834E-2</v>
      </c>
      <c r="G95" s="34">
        <f t="shared" si="0"/>
        <v>7.3185852751273947E-3</v>
      </c>
      <c r="H95" s="34">
        <f t="shared" si="0"/>
        <v>6.0710991486852252E-2</v>
      </c>
      <c r="I95" s="34">
        <f t="shared" si="0"/>
        <v>0.17720351413061558</v>
      </c>
    </row>
    <row r="96" spans="1:19" s="31" customFormat="1" ht="15" customHeight="1">
      <c r="A96" s="31" t="s">
        <v>13</v>
      </c>
      <c r="B96" s="35">
        <v>25</v>
      </c>
      <c r="C96" s="31">
        <v>10</v>
      </c>
      <c r="D96" s="31">
        <v>7</v>
      </c>
      <c r="E96" s="31">
        <v>4</v>
      </c>
      <c r="F96" s="31">
        <v>0</v>
      </c>
      <c r="G96" s="31">
        <v>0</v>
      </c>
      <c r="H96" s="31">
        <v>1</v>
      </c>
      <c r="I96" s="31">
        <v>3</v>
      </c>
    </row>
  </sheetData>
  <phoneticPr fontId="0" type="noConversion"/>
  <pageMargins left="0.75" right="0.75" top="1" bottom="1" header="0.5" footer="0.5"/>
  <pageSetup paperSize="9" orientation="portrait" horizontalDpi="300" verticalDpi="300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>
  <dimension ref="A1:R78"/>
  <sheetViews>
    <sheetView workbookViewId="0">
      <selection activeCell="N11" sqref="N11"/>
    </sheetView>
  </sheetViews>
  <sheetFormatPr defaultRowHeight="12.75"/>
  <cols>
    <col min="1" max="1" width="25.28515625" customWidth="1"/>
    <col min="2" max="2" width="8.42578125" customWidth="1"/>
    <col min="3" max="3" width="9.7109375" customWidth="1"/>
    <col min="4" max="17" width="8.5703125" customWidth="1"/>
  </cols>
  <sheetData>
    <row r="1" spans="1:16" s="2" customFormat="1" ht="16.5" customHeight="1">
      <c r="A1" s="1" t="s">
        <v>27</v>
      </c>
    </row>
    <row r="2" spans="1:16" s="2" customFormat="1" ht="9.75" customHeight="1" thickBot="1">
      <c r="A2" s="3"/>
    </row>
    <row r="3" spans="1:16" s="2" customFormat="1" ht="16.5" customHeight="1" thickBot="1">
      <c r="A3" s="4" t="s">
        <v>0</v>
      </c>
      <c r="B3" s="5" t="s">
        <v>1</v>
      </c>
      <c r="C3" s="5" t="s">
        <v>2</v>
      </c>
      <c r="D3" s="5">
        <v>2</v>
      </c>
      <c r="E3" s="5">
        <v>3</v>
      </c>
      <c r="F3" s="5">
        <v>4</v>
      </c>
      <c r="G3" s="5">
        <v>5</v>
      </c>
      <c r="H3" s="6"/>
      <c r="I3" s="13" t="s">
        <v>9</v>
      </c>
      <c r="J3" s="14">
        <f>(11653/22177)</f>
        <v>0.52545429949948141</v>
      </c>
    </row>
    <row r="4" spans="1:16" s="2" customFormat="1" ht="16.5" customHeight="1" thickBot="1">
      <c r="A4" s="7" t="s">
        <v>34</v>
      </c>
      <c r="B4" s="42" t="s">
        <v>16</v>
      </c>
      <c r="C4" s="9">
        <v>3284</v>
      </c>
      <c r="D4" s="10"/>
      <c r="E4" s="9"/>
      <c r="F4" s="10"/>
      <c r="G4" s="10"/>
      <c r="H4" s="11" t="s">
        <v>4</v>
      </c>
      <c r="J4" s="13" t="s">
        <v>11</v>
      </c>
      <c r="K4" s="13" t="s">
        <v>12</v>
      </c>
      <c r="L4" s="13" t="s">
        <v>13</v>
      </c>
    </row>
    <row r="5" spans="1:16" s="2" customFormat="1" ht="16.5" customHeight="1" thickBot="1">
      <c r="A5" s="7" t="s">
        <v>29</v>
      </c>
      <c r="B5" s="12" t="s">
        <v>5</v>
      </c>
      <c r="C5" s="10">
        <v>2180</v>
      </c>
      <c r="D5" s="9">
        <v>2344</v>
      </c>
      <c r="E5" s="10"/>
      <c r="F5" s="9"/>
      <c r="G5" s="9"/>
      <c r="H5" s="11" t="s">
        <v>8</v>
      </c>
      <c r="I5" s="16" t="s">
        <v>5</v>
      </c>
      <c r="J5" s="17">
        <f>(C5+C7)</f>
        <v>3598</v>
      </c>
      <c r="K5" s="14">
        <f>SUM(J5/J9)</f>
        <v>0.31464801049409707</v>
      </c>
      <c r="L5" s="2">
        <v>1</v>
      </c>
    </row>
    <row r="6" spans="1:16" s="2" customFormat="1" ht="16.5" customHeight="1" thickBot="1">
      <c r="A6" s="7" t="s">
        <v>31</v>
      </c>
      <c r="B6" s="8" t="s">
        <v>3</v>
      </c>
      <c r="C6" s="10">
        <v>1980</v>
      </c>
      <c r="D6" s="10">
        <v>2156</v>
      </c>
      <c r="E6" s="10">
        <v>2169</v>
      </c>
      <c r="F6" s="9">
        <v>2316</v>
      </c>
      <c r="G6" s="9"/>
      <c r="H6" s="11" t="s">
        <v>7</v>
      </c>
      <c r="I6" s="20" t="s">
        <v>3</v>
      </c>
      <c r="J6" s="17">
        <f>(C6+C8+C9)</f>
        <v>3888</v>
      </c>
      <c r="K6" s="14">
        <f>SUM(J6/J9)</f>
        <v>0.34000874508089202</v>
      </c>
      <c r="L6" s="2">
        <v>2</v>
      </c>
    </row>
    <row r="7" spans="1:16" s="2" customFormat="1" ht="16.5" customHeight="1" thickBot="1">
      <c r="A7" s="18" t="s">
        <v>28</v>
      </c>
      <c r="B7" s="19" t="s">
        <v>5</v>
      </c>
      <c r="C7" s="10">
        <v>1418</v>
      </c>
      <c r="D7" s="10">
        <v>1558</v>
      </c>
      <c r="E7" s="10">
        <v>1580</v>
      </c>
      <c r="F7" s="10">
        <v>1773</v>
      </c>
      <c r="G7" s="10">
        <v>1880</v>
      </c>
      <c r="H7" s="11"/>
      <c r="I7" s="21" t="s">
        <v>16</v>
      </c>
      <c r="J7" s="17">
        <v>3284</v>
      </c>
      <c r="K7" s="14">
        <f>SUM(J7/J9)</f>
        <v>0.28718845649322255</v>
      </c>
      <c r="L7" s="2">
        <v>1</v>
      </c>
    </row>
    <row r="8" spans="1:16" s="2" customFormat="1" ht="16.5" customHeight="1" thickBot="1">
      <c r="A8" s="7" t="s">
        <v>30</v>
      </c>
      <c r="B8" s="8" t="s">
        <v>3</v>
      </c>
      <c r="C8" s="10">
        <v>1068</v>
      </c>
      <c r="D8" s="10">
        <v>1273</v>
      </c>
      <c r="E8" s="10">
        <v>1282</v>
      </c>
      <c r="F8" s="10">
        <v>1502</v>
      </c>
      <c r="G8" s="9">
        <v>2086</v>
      </c>
      <c r="H8" s="11" t="s">
        <v>6</v>
      </c>
      <c r="I8" s="13" t="s">
        <v>17</v>
      </c>
      <c r="J8" s="17">
        <v>665</v>
      </c>
      <c r="K8" s="14">
        <f>SUM(J8/J9)</f>
        <v>5.8154787931788368E-2</v>
      </c>
    </row>
    <row r="9" spans="1:16" s="2" customFormat="1" ht="16.5" customHeight="1" thickBot="1">
      <c r="A9" s="18" t="s">
        <v>32</v>
      </c>
      <c r="B9" s="28" t="s">
        <v>3</v>
      </c>
      <c r="C9" s="10">
        <v>840</v>
      </c>
      <c r="D9" s="10">
        <v>919</v>
      </c>
      <c r="E9" s="10">
        <v>922</v>
      </c>
      <c r="F9" s="10">
        <v>991</v>
      </c>
      <c r="G9" s="10" t="s">
        <v>20</v>
      </c>
      <c r="J9" s="24">
        <v>11435</v>
      </c>
    </row>
    <row r="10" spans="1:16" s="2" customFormat="1" ht="16.5" customHeight="1" thickBot="1">
      <c r="A10" s="18" t="s">
        <v>33</v>
      </c>
      <c r="B10" s="23" t="s">
        <v>14</v>
      </c>
      <c r="C10" s="10">
        <v>665</v>
      </c>
      <c r="D10" s="10">
        <v>897</v>
      </c>
      <c r="E10" s="10">
        <v>906</v>
      </c>
      <c r="F10" s="10" t="s">
        <v>20</v>
      </c>
    </row>
    <row r="11" spans="1:16" s="2" customFormat="1" ht="10.5" customHeight="1">
      <c r="A11" s="1"/>
    </row>
    <row r="12" spans="1:16" s="2" customFormat="1" ht="17.45" customHeight="1">
      <c r="A12" s="1" t="s">
        <v>35</v>
      </c>
    </row>
    <row r="13" spans="1:16" s="2" customFormat="1" ht="10.5" customHeight="1" thickBot="1">
      <c r="A13" s="1"/>
    </row>
    <row r="14" spans="1:16" s="2" customFormat="1" ht="16.5" customHeight="1" thickBot="1">
      <c r="A14" s="4" t="s">
        <v>0</v>
      </c>
      <c r="B14" s="5" t="s">
        <v>1</v>
      </c>
      <c r="C14" s="5" t="s">
        <v>2</v>
      </c>
      <c r="D14" s="5">
        <v>2</v>
      </c>
      <c r="E14" s="5">
        <v>3</v>
      </c>
      <c r="F14" s="5">
        <v>4</v>
      </c>
      <c r="G14" s="5">
        <v>5</v>
      </c>
      <c r="H14" s="5">
        <v>6</v>
      </c>
      <c r="I14" s="5">
        <v>7</v>
      </c>
      <c r="J14" s="5">
        <v>8</v>
      </c>
      <c r="K14" s="5">
        <v>9</v>
      </c>
      <c r="L14" s="6"/>
      <c r="M14" s="13" t="s">
        <v>9</v>
      </c>
      <c r="N14" s="14">
        <f>(10718/20439)</f>
        <v>0.52438964724301584</v>
      </c>
    </row>
    <row r="15" spans="1:16" s="2" customFormat="1" ht="16.5" customHeight="1" thickBot="1">
      <c r="A15" s="7" t="s">
        <v>40</v>
      </c>
      <c r="B15" s="8" t="s">
        <v>3</v>
      </c>
      <c r="C15" s="9">
        <v>2288</v>
      </c>
      <c r="D15" s="10"/>
      <c r="E15" s="10"/>
      <c r="F15" s="10"/>
      <c r="G15" s="10"/>
      <c r="H15" s="9"/>
      <c r="I15" s="9"/>
      <c r="J15" s="9"/>
      <c r="K15" s="9"/>
      <c r="L15" s="11" t="s">
        <v>4</v>
      </c>
      <c r="N15" s="13" t="s">
        <v>11</v>
      </c>
      <c r="O15" s="13" t="s">
        <v>12</v>
      </c>
      <c r="P15" s="13" t="s">
        <v>13</v>
      </c>
    </row>
    <row r="16" spans="1:16" s="2" customFormat="1" ht="16.5" customHeight="1" thickBot="1">
      <c r="A16" s="7" t="s">
        <v>36</v>
      </c>
      <c r="B16" s="12" t="s">
        <v>5</v>
      </c>
      <c r="C16" s="10">
        <v>1255</v>
      </c>
      <c r="D16" s="10">
        <v>1264</v>
      </c>
      <c r="E16" s="10">
        <v>1276</v>
      </c>
      <c r="F16" s="10">
        <v>1325</v>
      </c>
      <c r="G16" s="10">
        <v>1361</v>
      </c>
      <c r="H16" s="10">
        <v>1720</v>
      </c>
      <c r="I16" s="10">
        <v>1825</v>
      </c>
      <c r="J16" s="9">
        <v>2388</v>
      </c>
      <c r="K16" s="9"/>
      <c r="L16" s="11" t="s">
        <v>8</v>
      </c>
      <c r="M16" s="16" t="s">
        <v>5</v>
      </c>
      <c r="N16" s="17">
        <f>(C16+C18+C21)</f>
        <v>3080</v>
      </c>
      <c r="O16" s="14">
        <f>SUM(N16/N20)</f>
        <v>0.29078549848942598</v>
      </c>
      <c r="P16" s="2">
        <v>1</v>
      </c>
    </row>
    <row r="17" spans="1:17" s="2" customFormat="1" ht="16.5" customHeight="1" thickBot="1">
      <c r="A17" s="7" t="s">
        <v>42</v>
      </c>
      <c r="B17" s="15" t="s">
        <v>14</v>
      </c>
      <c r="C17" s="10">
        <v>1211</v>
      </c>
      <c r="D17" s="10">
        <v>1269</v>
      </c>
      <c r="E17" s="10">
        <v>1292</v>
      </c>
      <c r="F17" s="10">
        <v>1518</v>
      </c>
      <c r="G17" s="10">
        <v>1601</v>
      </c>
      <c r="H17" s="10">
        <v>1647</v>
      </c>
      <c r="I17" s="10">
        <v>1790</v>
      </c>
      <c r="J17" s="10">
        <v>2071</v>
      </c>
      <c r="K17" s="9">
        <v>2180</v>
      </c>
      <c r="L17" s="11" t="s">
        <v>7</v>
      </c>
      <c r="M17" s="20" t="s">
        <v>3</v>
      </c>
      <c r="N17" s="17">
        <f>(C15+C20)</f>
        <v>3220</v>
      </c>
      <c r="O17" s="14">
        <f>SUM(N17/N20)</f>
        <v>0.30400302114803623</v>
      </c>
      <c r="P17" s="2">
        <v>2</v>
      </c>
    </row>
    <row r="18" spans="1:17" s="2" customFormat="1" ht="16.5" customHeight="1" thickBot="1">
      <c r="A18" s="18" t="s">
        <v>38</v>
      </c>
      <c r="B18" s="19" t="s">
        <v>5</v>
      </c>
      <c r="C18" s="10">
        <v>980</v>
      </c>
      <c r="D18" s="10">
        <v>986</v>
      </c>
      <c r="E18" s="10">
        <v>1004</v>
      </c>
      <c r="F18" s="10">
        <v>1008</v>
      </c>
      <c r="G18" s="10">
        <v>1045</v>
      </c>
      <c r="H18" s="10">
        <v>1265</v>
      </c>
      <c r="I18" s="10">
        <v>1380</v>
      </c>
      <c r="J18" s="10" t="s">
        <v>20</v>
      </c>
      <c r="M18" s="21" t="s">
        <v>16</v>
      </c>
      <c r="N18" s="17">
        <f>(C22+C23)</f>
        <v>1508</v>
      </c>
      <c r="O18" s="14">
        <f>SUM(N18/N20)</f>
        <v>0.14237160120845921</v>
      </c>
    </row>
    <row r="19" spans="1:17" s="2" customFormat="1" ht="16.5" customHeight="1" thickBot="1">
      <c r="A19" s="18" t="s">
        <v>45</v>
      </c>
      <c r="B19" s="23" t="s">
        <v>14</v>
      </c>
      <c r="C19" s="10">
        <v>943</v>
      </c>
      <c r="D19" s="10">
        <v>972</v>
      </c>
      <c r="E19" s="10">
        <v>976</v>
      </c>
      <c r="F19" s="10">
        <v>996</v>
      </c>
      <c r="G19" s="10">
        <v>1037</v>
      </c>
      <c r="H19" s="10">
        <v>1134</v>
      </c>
      <c r="I19" s="10" t="s">
        <v>20</v>
      </c>
      <c r="M19" s="13" t="s">
        <v>17</v>
      </c>
      <c r="N19" s="17">
        <f>(C17+C19+C24+C25)</f>
        <v>2784</v>
      </c>
      <c r="O19" s="14">
        <f>SUM(N19/N20)</f>
        <v>0.26283987915407853</v>
      </c>
      <c r="P19" s="2">
        <v>1</v>
      </c>
    </row>
    <row r="20" spans="1:17" s="2" customFormat="1" ht="16.5" customHeight="1" thickBot="1">
      <c r="A20" s="7" t="s">
        <v>39</v>
      </c>
      <c r="B20" s="8" t="s">
        <v>3</v>
      </c>
      <c r="C20" s="10">
        <v>932</v>
      </c>
      <c r="D20" s="10">
        <v>942</v>
      </c>
      <c r="E20" s="10">
        <v>1022</v>
      </c>
      <c r="F20" s="10">
        <v>1039</v>
      </c>
      <c r="G20" s="10">
        <v>1124</v>
      </c>
      <c r="H20" s="10">
        <v>1183</v>
      </c>
      <c r="I20" s="10">
        <v>1530</v>
      </c>
      <c r="J20" s="10">
        <v>1617</v>
      </c>
      <c r="K20" s="9">
        <v>1681</v>
      </c>
      <c r="L20" s="11" t="s">
        <v>6</v>
      </c>
      <c r="N20" s="24">
        <v>10592</v>
      </c>
    </row>
    <row r="21" spans="1:17" s="2" customFormat="1" ht="16.5" customHeight="1" thickBot="1">
      <c r="A21" s="18" t="s">
        <v>37</v>
      </c>
      <c r="B21" s="19" t="s">
        <v>5</v>
      </c>
      <c r="C21" s="10">
        <v>845</v>
      </c>
      <c r="D21" s="10">
        <v>851</v>
      </c>
      <c r="E21" s="10">
        <v>857</v>
      </c>
      <c r="F21" s="10">
        <v>860</v>
      </c>
      <c r="G21" s="10">
        <v>898</v>
      </c>
      <c r="H21" s="10" t="s">
        <v>20</v>
      </c>
      <c r="M21" s="26"/>
      <c r="N21" s="17"/>
      <c r="O21" s="14"/>
    </row>
    <row r="22" spans="1:17" s="2" customFormat="1" ht="16.5" customHeight="1" thickBot="1">
      <c r="A22" s="18" t="s">
        <v>46</v>
      </c>
      <c r="B22" s="22" t="s">
        <v>16</v>
      </c>
      <c r="C22" s="10">
        <v>782</v>
      </c>
      <c r="D22" s="10">
        <v>802</v>
      </c>
      <c r="E22" s="10">
        <v>813</v>
      </c>
      <c r="F22" s="10">
        <v>888</v>
      </c>
      <c r="G22" s="10">
        <v>1303</v>
      </c>
      <c r="H22" s="10">
        <v>1334</v>
      </c>
      <c r="I22" s="10">
        <v>1470</v>
      </c>
      <c r="J22" s="10">
        <v>1560</v>
      </c>
      <c r="K22" s="10">
        <v>1602</v>
      </c>
      <c r="L22" s="25"/>
    </row>
    <row r="23" spans="1:17" s="2" customFormat="1" ht="16.5" customHeight="1" thickBot="1">
      <c r="A23" s="18" t="s">
        <v>44</v>
      </c>
      <c r="B23" s="22" t="s">
        <v>16</v>
      </c>
      <c r="C23" s="10">
        <v>726</v>
      </c>
      <c r="D23" s="10">
        <v>771</v>
      </c>
      <c r="E23" s="10">
        <v>783</v>
      </c>
      <c r="F23" s="10">
        <v>799</v>
      </c>
      <c r="G23" s="10" t="s">
        <v>20</v>
      </c>
    </row>
    <row r="24" spans="1:17" s="2" customFormat="1" ht="16.5" customHeight="1" thickBot="1">
      <c r="A24" s="18" t="s">
        <v>43</v>
      </c>
      <c r="B24" s="23" t="s">
        <v>14</v>
      </c>
      <c r="C24" s="10">
        <v>402</v>
      </c>
      <c r="D24" s="10">
        <v>426</v>
      </c>
      <c r="E24" s="10">
        <v>429</v>
      </c>
      <c r="F24" s="10" t="s">
        <v>20</v>
      </c>
    </row>
    <row r="25" spans="1:17" s="2" customFormat="1" ht="16.5" customHeight="1" thickBot="1">
      <c r="A25" s="18" t="s">
        <v>41</v>
      </c>
      <c r="B25" s="23" t="s">
        <v>14</v>
      </c>
      <c r="C25" s="10">
        <v>228</v>
      </c>
      <c r="D25" s="10" t="s">
        <v>20</v>
      </c>
      <c r="G25" s="17"/>
    </row>
    <row r="26" spans="1:17" s="2" customFormat="1" ht="11.25" customHeight="1">
      <c r="A26" s="29"/>
      <c r="B26" s="30"/>
      <c r="C26" s="44"/>
      <c r="D26" s="44"/>
      <c r="E26" s="44"/>
      <c r="F26" s="17"/>
      <c r="G26" s="17"/>
      <c r="H26" s="17"/>
      <c r="I26" s="17"/>
      <c r="J26" s="17"/>
      <c r="K26" s="17"/>
      <c r="L26" s="17"/>
      <c r="M26" s="17"/>
      <c r="N26" s="43"/>
    </row>
    <row r="27" spans="1:17" s="2" customFormat="1" ht="17.45" customHeight="1">
      <c r="A27" s="1" t="s">
        <v>47</v>
      </c>
    </row>
    <row r="28" spans="1:17" s="2" customFormat="1" ht="10.5" customHeight="1" thickBot="1">
      <c r="A28" s="1"/>
    </row>
    <row r="29" spans="1:17" s="2" customFormat="1" ht="16.5" customHeight="1" thickBot="1">
      <c r="A29" s="4" t="s">
        <v>0</v>
      </c>
      <c r="B29" s="5" t="s">
        <v>1</v>
      </c>
      <c r="C29" s="5" t="s">
        <v>2</v>
      </c>
      <c r="D29" s="5">
        <v>2</v>
      </c>
      <c r="E29" s="5">
        <v>3</v>
      </c>
      <c r="F29" s="5">
        <v>4</v>
      </c>
      <c r="G29" s="5">
        <v>5</v>
      </c>
      <c r="H29" s="5">
        <v>6</v>
      </c>
      <c r="I29" s="5">
        <v>7</v>
      </c>
      <c r="J29" s="5">
        <v>8</v>
      </c>
      <c r="K29" s="5">
        <v>9</v>
      </c>
      <c r="L29" s="5">
        <v>10</v>
      </c>
      <c r="M29" s="6"/>
      <c r="N29" s="13" t="s">
        <v>9</v>
      </c>
      <c r="O29" s="14">
        <f>(16071/33921)</f>
        <v>0.47377730609357033</v>
      </c>
    </row>
    <row r="30" spans="1:17" s="2" customFormat="1" ht="16.5" customHeight="1" thickBot="1">
      <c r="A30" s="7" t="s">
        <v>54</v>
      </c>
      <c r="B30" s="15" t="s">
        <v>14</v>
      </c>
      <c r="C30" s="10">
        <v>1869</v>
      </c>
      <c r="D30" s="10">
        <v>1949</v>
      </c>
      <c r="E30" s="10">
        <v>2086</v>
      </c>
      <c r="F30" s="9">
        <v>2459</v>
      </c>
      <c r="G30" s="10"/>
      <c r="H30" s="10"/>
      <c r="I30" s="10"/>
      <c r="J30" s="10"/>
      <c r="K30" s="10"/>
      <c r="L30" s="10"/>
      <c r="M30" s="11" t="s">
        <v>4</v>
      </c>
      <c r="O30" s="13" t="s">
        <v>11</v>
      </c>
      <c r="P30" s="13" t="s">
        <v>12</v>
      </c>
      <c r="Q30" s="13" t="s">
        <v>13</v>
      </c>
    </row>
    <row r="31" spans="1:17" s="2" customFormat="1" ht="16.5" customHeight="1" thickBot="1">
      <c r="A31" s="7" t="s">
        <v>48</v>
      </c>
      <c r="B31" s="12" t="s">
        <v>5</v>
      </c>
      <c r="C31" s="10">
        <v>1654</v>
      </c>
      <c r="D31" s="10">
        <v>1692</v>
      </c>
      <c r="E31" s="10">
        <v>1717</v>
      </c>
      <c r="F31" s="10">
        <v>1757</v>
      </c>
      <c r="G31" s="10">
        <v>1769</v>
      </c>
      <c r="H31" s="10">
        <v>1834</v>
      </c>
      <c r="I31" s="10">
        <v>2203</v>
      </c>
      <c r="J31" s="9">
        <v>2328</v>
      </c>
      <c r="K31" s="9"/>
      <c r="L31" s="9"/>
      <c r="M31" s="11" t="s">
        <v>10</v>
      </c>
      <c r="N31" s="16" t="s">
        <v>5</v>
      </c>
      <c r="O31" s="17">
        <f>(C31+C33+C36)</f>
        <v>4580</v>
      </c>
      <c r="P31" s="14">
        <f>SUM(O31/O37)</f>
        <v>0.28930579243256899</v>
      </c>
      <c r="Q31" s="2">
        <v>2</v>
      </c>
    </row>
    <row r="32" spans="1:17" s="2" customFormat="1" ht="16.5" customHeight="1" thickBot="1">
      <c r="A32" s="7" t="s">
        <v>125</v>
      </c>
      <c r="B32" s="8" t="s">
        <v>3</v>
      </c>
      <c r="C32" s="10">
        <v>1582</v>
      </c>
      <c r="D32" s="10">
        <v>1620</v>
      </c>
      <c r="E32" s="10">
        <v>1671</v>
      </c>
      <c r="F32" s="10">
        <v>1798</v>
      </c>
      <c r="G32" s="10">
        <v>1846</v>
      </c>
      <c r="H32" s="10">
        <v>2100</v>
      </c>
      <c r="I32" s="9">
        <v>2357</v>
      </c>
      <c r="J32" s="9"/>
      <c r="K32" s="9"/>
      <c r="L32" s="9"/>
      <c r="M32" s="11" t="s">
        <v>7</v>
      </c>
      <c r="N32" s="20" t="s">
        <v>3</v>
      </c>
      <c r="O32" s="17">
        <f>(C32+C34+C35)</f>
        <v>4551</v>
      </c>
      <c r="P32" s="14">
        <f>SUM(O32/O37)</f>
        <v>0.28747394352852002</v>
      </c>
      <c r="Q32" s="2">
        <v>2</v>
      </c>
    </row>
    <row r="33" spans="1:17" s="2" customFormat="1" ht="16.5" customHeight="1" thickBot="1">
      <c r="A33" s="7" t="s">
        <v>49</v>
      </c>
      <c r="B33" s="12" t="s">
        <v>5</v>
      </c>
      <c r="C33" s="10">
        <v>1511</v>
      </c>
      <c r="D33" s="10">
        <v>1562</v>
      </c>
      <c r="E33" s="10">
        <v>1586</v>
      </c>
      <c r="F33" s="10">
        <v>1638</v>
      </c>
      <c r="G33" s="10">
        <v>1659</v>
      </c>
      <c r="H33" s="10">
        <v>1881</v>
      </c>
      <c r="I33" s="9">
        <v>2410</v>
      </c>
      <c r="J33" s="9"/>
      <c r="K33" s="9"/>
      <c r="L33" s="9"/>
      <c r="M33" s="11" t="s">
        <v>8</v>
      </c>
      <c r="N33" s="21" t="s">
        <v>16</v>
      </c>
      <c r="O33" s="17">
        <f>(C37+C38)</f>
        <v>2684</v>
      </c>
      <c r="P33" s="14">
        <f>SUM(O33/O37)</f>
        <v>0.169540774429916</v>
      </c>
      <c r="Q33" s="2">
        <v>1</v>
      </c>
    </row>
    <row r="34" spans="1:17" s="2" customFormat="1" ht="16.5" customHeight="1" thickBot="1">
      <c r="A34" s="7" t="s">
        <v>51</v>
      </c>
      <c r="B34" s="8" t="s">
        <v>3</v>
      </c>
      <c r="C34" s="10">
        <v>1500</v>
      </c>
      <c r="D34" s="10">
        <v>1544</v>
      </c>
      <c r="E34" s="10">
        <v>1558</v>
      </c>
      <c r="F34" s="10">
        <v>1583</v>
      </c>
      <c r="G34" s="10">
        <v>1590</v>
      </c>
      <c r="H34" s="10">
        <v>2235</v>
      </c>
      <c r="I34" s="9">
        <v>2294</v>
      </c>
      <c r="J34" s="9"/>
      <c r="K34" s="10"/>
      <c r="L34" s="9"/>
      <c r="M34" s="11" t="s">
        <v>6</v>
      </c>
      <c r="N34" s="26" t="s">
        <v>18</v>
      </c>
      <c r="O34" s="17">
        <v>662</v>
      </c>
      <c r="P34" s="14">
        <f>SUM(O34/O37)</f>
        <v>4.1816688775187925E-2</v>
      </c>
    </row>
    <row r="35" spans="1:17" s="2" customFormat="1" ht="16.5" customHeight="1" thickBot="1">
      <c r="A35" s="18" t="s">
        <v>52</v>
      </c>
      <c r="B35" s="28" t="s">
        <v>3</v>
      </c>
      <c r="C35" s="10">
        <v>1469</v>
      </c>
      <c r="D35" s="10">
        <v>1518</v>
      </c>
      <c r="E35" s="10">
        <v>1528</v>
      </c>
      <c r="F35" s="10">
        <v>1549</v>
      </c>
      <c r="G35" s="10">
        <v>1564</v>
      </c>
      <c r="H35" s="10" t="s">
        <v>20</v>
      </c>
      <c r="N35" s="47" t="s">
        <v>21</v>
      </c>
      <c r="O35" s="17">
        <v>367</v>
      </c>
      <c r="P35" s="14">
        <f>SUM(O35/O37)</f>
        <v>2.3182363716758258E-2</v>
      </c>
    </row>
    <row r="36" spans="1:17" s="2" customFormat="1" ht="16.5" customHeight="1" thickBot="1">
      <c r="A36" s="18" t="s">
        <v>50</v>
      </c>
      <c r="B36" s="19" t="s">
        <v>5</v>
      </c>
      <c r="C36" s="10">
        <v>1415</v>
      </c>
      <c r="D36" s="10">
        <v>1444</v>
      </c>
      <c r="E36" s="10">
        <v>1473</v>
      </c>
      <c r="F36" s="10">
        <v>1578</v>
      </c>
      <c r="G36" s="10">
        <v>1597</v>
      </c>
      <c r="H36" s="10">
        <v>1617</v>
      </c>
      <c r="I36" s="10" t="s">
        <v>20</v>
      </c>
      <c r="N36" s="13" t="s">
        <v>17</v>
      </c>
      <c r="O36" s="17">
        <f>(C30+C39+C42)</f>
        <v>2987</v>
      </c>
      <c r="P36" s="14">
        <f>SUM(O36/O37)</f>
        <v>0.18868043711704882</v>
      </c>
      <c r="Q36" s="2">
        <v>1</v>
      </c>
    </row>
    <row r="37" spans="1:17" s="2" customFormat="1" ht="16.5" customHeight="1" thickBot="1">
      <c r="A37" s="7" t="s">
        <v>58</v>
      </c>
      <c r="B37" s="42" t="s">
        <v>16</v>
      </c>
      <c r="C37" s="10">
        <v>1343</v>
      </c>
      <c r="D37" s="10">
        <v>1424</v>
      </c>
      <c r="E37" s="10">
        <v>1513</v>
      </c>
      <c r="F37" s="10">
        <v>1620</v>
      </c>
      <c r="G37" s="10">
        <v>1657</v>
      </c>
      <c r="H37" s="10">
        <v>1782</v>
      </c>
      <c r="I37" s="10">
        <v>1885</v>
      </c>
      <c r="J37" s="10">
        <v>1896</v>
      </c>
      <c r="K37" s="10">
        <v>1942</v>
      </c>
      <c r="L37" s="9">
        <v>1974</v>
      </c>
      <c r="M37" s="11" t="s">
        <v>15</v>
      </c>
      <c r="O37" s="24">
        <v>15831</v>
      </c>
    </row>
    <row r="38" spans="1:17" s="2" customFormat="1" ht="16.5" customHeight="1" thickBot="1">
      <c r="A38" s="18" t="s">
        <v>57</v>
      </c>
      <c r="B38" s="22" t="s">
        <v>16</v>
      </c>
      <c r="C38" s="10">
        <v>1341</v>
      </c>
      <c r="D38" s="10">
        <v>1411</v>
      </c>
      <c r="E38" s="10">
        <v>1527</v>
      </c>
      <c r="F38" s="10">
        <v>1612</v>
      </c>
      <c r="G38" s="10">
        <v>1650</v>
      </c>
      <c r="H38" s="10">
        <v>1761</v>
      </c>
      <c r="I38" s="10">
        <v>1844</v>
      </c>
      <c r="J38" s="10">
        <v>1856</v>
      </c>
      <c r="K38" s="10">
        <v>1900</v>
      </c>
      <c r="L38" s="10">
        <v>1911</v>
      </c>
      <c r="M38" s="11"/>
    </row>
    <row r="39" spans="1:17" s="2" customFormat="1" ht="16.5" customHeight="1" thickBot="1">
      <c r="A39" s="18" t="s">
        <v>55</v>
      </c>
      <c r="B39" s="23" t="s">
        <v>14</v>
      </c>
      <c r="C39" s="10">
        <v>876</v>
      </c>
      <c r="D39" s="10">
        <v>937</v>
      </c>
      <c r="E39" s="10">
        <v>1013</v>
      </c>
      <c r="F39" s="10" t="s">
        <v>20</v>
      </c>
      <c r="H39" s="24"/>
      <c r="I39" s="45"/>
      <c r="J39" s="45"/>
      <c r="K39" s="45"/>
      <c r="L39" s="45"/>
      <c r="M39"/>
    </row>
    <row r="40" spans="1:17" s="2" customFormat="1" ht="16.5" customHeight="1" thickBot="1">
      <c r="A40" s="18" t="s">
        <v>59</v>
      </c>
      <c r="B40" s="27" t="s">
        <v>18</v>
      </c>
      <c r="C40" s="10">
        <v>662</v>
      </c>
      <c r="D40" s="10">
        <v>686</v>
      </c>
      <c r="E40" s="10" t="s">
        <v>20</v>
      </c>
      <c r="G40" s="17"/>
      <c r="H40" s="17"/>
      <c r="I40" s="17"/>
      <c r="J40" s="17"/>
    </row>
    <row r="41" spans="1:17" s="2" customFormat="1" ht="16.5" customHeight="1" thickBot="1">
      <c r="A41" s="18" t="s">
        <v>53</v>
      </c>
      <c r="B41" s="46" t="s">
        <v>21</v>
      </c>
      <c r="C41" s="10">
        <v>367</v>
      </c>
      <c r="D41" s="10" t="s">
        <v>20</v>
      </c>
      <c r="F41" s="17"/>
      <c r="G41" s="17"/>
      <c r="H41" s="17"/>
      <c r="I41" s="17"/>
      <c r="J41" s="43"/>
    </row>
    <row r="42" spans="1:17" s="2" customFormat="1" ht="16.5" customHeight="1" thickBot="1">
      <c r="A42" s="18" t="s">
        <v>56</v>
      </c>
      <c r="B42" s="23" t="s">
        <v>14</v>
      </c>
      <c r="C42" s="10">
        <v>242</v>
      </c>
      <c r="D42" s="10" t="s">
        <v>20</v>
      </c>
      <c r="F42" s="17"/>
      <c r="G42" s="17"/>
      <c r="H42" s="24"/>
      <c r="I42" s="45"/>
      <c r="J42" s="45"/>
      <c r="K42"/>
    </row>
    <row r="44" spans="1:17" s="2" customFormat="1" ht="17.45" customHeight="1">
      <c r="A44" s="1" t="s">
        <v>60</v>
      </c>
    </row>
    <row r="45" spans="1:17" s="2" customFormat="1" ht="10.5" customHeight="1" thickBot="1">
      <c r="A45" s="1"/>
    </row>
    <row r="46" spans="1:17" s="2" customFormat="1" ht="16.5" customHeight="1" thickBot="1">
      <c r="A46" s="4" t="s">
        <v>0</v>
      </c>
      <c r="B46" s="5" t="s">
        <v>1</v>
      </c>
      <c r="C46" s="5" t="s">
        <v>2</v>
      </c>
      <c r="D46" s="5">
        <v>2</v>
      </c>
      <c r="E46" s="5">
        <v>3</v>
      </c>
      <c r="F46" s="5">
        <v>4</v>
      </c>
      <c r="G46" s="5">
        <v>5</v>
      </c>
      <c r="H46" s="5">
        <v>6</v>
      </c>
      <c r="I46" s="5">
        <v>7</v>
      </c>
      <c r="J46" s="6"/>
      <c r="K46" s="13" t="s">
        <v>9</v>
      </c>
      <c r="L46" s="14">
        <f>(13276/25810)</f>
        <v>0.51437427353738863</v>
      </c>
    </row>
    <row r="47" spans="1:17" s="2" customFormat="1" ht="16.5" customHeight="1" thickBot="1">
      <c r="A47" s="7" t="s">
        <v>64</v>
      </c>
      <c r="B47" s="8" t="s">
        <v>3</v>
      </c>
      <c r="C47" s="10">
        <v>2113</v>
      </c>
      <c r="D47" s="10">
        <v>2140</v>
      </c>
      <c r="E47" s="9">
        <v>2207</v>
      </c>
      <c r="F47" s="10"/>
      <c r="G47" s="10"/>
      <c r="H47" s="10"/>
      <c r="I47" s="10"/>
      <c r="J47" s="11" t="s">
        <v>8</v>
      </c>
      <c r="L47" s="13" t="s">
        <v>11</v>
      </c>
      <c r="M47" s="13" t="s">
        <v>12</v>
      </c>
      <c r="N47" s="13" t="s">
        <v>13</v>
      </c>
    </row>
    <row r="48" spans="1:17" s="2" customFormat="1" ht="16.5" customHeight="1" thickBot="1">
      <c r="A48" s="7" t="s">
        <v>65</v>
      </c>
      <c r="B48" s="8" t="s">
        <v>3</v>
      </c>
      <c r="C48" s="10">
        <v>2112</v>
      </c>
      <c r="D48" s="10">
        <v>2151</v>
      </c>
      <c r="E48" s="9">
        <v>2222</v>
      </c>
      <c r="F48" s="9"/>
      <c r="G48" s="10"/>
      <c r="H48" s="10"/>
      <c r="I48" s="10"/>
      <c r="J48" s="11" t="s">
        <v>4</v>
      </c>
      <c r="K48" s="16" t="s">
        <v>5</v>
      </c>
      <c r="L48" s="17">
        <f>(C51+C53+C56)</f>
        <v>2607</v>
      </c>
      <c r="M48" s="14">
        <f>SUM(L48/L53)</f>
        <v>0.19838672855947037</v>
      </c>
      <c r="N48" s="2">
        <v>1</v>
      </c>
    </row>
    <row r="49" spans="1:15" s="2" customFormat="1" ht="16.5" customHeight="1" thickBot="1">
      <c r="A49" s="7" t="s">
        <v>71</v>
      </c>
      <c r="B49" s="42" t="s">
        <v>16</v>
      </c>
      <c r="C49" s="10">
        <v>1817</v>
      </c>
      <c r="D49" s="10">
        <v>1838</v>
      </c>
      <c r="E49" s="10">
        <v>1930</v>
      </c>
      <c r="F49" s="9">
        <v>2420</v>
      </c>
      <c r="G49" s="10"/>
      <c r="H49" s="9"/>
      <c r="I49" s="10"/>
      <c r="J49" s="11" t="s">
        <v>7</v>
      </c>
      <c r="K49" s="20" t="s">
        <v>3</v>
      </c>
      <c r="L49" s="17">
        <f>(C47+C48)</f>
        <v>4225</v>
      </c>
      <c r="M49" s="14">
        <f>SUM(L49/L53)</f>
        <v>0.32151282246404383</v>
      </c>
      <c r="N49" s="2">
        <v>2</v>
      </c>
    </row>
    <row r="50" spans="1:15" s="2" customFormat="1" ht="16.5" customHeight="1" thickBot="1">
      <c r="A50" s="7" t="s">
        <v>68</v>
      </c>
      <c r="B50" s="15" t="s">
        <v>14</v>
      </c>
      <c r="C50" s="10">
        <v>1632</v>
      </c>
      <c r="D50" s="10">
        <v>1688</v>
      </c>
      <c r="E50" s="10">
        <v>1952</v>
      </c>
      <c r="F50" s="10">
        <v>2086</v>
      </c>
      <c r="G50" s="10">
        <v>2174</v>
      </c>
      <c r="H50" s="9">
        <v>2194</v>
      </c>
      <c r="I50" s="10"/>
      <c r="J50" s="11" t="s">
        <v>6</v>
      </c>
      <c r="K50" s="21" t="s">
        <v>16</v>
      </c>
      <c r="L50" s="17">
        <f>(C49+C54)</f>
        <v>2646</v>
      </c>
      <c r="M50" s="14">
        <f>SUM(L50/L53)</f>
        <v>0.20135453922836924</v>
      </c>
      <c r="N50" s="2">
        <v>1</v>
      </c>
    </row>
    <row r="51" spans="1:15" s="2" customFormat="1" ht="16.5" customHeight="1" thickBot="1">
      <c r="A51" s="7" t="s">
        <v>61</v>
      </c>
      <c r="B51" s="12" t="s">
        <v>5</v>
      </c>
      <c r="C51" s="10">
        <v>1323</v>
      </c>
      <c r="D51" s="10">
        <v>1435</v>
      </c>
      <c r="E51" s="10">
        <v>1479</v>
      </c>
      <c r="F51" s="10">
        <v>1526</v>
      </c>
      <c r="G51" s="10">
        <v>1541</v>
      </c>
      <c r="H51" s="10">
        <v>1544</v>
      </c>
      <c r="I51" s="9">
        <v>2144</v>
      </c>
      <c r="J51" s="11" t="s">
        <v>10</v>
      </c>
      <c r="K51" s="47" t="s">
        <v>21</v>
      </c>
      <c r="L51" s="17">
        <v>1165</v>
      </c>
      <c r="M51" s="14">
        <f>SUM(L51/L53)</f>
        <v>8.8653831519671253E-2</v>
      </c>
    </row>
    <row r="52" spans="1:15" s="2" customFormat="1" ht="16.5" customHeight="1" thickBot="1">
      <c r="A52" s="18" t="s">
        <v>67</v>
      </c>
      <c r="B52" s="46" t="s">
        <v>21</v>
      </c>
      <c r="C52" s="10">
        <v>1165</v>
      </c>
      <c r="D52" s="10">
        <v>1201</v>
      </c>
      <c r="E52" s="10">
        <v>1281</v>
      </c>
      <c r="F52" s="10">
        <v>1377</v>
      </c>
      <c r="G52" s="10">
        <v>1492</v>
      </c>
      <c r="H52" s="10">
        <v>1499</v>
      </c>
      <c r="I52" s="10">
        <v>1716</v>
      </c>
      <c r="J52" s="11"/>
      <c r="K52" s="13" t="s">
        <v>17</v>
      </c>
      <c r="L52" s="17">
        <f>(C50+C55+C57)</f>
        <v>2498</v>
      </c>
      <c r="M52" s="14">
        <f>SUM(L52/L53)</f>
        <v>0.19009207822844532</v>
      </c>
      <c r="N52" s="2">
        <v>1</v>
      </c>
    </row>
    <row r="53" spans="1:15" s="2" customFormat="1" ht="16.5" customHeight="1" thickBot="1">
      <c r="A53" s="18" t="s">
        <v>63</v>
      </c>
      <c r="B53" s="19" t="s">
        <v>5</v>
      </c>
      <c r="C53" s="10">
        <v>971</v>
      </c>
      <c r="D53" s="10">
        <v>1040</v>
      </c>
      <c r="E53" s="10">
        <v>1075</v>
      </c>
      <c r="F53" s="10">
        <v>1097</v>
      </c>
      <c r="G53" s="10">
        <v>1108</v>
      </c>
      <c r="H53" s="10">
        <v>1109</v>
      </c>
      <c r="I53" s="10" t="s">
        <v>20</v>
      </c>
      <c r="L53" s="24">
        <v>13141</v>
      </c>
    </row>
    <row r="54" spans="1:15" s="2" customFormat="1" ht="16.5" customHeight="1" thickBot="1">
      <c r="A54" s="18" t="s">
        <v>66</v>
      </c>
      <c r="B54" s="22" t="s">
        <v>16</v>
      </c>
      <c r="C54" s="10">
        <v>829</v>
      </c>
      <c r="D54" s="10">
        <v>847</v>
      </c>
      <c r="E54" s="10">
        <v>908</v>
      </c>
      <c r="F54" s="10" t="s">
        <v>20</v>
      </c>
    </row>
    <row r="55" spans="1:15" s="2" customFormat="1" ht="16.5" customHeight="1" thickBot="1">
      <c r="A55" s="18" t="s">
        <v>69</v>
      </c>
      <c r="B55" s="23" t="s">
        <v>14</v>
      </c>
      <c r="C55" s="10">
        <v>737</v>
      </c>
      <c r="D55" s="10">
        <v>786</v>
      </c>
      <c r="E55" s="10" t="s">
        <v>20</v>
      </c>
    </row>
    <row r="56" spans="1:15" s="2" customFormat="1" ht="16.5" customHeight="1" thickBot="1">
      <c r="A56" s="18" t="s">
        <v>62</v>
      </c>
      <c r="B56" s="19" t="s">
        <v>5</v>
      </c>
      <c r="C56" s="10">
        <v>313</v>
      </c>
      <c r="D56" s="10" t="s">
        <v>20</v>
      </c>
    </row>
    <row r="57" spans="1:15" s="2" customFormat="1" ht="16.5" customHeight="1" thickBot="1">
      <c r="A57" s="18" t="s">
        <v>70</v>
      </c>
      <c r="B57" s="23" t="s">
        <v>14</v>
      </c>
      <c r="C57" s="10">
        <v>129</v>
      </c>
      <c r="D57" s="10" t="s">
        <v>20</v>
      </c>
      <c r="I57" s="17"/>
      <c r="J57" s="17"/>
      <c r="K57" s="17"/>
      <c r="L57" s="17"/>
      <c r="M57" s="17"/>
    </row>
    <row r="58" spans="1:15" s="2" customFormat="1" ht="11.25" customHeight="1">
      <c r="A58" s="29"/>
      <c r="B58" s="30"/>
      <c r="C58" s="29"/>
      <c r="D58" s="29"/>
      <c r="E58" s="29"/>
      <c r="N58" s="14"/>
    </row>
    <row r="59" spans="1:15" s="2" customFormat="1" ht="17.45" customHeight="1">
      <c r="A59" s="1" t="s">
        <v>72</v>
      </c>
    </row>
    <row r="60" spans="1:15" s="2" customFormat="1" ht="8.25" customHeight="1" thickBot="1">
      <c r="A60" s="1"/>
    </row>
    <row r="61" spans="1:15" s="2" customFormat="1" ht="17.45" customHeight="1" thickBot="1">
      <c r="A61" s="4" t="s">
        <v>0</v>
      </c>
      <c r="B61" s="5" t="s">
        <v>1</v>
      </c>
      <c r="C61" s="5" t="s">
        <v>2</v>
      </c>
      <c r="D61" s="5">
        <v>2</v>
      </c>
      <c r="E61" s="5">
        <v>3</v>
      </c>
      <c r="F61" s="5">
        <v>4</v>
      </c>
      <c r="G61" s="5">
        <v>5</v>
      </c>
      <c r="H61" s="5">
        <v>6</v>
      </c>
      <c r="I61" s="5">
        <v>7</v>
      </c>
      <c r="J61" s="5"/>
      <c r="K61" s="13" t="s">
        <v>9</v>
      </c>
      <c r="L61" s="14">
        <f>(17576/35078)</f>
        <v>0.50105479217743309</v>
      </c>
    </row>
    <row r="62" spans="1:15" s="2" customFormat="1" ht="17.45" customHeight="1" thickBot="1">
      <c r="A62" s="7" t="s">
        <v>81</v>
      </c>
      <c r="B62" s="15" t="s">
        <v>14</v>
      </c>
      <c r="C62" s="9">
        <v>4499</v>
      </c>
      <c r="D62" s="10"/>
      <c r="E62" s="9"/>
      <c r="F62" s="10"/>
      <c r="G62" s="10"/>
      <c r="H62" s="9"/>
      <c r="I62" s="10"/>
      <c r="J62" s="11" t="s">
        <v>4</v>
      </c>
      <c r="L62" s="13" t="s">
        <v>11</v>
      </c>
      <c r="M62" s="13" t="s">
        <v>12</v>
      </c>
      <c r="N62" s="13" t="s">
        <v>13</v>
      </c>
      <c r="O62" s="13"/>
    </row>
    <row r="63" spans="1:15" s="2" customFormat="1" ht="17.45" customHeight="1" thickBot="1">
      <c r="A63" s="7" t="s">
        <v>84</v>
      </c>
      <c r="B63" s="42" t="s">
        <v>16</v>
      </c>
      <c r="C63" s="9">
        <v>2937</v>
      </c>
      <c r="D63" s="10"/>
      <c r="E63" s="10"/>
      <c r="F63" s="9"/>
      <c r="G63" s="9"/>
      <c r="H63" s="10"/>
      <c r="I63" s="9"/>
      <c r="J63" s="11" t="s">
        <v>8</v>
      </c>
      <c r="K63" s="16" t="s">
        <v>5</v>
      </c>
      <c r="L63" s="17">
        <f>(C66+C71+C72)</f>
        <v>2171</v>
      </c>
      <c r="M63" s="14">
        <f>SUM(L63/L68)</f>
        <v>0.12460540664638696</v>
      </c>
      <c r="N63" s="2">
        <v>1</v>
      </c>
    </row>
    <row r="64" spans="1:15" s="2" customFormat="1" ht="17.45" customHeight="1" thickBot="1">
      <c r="A64" s="7" t="s">
        <v>79</v>
      </c>
      <c r="B64" s="42" t="s">
        <v>16</v>
      </c>
      <c r="C64" s="10">
        <v>2149</v>
      </c>
      <c r="D64" s="10">
        <v>2338</v>
      </c>
      <c r="E64" s="9">
        <v>2495</v>
      </c>
      <c r="F64" s="9"/>
      <c r="G64" s="9"/>
      <c r="H64" s="10"/>
      <c r="I64" s="9"/>
      <c r="J64" s="11" t="s">
        <v>7</v>
      </c>
      <c r="K64" s="20" t="s">
        <v>3</v>
      </c>
      <c r="L64" s="17">
        <f>(C65+C67+C70)</f>
        <v>3408</v>
      </c>
      <c r="M64" s="14">
        <f>SUM(L64/L68)</f>
        <v>0.19560351259828962</v>
      </c>
      <c r="N64" s="2">
        <v>1</v>
      </c>
    </row>
    <row r="65" spans="1:18" s="2" customFormat="1" ht="17.45" customHeight="1" thickBot="1">
      <c r="A65" s="7" t="s">
        <v>76</v>
      </c>
      <c r="B65" s="8" t="s">
        <v>3</v>
      </c>
      <c r="C65" s="10">
        <v>1378</v>
      </c>
      <c r="D65" s="10">
        <v>1498</v>
      </c>
      <c r="E65" s="10">
        <v>1525</v>
      </c>
      <c r="F65" s="10">
        <v>1553</v>
      </c>
      <c r="G65" s="10">
        <v>1648</v>
      </c>
      <c r="H65" s="10">
        <v>1900</v>
      </c>
      <c r="I65" s="9">
        <v>2091</v>
      </c>
      <c r="J65" s="11" t="s">
        <v>15</v>
      </c>
      <c r="K65" s="21" t="s">
        <v>16</v>
      </c>
      <c r="L65" s="17">
        <f>(C63+C64+C68)</f>
        <v>6118</v>
      </c>
      <c r="M65" s="14">
        <f>SUM(L65/L68)</f>
        <v>0.35114503816793891</v>
      </c>
      <c r="N65" s="2">
        <v>3</v>
      </c>
    </row>
    <row r="66" spans="1:18" s="2" customFormat="1" ht="17.45" customHeight="1" thickBot="1">
      <c r="A66" s="7" t="s">
        <v>73</v>
      </c>
      <c r="B66" s="12" t="s">
        <v>5</v>
      </c>
      <c r="C66" s="10">
        <v>1122</v>
      </c>
      <c r="D66" s="10">
        <v>1291</v>
      </c>
      <c r="E66" s="10">
        <v>1306</v>
      </c>
      <c r="F66" s="10">
        <v>1320</v>
      </c>
      <c r="G66" s="10">
        <v>2005</v>
      </c>
      <c r="H66" s="10">
        <v>2132</v>
      </c>
      <c r="I66" s="9">
        <v>2472</v>
      </c>
      <c r="J66" s="11" t="s">
        <v>6</v>
      </c>
      <c r="K66" s="47" t="s">
        <v>21</v>
      </c>
      <c r="L66" s="17">
        <v>975</v>
      </c>
      <c r="M66" s="14">
        <f>SUM(L66/L68)</f>
        <v>5.5960511966940255E-2</v>
      </c>
    </row>
    <row r="67" spans="1:18" s="2" customFormat="1" ht="17.45" customHeight="1" thickBot="1">
      <c r="A67" s="18" t="s">
        <v>78</v>
      </c>
      <c r="B67" s="28" t="s">
        <v>3</v>
      </c>
      <c r="C67" s="10">
        <v>1078</v>
      </c>
      <c r="D67" s="10">
        <v>1276</v>
      </c>
      <c r="E67" s="10">
        <v>1372</v>
      </c>
      <c r="F67" s="10">
        <v>1415</v>
      </c>
      <c r="G67" s="10">
        <v>1500</v>
      </c>
      <c r="H67" s="10">
        <v>1851</v>
      </c>
      <c r="I67" s="10">
        <v>2020</v>
      </c>
      <c r="J67" s="11"/>
      <c r="K67" s="13" t="s">
        <v>17</v>
      </c>
      <c r="L67" s="17">
        <f>(C62+C73)</f>
        <v>4751</v>
      </c>
      <c r="M67" s="14">
        <f>SUM(L67/L68)</f>
        <v>0.27268553062044426</v>
      </c>
      <c r="N67" s="2">
        <v>1</v>
      </c>
      <c r="O67" s="14"/>
    </row>
    <row r="68" spans="1:18" s="2" customFormat="1" ht="17.45" customHeight="1" thickBot="1">
      <c r="A68" s="7" t="s">
        <v>83</v>
      </c>
      <c r="B68" s="42" t="s">
        <v>16</v>
      </c>
      <c r="C68" s="10">
        <v>1032</v>
      </c>
      <c r="D68" s="10">
        <v>1555</v>
      </c>
      <c r="E68" s="10">
        <v>1626</v>
      </c>
      <c r="F68" s="10">
        <v>1725</v>
      </c>
      <c r="G68" s="10">
        <v>1769</v>
      </c>
      <c r="H68" s="10">
        <v>2005</v>
      </c>
      <c r="I68" s="9">
        <v>2444</v>
      </c>
      <c r="J68" s="11" t="s">
        <v>10</v>
      </c>
      <c r="L68" s="24">
        <v>17423</v>
      </c>
    </row>
    <row r="69" spans="1:18" s="2" customFormat="1" ht="17.45" customHeight="1" thickBot="1">
      <c r="A69" s="18" t="s">
        <v>80</v>
      </c>
      <c r="B69" s="46" t="s">
        <v>21</v>
      </c>
      <c r="C69" s="10">
        <v>975</v>
      </c>
      <c r="D69" s="10">
        <v>1259</v>
      </c>
      <c r="E69" s="10">
        <v>1281</v>
      </c>
      <c r="F69" s="10">
        <v>1358</v>
      </c>
      <c r="G69" s="10">
        <v>1453</v>
      </c>
      <c r="H69" s="10">
        <v>1630</v>
      </c>
      <c r="I69" s="10" t="s">
        <v>20</v>
      </c>
    </row>
    <row r="70" spans="1:18" s="2" customFormat="1" ht="17.45" customHeight="1" thickBot="1">
      <c r="A70" s="18" t="s">
        <v>77</v>
      </c>
      <c r="B70" s="28" t="s">
        <v>3</v>
      </c>
      <c r="C70" s="10">
        <v>952</v>
      </c>
      <c r="D70" s="10">
        <v>1224</v>
      </c>
      <c r="E70" s="10">
        <v>1231</v>
      </c>
      <c r="F70" s="10">
        <v>1254</v>
      </c>
      <c r="G70" s="10">
        <v>1272</v>
      </c>
      <c r="H70" s="10" t="s">
        <v>20</v>
      </c>
      <c r="K70" s="14"/>
    </row>
    <row r="71" spans="1:18" s="2" customFormat="1" ht="17.45" customHeight="1" thickBot="1">
      <c r="A71" s="18" t="s">
        <v>74</v>
      </c>
      <c r="B71" s="19" t="s">
        <v>5</v>
      </c>
      <c r="C71" s="10">
        <v>599</v>
      </c>
      <c r="D71" s="10">
        <v>660</v>
      </c>
      <c r="E71" s="10">
        <v>675</v>
      </c>
      <c r="F71" s="10">
        <v>687</v>
      </c>
      <c r="G71" s="10" t="s">
        <v>20</v>
      </c>
      <c r="K71" s="13"/>
      <c r="M71" s="14"/>
    </row>
    <row r="72" spans="1:18" s="2" customFormat="1" ht="17.45" customHeight="1" thickBot="1">
      <c r="A72" s="18" t="s">
        <v>75</v>
      </c>
      <c r="B72" s="19" t="s">
        <v>5</v>
      </c>
      <c r="C72" s="10">
        <v>450</v>
      </c>
      <c r="D72" s="10">
        <v>489</v>
      </c>
      <c r="E72" s="10">
        <v>504</v>
      </c>
      <c r="F72" s="10">
        <v>519</v>
      </c>
      <c r="G72" s="10" t="s">
        <v>20</v>
      </c>
      <c r="L72" s="24"/>
    </row>
    <row r="73" spans="1:18" s="2" customFormat="1" ht="17.45" customHeight="1" thickBot="1">
      <c r="A73" s="18" t="s">
        <v>82</v>
      </c>
      <c r="B73" s="23" t="s">
        <v>14</v>
      </c>
      <c r="C73" s="10">
        <v>252</v>
      </c>
      <c r="D73" s="10">
        <v>406</v>
      </c>
      <c r="E73" s="10">
        <v>428</v>
      </c>
      <c r="F73" s="10" t="s">
        <v>20</v>
      </c>
      <c r="G73" s="17"/>
      <c r="J73" s="13"/>
      <c r="L73" s="14"/>
    </row>
    <row r="75" spans="1:18" s="31" customFormat="1" ht="15" customHeight="1">
      <c r="B75" s="35" t="s">
        <v>19</v>
      </c>
      <c r="C75" s="37" t="s">
        <v>5</v>
      </c>
      <c r="D75" s="38" t="s">
        <v>3</v>
      </c>
      <c r="E75" s="39" t="s">
        <v>16</v>
      </c>
      <c r="F75" s="40" t="s">
        <v>18</v>
      </c>
      <c r="G75" s="48" t="s">
        <v>21</v>
      </c>
      <c r="H75" s="35" t="s">
        <v>17</v>
      </c>
      <c r="P75" s="32"/>
      <c r="Q75" s="33"/>
      <c r="R75" s="34"/>
    </row>
    <row r="76" spans="1:18" s="31" customFormat="1" ht="15" customHeight="1">
      <c r="A76" s="31" t="s">
        <v>11</v>
      </c>
      <c r="B76" s="36">
        <f>SUM(J9+O37+L53+L68+N20)</f>
        <v>68422</v>
      </c>
      <c r="C76" s="33">
        <f>SUM(L63+L48+O31+N16+J5)</f>
        <v>16036</v>
      </c>
      <c r="D76" s="33">
        <f>SUM(L64+L49+O32+N17+J6)</f>
        <v>19292</v>
      </c>
      <c r="E76" s="33">
        <f>SUM(L65+L50+O33+N18+J7)</f>
        <v>16240</v>
      </c>
      <c r="F76" s="33">
        <f>(O34)</f>
        <v>662</v>
      </c>
      <c r="G76" s="33">
        <f>(L66+L51+O35)</f>
        <v>2507</v>
      </c>
      <c r="H76" s="33">
        <f>SUM(L67+L52+O36+N19+J8)</f>
        <v>13685</v>
      </c>
      <c r="P76" s="35"/>
      <c r="Q76" s="36"/>
      <c r="R76" s="34"/>
    </row>
    <row r="77" spans="1:18" s="31" customFormat="1" ht="15" customHeight="1">
      <c r="A77" s="31" t="s">
        <v>12</v>
      </c>
      <c r="B77" s="41">
        <v>1</v>
      </c>
      <c r="C77" s="34">
        <f t="shared" ref="C77:H77" si="0">SUM(C76/$B$76)</f>
        <v>0.23436906258221041</v>
      </c>
      <c r="D77" s="34">
        <f t="shared" si="0"/>
        <v>0.28195609599251703</v>
      </c>
      <c r="E77" s="34">
        <f t="shared" si="0"/>
        <v>0.23735055976148023</v>
      </c>
      <c r="F77" s="34">
        <f t="shared" si="0"/>
        <v>9.6752506503756108E-3</v>
      </c>
      <c r="G77" s="34">
        <f t="shared" si="0"/>
        <v>3.6640261904065941E-2</v>
      </c>
      <c r="H77" s="34">
        <f t="shared" si="0"/>
        <v>0.20000876910935078</v>
      </c>
    </row>
    <row r="78" spans="1:18" s="31" customFormat="1" ht="15" customHeight="1">
      <c r="A78" s="31" t="s">
        <v>13</v>
      </c>
      <c r="B78" s="35">
        <v>25</v>
      </c>
      <c r="C78" s="31">
        <v>6</v>
      </c>
      <c r="D78" s="31">
        <v>9</v>
      </c>
      <c r="E78" s="31">
        <v>6</v>
      </c>
      <c r="F78" s="31">
        <v>0</v>
      </c>
      <c r="G78" s="31">
        <v>0</v>
      </c>
      <c r="H78" s="31">
        <v>4</v>
      </c>
    </row>
  </sheetData>
  <phoneticPr fontId="0" type="noConversion"/>
  <pageMargins left="0.75" right="0.75" top="1" bottom="1" header="0.5" footer="0.5"/>
  <pageSetup paperSize="9" orientation="portrait" horizontalDpi="300" verticalDpi="300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>
  <dimension ref="A1:L18"/>
  <sheetViews>
    <sheetView tabSelected="1" workbookViewId="0">
      <selection activeCell="A20" sqref="A20"/>
    </sheetView>
  </sheetViews>
  <sheetFormatPr defaultRowHeight="12.75"/>
  <cols>
    <col min="1" max="1" width="14.85546875" style="35" customWidth="1"/>
    <col min="2" max="2" width="7.85546875" customWidth="1"/>
    <col min="3" max="3" width="9.28515625" bestFit="1" customWidth="1"/>
    <col min="8" max="8" width="9.28515625" bestFit="1" customWidth="1"/>
    <col min="10" max="10" width="9.140625" style="54"/>
  </cols>
  <sheetData>
    <row r="1" spans="1:12" s="35" customFormat="1">
      <c r="A1" s="35" t="s">
        <v>22</v>
      </c>
      <c r="B1" s="35" t="s">
        <v>13</v>
      </c>
      <c r="C1" s="37" t="s">
        <v>5</v>
      </c>
      <c r="D1" s="38" t="s">
        <v>3</v>
      </c>
      <c r="E1" s="39" t="s">
        <v>16</v>
      </c>
      <c r="F1" s="40" t="s">
        <v>18</v>
      </c>
      <c r="G1" s="48" t="s">
        <v>21</v>
      </c>
      <c r="H1" s="35" t="s">
        <v>17</v>
      </c>
      <c r="I1" s="51" t="s">
        <v>25</v>
      </c>
      <c r="J1" s="52" t="s">
        <v>26</v>
      </c>
      <c r="K1" s="49" t="s">
        <v>23</v>
      </c>
      <c r="L1" s="50" t="s">
        <v>24</v>
      </c>
    </row>
    <row r="3" spans="1:12">
      <c r="A3" s="35">
        <v>1925</v>
      </c>
      <c r="B3">
        <v>29</v>
      </c>
      <c r="C3" s="53" t="s">
        <v>20</v>
      </c>
      <c r="D3" s="53" t="s">
        <v>20</v>
      </c>
      <c r="E3" s="53" t="s">
        <v>20</v>
      </c>
      <c r="F3" s="53" t="s">
        <v>20</v>
      </c>
      <c r="G3" s="53" t="s">
        <v>20</v>
      </c>
      <c r="H3" s="53" t="s">
        <v>20</v>
      </c>
      <c r="I3" s="53" t="s">
        <v>20</v>
      </c>
      <c r="J3" s="53" t="s">
        <v>20</v>
      </c>
      <c r="K3" s="53" t="s">
        <v>20</v>
      </c>
      <c r="L3" s="53" t="s">
        <v>20</v>
      </c>
    </row>
    <row r="4" spans="1:12">
      <c r="A4" s="35">
        <v>1928</v>
      </c>
      <c r="B4">
        <v>29</v>
      </c>
      <c r="C4" s="53">
        <v>0.2077</v>
      </c>
      <c r="D4" s="53">
        <v>0.51780000000000004</v>
      </c>
      <c r="E4" s="53">
        <v>0.25209999999999999</v>
      </c>
      <c r="F4" s="53" t="s">
        <v>20</v>
      </c>
      <c r="G4" s="53" t="s">
        <v>20</v>
      </c>
      <c r="H4" s="53">
        <v>2.23E-2</v>
      </c>
      <c r="I4" s="53" t="s">
        <v>20</v>
      </c>
      <c r="J4" s="53" t="s">
        <v>20</v>
      </c>
      <c r="K4" s="53" t="s">
        <v>20</v>
      </c>
      <c r="L4" s="53" t="s">
        <v>20</v>
      </c>
    </row>
    <row r="5" spans="1:12">
      <c r="A5" s="35">
        <v>1934</v>
      </c>
      <c r="B5">
        <v>29</v>
      </c>
      <c r="C5" s="53">
        <v>0.35149999999999998</v>
      </c>
      <c r="D5" s="53">
        <v>0.42820000000000003</v>
      </c>
      <c r="E5" s="53">
        <v>0.2198</v>
      </c>
      <c r="F5" s="53" t="s">
        <v>20</v>
      </c>
      <c r="G5" s="53" t="s">
        <v>20</v>
      </c>
      <c r="H5" s="53">
        <v>5.0000000000000001E-4</v>
      </c>
      <c r="I5" s="53" t="s">
        <v>20</v>
      </c>
      <c r="J5" s="53" t="s">
        <v>20</v>
      </c>
      <c r="K5" s="53" t="s">
        <v>20</v>
      </c>
      <c r="L5" s="53" t="s">
        <v>20</v>
      </c>
    </row>
    <row r="6" spans="1:12">
      <c r="A6" s="35">
        <v>1942</v>
      </c>
      <c r="B6">
        <v>21</v>
      </c>
      <c r="C6" s="53" t="s">
        <v>20</v>
      </c>
      <c r="D6" s="53" t="s">
        <v>20</v>
      </c>
      <c r="E6" s="53" t="s">
        <v>20</v>
      </c>
      <c r="F6" s="53" t="s">
        <v>20</v>
      </c>
      <c r="G6" s="53" t="s">
        <v>20</v>
      </c>
      <c r="H6" s="53" t="s">
        <v>20</v>
      </c>
      <c r="I6" s="53" t="s">
        <v>20</v>
      </c>
      <c r="J6" s="53" t="s">
        <v>20</v>
      </c>
      <c r="K6" s="53" t="s">
        <v>20</v>
      </c>
      <c r="L6" s="53" t="s">
        <v>20</v>
      </c>
    </row>
    <row r="7" spans="1:12">
      <c r="A7" s="35">
        <v>1945</v>
      </c>
      <c r="B7">
        <v>21</v>
      </c>
      <c r="C7" s="53" t="s">
        <v>20</v>
      </c>
      <c r="D7" s="53" t="s">
        <v>20</v>
      </c>
      <c r="E7" s="53" t="s">
        <v>20</v>
      </c>
      <c r="F7" s="53" t="s">
        <v>20</v>
      </c>
      <c r="G7" s="53" t="s">
        <v>20</v>
      </c>
      <c r="H7" s="53" t="s">
        <v>20</v>
      </c>
      <c r="I7" s="53" t="s">
        <v>20</v>
      </c>
      <c r="J7" s="53" t="s">
        <v>20</v>
      </c>
      <c r="K7" s="53" t="s">
        <v>20</v>
      </c>
      <c r="L7" s="53" t="s">
        <v>20</v>
      </c>
    </row>
    <row r="8" spans="1:12">
      <c r="A8" s="35">
        <v>1950</v>
      </c>
      <c r="B8">
        <v>21</v>
      </c>
      <c r="C8" s="53" t="s">
        <v>20</v>
      </c>
      <c r="D8" s="53" t="s">
        <v>20</v>
      </c>
      <c r="E8" s="53" t="s">
        <v>20</v>
      </c>
      <c r="F8" s="53" t="s">
        <v>20</v>
      </c>
      <c r="G8" s="53" t="s">
        <v>20</v>
      </c>
      <c r="H8" s="53" t="s">
        <v>20</v>
      </c>
      <c r="I8" s="53" t="s">
        <v>20</v>
      </c>
      <c r="J8" s="53" t="s">
        <v>20</v>
      </c>
      <c r="K8" s="53" t="s">
        <v>20</v>
      </c>
      <c r="L8" s="53" t="s">
        <v>20</v>
      </c>
    </row>
    <row r="9" spans="1:12">
      <c r="A9" s="35">
        <v>1955</v>
      </c>
      <c r="B9">
        <v>21</v>
      </c>
      <c r="C9" s="53" t="s">
        <v>20</v>
      </c>
      <c r="D9" s="53" t="s">
        <v>20</v>
      </c>
      <c r="E9" s="53" t="s">
        <v>20</v>
      </c>
      <c r="F9" s="53" t="s">
        <v>20</v>
      </c>
      <c r="G9" s="53" t="s">
        <v>20</v>
      </c>
      <c r="H9" s="53" t="s">
        <v>20</v>
      </c>
      <c r="I9" s="53" t="s">
        <v>20</v>
      </c>
      <c r="J9" s="53" t="s">
        <v>20</v>
      </c>
      <c r="K9" s="53" t="s">
        <v>20</v>
      </c>
      <c r="L9" s="53" t="s">
        <v>20</v>
      </c>
    </row>
    <row r="10" spans="1:12">
      <c r="A10" s="35">
        <v>1960</v>
      </c>
      <c r="B10">
        <v>21</v>
      </c>
      <c r="C10" s="53">
        <v>0.3654</v>
      </c>
      <c r="D10" s="53">
        <v>0.31919999999999998</v>
      </c>
      <c r="E10" s="53">
        <v>0.23749999999999999</v>
      </c>
      <c r="F10" s="53">
        <v>3.9600000000000003E-2</v>
      </c>
      <c r="G10" s="53" t="s">
        <v>20</v>
      </c>
      <c r="H10" s="53">
        <v>4.1399999999999999E-2</v>
      </c>
      <c r="I10" s="53" t="s">
        <v>20</v>
      </c>
      <c r="J10" s="53" t="s">
        <v>20</v>
      </c>
      <c r="K10" s="53" t="s">
        <v>20</v>
      </c>
      <c r="L10" s="53" t="s">
        <v>20</v>
      </c>
    </row>
    <row r="11" spans="1:12">
      <c r="A11" s="35">
        <v>1967</v>
      </c>
      <c r="B11">
        <v>21</v>
      </c>
      <c r="C11" s="53">
        <v>0.3947</v>
      </c>
      <c r="D11" s="53">
        <v>0.36209999999999998</v>
      </c>
      <c r="E11" s="53">
        <v>0.16320000000000001</v>
      </c>
      <c r="F11" s="53" t="s">
        <v>20</v>
      </c>
      <c r="G11" s="53" t="s">
        <v>20</v>
      </c>
      <c r="H11" s="53">
        <v>0.08</v>
      </c>
      <c r="I11" s="53" t="s">
        <v>20</v>
      </c>
      <c r="J11" s="53" t="s">
        <v>20</v>
      </c>
      <c r="K11" s="53" t="s">
        <v>20</v>
      </c>
      <c r="L11" s="53" t="s">
        <v>20</v>
      </c>
    </row>
    <row r="12" spans="1:12">
      <c r="A12" s="35">
        <v>1974</v>
      </c>
      <c r="B12">
        <v>21</v>
      </c>
      <c r="C12" s="53">
        <v>0.45679999999999998</v>
      </c>
      <c r="D12" s="53">
        <v>0.30170000000000002</v>
      </c>
      <c r="E12" s="53">
        <v>0.2024</v>
      </c>
      <c r="F12" s="53">
        <v>1.54E-2</v>
      </c>
      <c r="G12" s="53" t="s">
        <v>20</v>
      </c>
      <c r="H12" s="53">
        <v>2.3699999999999999E-2</v>
      </c>
      <c r="I12" s="53" t="s">
        <v>20</v>
      </c>
      <c r="J12" s="53" t="s">
        <v>20</v>
      </c>
      <c r="K12" s="53" t="s">
        <v>20</v>
      </c>
      <c r="L12" s="53" t="s">
        <v>20</v>
      </c>
    </row>
    <row r="13" spans="1:12">
      <c r="A13" s="35">
        <v>1979</v>
      </c>
      <c r="B13">
        <v>21</v>
      </c>
      <c r="C13" s="53">
        <v>0.41310000000000002</v>
      </c>
      <c r="D13" s="53">
        <v>0.31209999999999999</v>
      </c>
      <c r="E13" s="53">
        <v>0.1749</v>
      </c>
      <c r="F13" s="54" t="s">
        <v>20</v>
      </c>
      <c r="G13" s="53" t="s">
        <v>20</v>
      </c>
      <c r="H13" s="53">
        <v>8.2900000000000001E-2</v>
      </c>
      <c r="I13" s="53" t="s">
        <v>20</v>
      </c>
      <c r="J13" s="53">
        <v>1.61E-2</v>
      </c>
      <c r="K13" s="53" t="s">
        <v>20</v>
      </c>
      <c r="L13" s="53" t="s">
        <v>20</v>
      </c>
    </row>
    <row r="14" spans="1:12">
      <c r="A14" s="35">
        <v>1985</v>
      </c>
      <c r="B14">
        <v>25</v>
      </c>
      <c r="C14" s="53">
        <v>0.42909999999999998</v>
      </c>
      <c r="D14" s="53">
        <v>0.23180000000000001</v>
      </c>
      <c r="E14" s="53">
        <v>0.21360000000000001</v>
      </c>
      <c r="F14" s="53">
        <v>2.18E-2</v>
      </c>
      <c r="G14" s="53" t="s">
        <v>20</v>
      </c>
      <c r="H14" s="53">
        <v>7.7899999999999997E-2</v>
      </c>
      <c r="I14" s="53" t="s">
        <v>20</v>
      </c>
      <c r="J14" s="53">
        <v>2.58E-2</v>
      </c>
      <c r="K14" s="53" t="s">
        <v>20</v>
      </c>
      <c r="L14" s="53" t="s">
        <v>20</v>
      </c>
    </row>
    <row r="15" spans="1:12">
      <c r="A15" s="35">
        <v>1991</v>
      </c>
      <c r="B15">
        <v>25</v>
      </c>
      <c r="C15" s="53">
        <v>0.33429999999999999</v>
      </c>
      <c r="D15" s="53">
        <v>0.20860000000000001</v>
      </c>
      <c r="E15" s="53">
        <v>0.17710000000000001</v>
      </c>
      <c r="F15" s="53">
        <v>2.0899999999999998E-2</v>
      </c>
      <c r="G15" s="53">
        <v>3.6999999999999998E-2</v>
      </c>
      <c r="H15" s="53">
        <v>0.11700000000000001</v>
      </c>
      <c r="I15" s="53">
        <v>6.8900000000000003E-2</v>
      </c>
      <c r="J15" s="53">
        <v>3.8600000000000002E-2</v>
      </c>
      <c r="K15" s="53" t="s">
        <v>20</v>
      </c>
      <c r="L15" s="53" t="s">
        <v>20</v>
      </c>
    </row>
    <row r="16" spans="1:12">
      <c r="A16" s="35">
        <v>1999</v>
      </c>
      <c r="B16">
        <v>25</v>
      </c>
      <c r="C16" s="53">
        <v>0.33789999999999998</v>
      </c>
      <c r="D16" s="53">
        <v>0.17660000000000001</v>
      </c>
      <c r="E16" s="53">
        <v>0.19139999999999999</v>
      </c>
      <c r="F16" s="53">
        <v>1.0999999999999999E-2</v>
      </c>
      <c r="G16" s="53">
        <v>3.8100000000000002E-2</v>
      </c>
      <c r="H16" s="53">
        <v>0.2082</v>
      </c>
      <c r="I16" s="53">
        <v>3.6799999999999999E-2</v>
      </c>
      <c r="J16" s="53" t="s">
        <v>20</v>
      </c>
      <c r="K16" s="53" t="s">
        <v>20</v>
      </c>
      <c r="L16" s="53" t="s">
        <v>20</v>
      </c>
    </row>
    <row r="17" spans="1:12">
      <c r="A17" s="35">
        <v>2004</v>
      </c>
      <c r="B17">
        <v>25</v>
      </c>
      <c r="C17" s="53">
        <v>0.32029999999999997</v>
      </c>
      <c r="D17" s="53">
        <v>0.2082</v>
      </c>
      <c r="E17" s="53">
        <v>0.18890000000000001</v>
      </c>
      <c r="F17" s="53">
        <v>7.3000000000000001E-3</v>
      </c>
      <c r="G17" s="53">
        <v>6.0699999999999997E-2</v>
      </c>
      <c r="H17" s="53">
        <v>0.1772</v>
      </c>
      <c r="I17" s="53">
        <v>3.7699999999999997E-2</v>
      </c>
      <c r="J17" s="53" t="s">
        <v>20</v>
      </c>
      <c r="K17" s="53" t="s">
        <v>20</v>
      </c>
      <c r="L17" s="53" t="s">
        <v>20</v>
      </c>
    </row>
    <row r="18" spans="1:12">
      <c r="A18" s="35">
        <v>2009</v>
      </c>
      <c r="B18">
        <v>25</v>
      </c>
      <c r="C18" s="53">
        <v>0.2344</v>
      </c>
      <c r="D18" s="53">
        <v>0.28199999999999997</v>
      </c>
      <c r="E18" s="53">
        <v>0.2374</v>
      </c>
      <c r="F18" s="53">
        <v>9.7000000000000003E-3</v>
      </c>
      <c r="G18" s="53">
        <v>3.6600000000000001E-2</v>
      </c>
      <c r="H18" s="53">
        <v>0.2</v>
      </c>
      <c r="I18" s="53" t="s">
        <v>20</v>
      </c>
      <c r="J18" s="53" t="s">
        <v>20</v>
      </c>
      <c r="K18" s="53" t="s">
        <v>20</v>
      </c>
      <c r="L18" s="53" t="s">
        <v>20</v>
      </c>
    </row>
  </sheetData>
  <phoneticPr fontId="0" type="noConversion"/>
  <pageMargins left="0.75" right="0.75" top="1" bottom="1" header="0.5" footer="0.5"/>
  <pageSetup paperSize="9"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13</vt:i4>
      </vt:variant>
    </vt:vector>
  </HeadingPairs>
  <TitlesOfParts>
    <vt:vector size="13" baseType="lpstr">
      <vt:lpstr>1925</vt:lpstr>
      <vt:lpstr>1928</vt:lpstr>
      <vt:lpstr>1934</vt:lpstr>
      <vt:lpstr>1960</vt:lpstr>
      <vt:lpstr>1967</vt:lpstr>
      <vt:lpstr>1974</vt:lpstr>
      <vt:lpstr>1979</vt:lpstr>
      <vt:lpstr>1985</vt:lpstr>
      <vt:lpstr>1991</vt:lpstr>
      <vt:lpstr>1999</vt:lpstr>
      <vt:lpstr>2004</vt:lpstr>
      <vt:lpstr>2009</vt:lpstr>
      <vt:lpstr>Party%</vt:lpstr>
    </vt:vector>
  </TitlesOfParts>
  <Company>Hewlett-Packard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alankie</cp:lastModifiedBy>
  <dcterms:created xsi:type="dcterms:W3CDTF">2009-07-03T17:42:02Z</dcterms:created>
  <dcterms:modified xsi:type="dcterms:W3CDTF">2011-08-23T14:13:51Z</dcterms:modified>
</cp:coreProperties>
</file>