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600" yWindow="690" windowWidth="18615" windowHeight="7875" activeTab="6"/>
  </bookViews>
  <sheets>
    <sheet name="1974" sheetId="11" r:id="rId1"/>
    <sheet name="1979" sheetId="10" r:id="rId2"/>
    <sheet name="1985" sheetId="9" r:id="rId3"/>
    <sheet name="1991" sheetId="8" r:id="rId4"/>
    <sheet name="1999" sheetId="7" r:id="rId5"/>
    <sheet name="2004" sheetId="6" r:id="rId6"/>
    <sheet name="2009" sheetId="5" r:id="rId7"/>
    <sheet name="HighVotes" sheetId="3" r:id="rId8"/>
    <sheet name="Party%" sheetId="4" r:id="rId9"/>
  </sheets>
  <definedNames>
    <definedName name="_xlnm._FilterDatabase" localSheetId="0" hidden="1">'1974'!$A$3:$C$11</definedName>
    <definedName name="_xlnm._FilterDatabase" localSheetId="1" hidden="1">'1979'!$A$3:$C$11</definedName>
    <definedName name="_xlnm._FilterDatabase" localSheetId="2" hidden="1">'1985'!$A$3:$C$11</definedName>
    <definedName name="_xlnm._FilterDatabase" localSheetId="3" hidden="1">'1991'!$A$3:$C$11</definedName>
    <definedName name="_xlnm._FilterDatabase" localSheetId="4" hidden="1">'1999'!$A$3:$C$11</definedName>
  </definedNames>
  <calcPr calcId="125725"/>
</workbook>
</file>

<file path=xl/calcChain.xml><?xml version="1.0" encoding="utf-8"?>
<calcChain xmlns="http://schemas.openxmlformats.org/spreadsheetml/2006/main">
  <c r="P35" i="11"/>
  <c r="P36"/>
  <c r="P37"/>
  <c r="P39"/>
  <c r="P33"/>
  <c r="N19"/>
  <c r="N20"/>
  <c r="N21"/>
  <c r="N23"/>
  <c r="N17"/>
  <c r="L5"/>
  <c r="L6"/>
  <c r="L7"/>
  <c r="L3"/>
  <c r="B50"/>
  <c r="Q39"/>
  <c r="E50"/>
  <c r="E51" s="1"/>
  <c r="Q36"/>
  <c r="Q35"/>
  <c r="O22"/>
  <c r="O21"/>
  <c r="M9"/>
  <c r="M8"/>
  <c r="M7"/>
  <c r="M6"/>
  <c r="M5"/>
  <c r="C50" l="1"/>
  <c r="C51" s="1"/>
  <c r="D50"/>
  <c r="D51" s="1"/>
  <c r="G50"/>
  <c r="G51" s="1"/>
  <c r="F50"/>
  <c r="F51" s="1"/>
  <c r="O19"/>
  <c r="O20"/>
  <c r="O23"/>
  <c r="Q37"/>
  <c r="Q38"/>
  <c r="P38" i="10" l="1"/>
  <c r="P39"/>
  <c r="P40"/>
  <c r="P41"/>
  <c r="P42"/>
  <c r="P36"/>
  <c r="Q20"/>
  <c r="Q21"/>
  <c r="Q24"/>
  <c r="Q23"/>
  <c r="Q18"/>
  <c r="M5"/>
  <c r="M6"/>
  <c r="M8"/>
  <c r="M9"/>
  <c r="M3"/>
  <c r="E53"/>
  <c r="B53"/>
  <c r="Q42"/>
  <c r="Q40"/>
  <c r="Q39"/>
  <c r="Q38"/>
  <c r="R23"/>
  <c r="R22"/>
  <c r="N9"/>
  <c r="N8"/>
  <c r="N7"/>
  <c r="N6"/>
  <c r="N5"/>
  <c r="H52" i="9"/>
  <c r="F52"/>
  <c r="O37"/>
  <c r="O38"/>
  <c r="O41"/>
  <c r="O40"/>
  <c r="O35"/>
  <c r="E54" i="10" l="1"/>
  <c r="C53"/>
  <c r="C54" s="1"/>
  <c r="D53"/>
  <c r="D54" s="1"/>
  <c r="G53"/>
  <c r="G54" s="1"/>
  <c r="F53"/>
  <c r="F54" s="1"/>
  <c r="R20"/>
  <c r="R21"/>
  <c r="R24"/>
  <c r="Q41"/>
  <c r="N22" i="9"/>
  <c r="N23"/>
  <c r="N26"/>
  <c r="N20" l="1"/>
  <c r="O5"/>
  <c r="O6"/>
  <c r="O8"/>
  <c r="O10"/>
  <c r="O3"/>
  <c r="E52"/>
  <c r="B52"/>
  <c r="P41"/>
  <c r="F53"/>
  <c r="P39"/>
  <c r="P38"/>
  <c r="P37"/>
  <c r="H53"/>
  <c r="O25"/>
  <c r="O24"/>
  <c r="P10"/>
  <c r="P9"/>
  <c r="P8"/>
  <c r="P7"/>
  <c r="P6"/>
  <c r="P5"/>
  <c r="E46" i="8"/>
  <c r="I46"/>
  <c r="F46"/>
  <c r="G46"/>
  <c r="H46"/>
  <c r="M34"/>
  <c r="M37"/>
  <c r="N39"/>
  <c r="M32"/>
  <c r="L20"/>
  <c r="L21"/>
  <c r="L25"/>
  <c r="L18"/>
  <c r="L5"/>
  <c r="L6"/>
  <c r="L9"/>
  <c r="M10"/>
  <c r="L3"/>
  <c r="B46"/>
  <c r="G47" s="1"/>
  <c r="N40"/>
  <c r="N38"/>
  <c r="E47"/>
  <c r="N35"/>
  <c r="N34"/>
  <c r="I47"/>
  <c r="M24"/>
  <c r="M23"/>
  <c r="M22"/>
  <c r="D46"/>
  <c r="D47" s="1"/>
  <c r="M11"/>
  <c r="M9"/>
  <c r="M8"/>
  <c r="M7"/>
  <c r="M6"/>
  <c r="M5"/>
  <c r="H46" i="7"/>
  <c r="M33"/>
  <c r="M34"/>
  <c r="M35"/>
  <c r="M36"/>
  <c r="F46" s="1"/>
  <c r="F47" s="1"/>
  <c r="M38"/>
  <c r="M31"/>
  <c r="M17"/>
  <c r="M18"/>
  <c r="M23"/>
  <c r="M15"/>
  <c r="K5"/>
  <c r="K8"/>
  <c r="L9"/>
  <c r="K3"/>
  <c r="E46"/>
  <c r="B46"/>
  <c r="N38"/>
  <c r="N37"/>
  <c r="N35"/>
  <c r="N34"/>
  <c r="N33"/>
  <c r="N22"/>
  <c r="N21"/>
  <c r="N20"/>
  <c r="N19"/>
  <c r="L10"/>
  <c r="L8"/>
  <c r="L7"/>
  <c r="L6"/>
  <c r="L5"/>
  <c r="E53" i="9" l="1"/>
  <c r="G53"/>
  <c r="C52"/>
  <c r="C53" s="1"/>
  <c r="D52"/>
  <c r="D53" s="1"/>
  <c r="O22"/>
  <c r="O23"/>
  <c r="O26"/>
  <c r="P40"/>
  <c r="H47" i="8"/>
  <c r="C46"/>
  <c r="C47" s="1"/>
  <c r="F47"/>
  <c r="M20"/>
  <c r="M21"/>
  <c r="M25"/>
  <c r="N36"/>
  <c r="N37"/>
  <c r="E47" i="7"/>
  <c r="H47"/>
  <c r="G47"/>
  <c r="C46"/>
  <c r="C47" s="1"/>
  <c r="D46"/>
  <c r="D47" s="1"/>
  <c r="I46"/>
  <c r="I47" s="1"/>
  <c r="N17"/>
  <c r="N18"/>
  <c r="N23"/>
  <c r="N36"/>
  <c r="H46" i="6" l="1"/>
  <c r="I46"/>
  <c r="F46"/>
  <c r="O31"/>
  <c r="O40"/>
  <c r="O33"/>
  <c r="O37"/>
  <c r="G46" s="1"/>
  <c r="P39"/>
  <c r="P38"/>
  <c r="M18"/>
  <c r="M19"/>
  <c r="M24"/>
  <c r="M16"/>
  <c r="K10" l="1"/>
  <c r="J46" s="1"/>
  <c r="K6"/>
  <c r="K5"/>
  <c r="K3"/>
  <c r="E46" l="1"/>
  <c r="B46"/>
  <c r="I47" s="1"/>
  <c r="P40"/>
  <c r="P37"/>
  <c r="P36"/>
  <c r="P35"/>
  <c r="P34"/>
  <c r="P33"/>
  <c r="L10"/>
  <c r="L9"/>
  <c r="L8"/>
  <c r="L7"/>
  <c r="L6"/>
  <c r="L5"/>
  <c r="J47"/>
  <c r="N23"/>
  <c r="N22"/>
  <c r="N21"/>
  <c r="N20"/>
  <c r="D46"/>
  <c r="D47" s="1"/>
  <c r="C46"/>
  <c r="C47" s="1"/>
  <c r="B49" i="5"/>
  <c r="G49"/>
  <c r="F49"/>
  <c r="E49"/>
  <c r="G50"/>
  <c r="K35"/>
  <c r="K42"/>
  <c r="K37"/>
  <c r="K38"/>
  <c r="K22"/>
  <c r="K24"/>
  <c r="K29"/>
  <c r="L28"/>
  <c r="Q5"/>
  <c r="C49" s="1"/>
  <c r="Q6"/>
  <c r="D49" s="1"/>
  <c r="Q3"/>
  <c r="Q11"/>
  <c r="I49" s="1"/>
  <c r="R10"/>
  <c r="H47" i="6" l="1"/>
  <c r="E47"/>
  <c r="F47"/>
  <c r="G47"/>
  <c r="N18"/>
  <c r="N19"/>
  <c r="N24"/>
  <c r="R9" i="5"/>
  <c r="R8"/>
  <c r="L42"/>
  <c r="L41"/>
  <c r="L40"/>
  <c r="L39"/>
  <c r="L38"/>
  <c r="L37"/>
  <c r="L29"/>
  <c r="L27"/>
  <c r="L26"/>
  <c r="L25"/>
  <c r="L24"/>
  <c r="F50" l="1"/>
  <c r="H50"/>
  <c r="D50"/>
  <c r="E50"/>
  <c r="C50"/>
  <c r="I50"/>
  <c r="R5"/>
  <c r="R6"/>
  <c r="R7"/>
  <c r="R11"/>
</calcChain>
</file>

<file path=xl/sharedStrings.xml><?xml version="1.0" encoding="utf-8"?>
<sst xmlns="http://schemas.openxmlformats.org/spreadsheetml/2006/main" count="1207" uniqueCount="228">
  <si>
    <t>Candidate</t>
  </si>
  <si>
    <t>Party</t>
  </si>
  <si>
    <t>Count 1</t>
  </si>
  <si>
    <t>FG</t>
  </si>
  <si>
    <t>1st</t>
  </si>
  <si>
    <t>FF</t>
  </si>
  <si>
    <t>4th</t>
  </si>
  <si>
    <t>3rd</t>
  </si>
  <si>
    <t>2nd</t>
  </si>
  <si>
    <t>Turnout</t>
  </si>
  <si>
    <t>5th</t>
  </si>
  <si>
    <t>Votes</t>
  </si>
  <si>
    <t>Share</t>
  </si>
  <si>
    <t>Seats</t>
  </si>
  <si>
    <t>Ind</t>
  </si>
  <si>
    <t>6th</t>
  </si>
  <si>
    <t>Lab</t>
  </si>
  <si>
    <t>Oth</t>
  </si>
  <si>
    <t>SF</t>
  </si>
  <si>
    <t>Total</t>
  </si>
  <si>
    <t>-</t>
  </si>
  <si>
    <t>GP</t>
  </si>
  <si>
    <t>Vote</t>
  </si>
  <si>
    <t>Area</t>
  </si>
  <si>
    <t>Year</t>
  </si>
  <si>
    <t>Quota</t>
  </si>
  <si>
    <t>Quota level</t>
  </si>
  <si>
    <t>CnaT</t>
  </si>
  <si>
    <t>CnaP</t>
  </si>
  <si>
    <t>PD</t>
  </si>
  <si>
    <t>WP</t>
  </si>
  <si>
    <t>2009 (5 June) - Waterford City East (6 seats) Total Electorate: 10,294 Total Poll: 6,688 Valid Poll: 6,626 Quota: 947</t>
  </si>
  <si>
    <t>Stephanie Keating</t>
  </si>
  <si>
    <t>Catherine O'Neill</t>
  </si>
  <si>
    <t>Gary Wyse</t>
  </si>
  <si>
    <t>Pat Ormond</t>
  </si>
  <si>
    <t>Tom Cunningham*</t>
  </si>
  <si>
    <t>Jim D'Arcy*</t>
  </si>
  <si>
    <t>Jacqueline Kelly</t>
  </si>
  <si>
    <t>Davy Daniels*</t>
  </si>
  <si>
    <t>Mary Roche*</t>
  </si>
  <si>
    <t>Sheikh Ahmed</t>
  </si>
  <si>
    <t>Michael Ivory</t>
  </si>
  <si>
    <t>Joe Tobin</t>
  </si>
  <si>
    <t>Jack Walsh*</t>
  </si>
  <si>
    <t>Maria Raftis-Kennedy</t>
  </si>
  <si>
    <t>Bill Hayes</t>
  </si>
  <si>
    <t>Waterford City North (4 seats) Total Electorate: 6,965 Total Poll: 4,353 Valid Poll: 4,265 Quota: 854</t>
  </si>
  <si>
    <t>Liam Dunne</t>
  </si>
  <si>
    <t>Gearoid Ryan</t>
  </si>
  <si>
    <t>Hilary Quinlan*</t>
  </si>
  <si>
    <t>Dick Roche</t>
  </si>
  <si>
    <t>Pat Hayes*</t>
  </si>
  <si>
    <t>Joe Kelly*</t>
  </si>
  <si>
    <t>Oli Dempsey</t>
  </si>
  <si>
    <t>Senthil Ramasamy</t>
  </si>
  <si>
    <t>Davy Walsh*</t>
  </si>
  <si>
    <t>Waterford City South (5 seats) Total Electorate: 9,339 Total Poll: 5,998 Valid Poll: 5,932 Quota: 989</t>
  </si>
  <si>
    <t>Tom Murphy*</t>
  </si>
  <si>
    <t>Elaine Walsh</t>
  </si>
  <si>
    <t>John Cummins</t>
  </si>
  <si>
    <t>Mary O'Halloran*</t>
  </si>
  <si>
    <t>John Halligan*</t>
  </si>
  <si>
    <t>Laurence O'Neill*</t>
  </si>
  <si>
    <t>Seamus Ryan*</t>
  </si>
  <si>
    <t>David Cullinane*</t>
  </si>
  <si>
    <t>Willie Moore</t>
  </si>
  <si>
    <t>Donie Fell</t>
  </si>
  <si>
    <t>PBP</t>
  </si>
  <si>
    <t>2004 (11 June) - Waterford No. 1 (4 seats) Total Electorate: 7,534 Total Poll: 4,578 Valid Poll: 4,433 Quota: 887</t>
  </si>
  <si>
    <t>Pat Power</t>
  </si>
  <si>
    <t>Joe Kelly</t>
  </si>
  <si>
    <t>Sean Dower*</t>
  </si>
  <si>
    <t>Maurice Walsh</t>
  </si>
  <si>
    <t>Dick Hayden</t>
  </si>
  <si>
    <t>Waterford No. 2 (5 seats) Total Electorate: 11,949 Total Poll: 7,121 Valid Poll: 7,013 Quota: 1,169</t>
  </si>
  <si>
    <t>Jack Walsh</t>
  </si>
  <si>
    <t>Jim D'Arcy</t>
  </si>
  <si>
    <t>Frank Walsh</t>
  </si>
  <si>
    <t>Oliver Clery*</t>
  </si>
  <si>
    <t>Michael Ivory*</t>
  </si>
  <si>
    <t>Brendan McCann</t>
  </si>
  <si>
    <t>David Cullinane</t>
  </si>
  <si>
    <t>Billy McCarthy*</t>
  </si>
  <si>
    <t>Jim Boland</t>
  </si>
  <si>
    <t>Padraig Ó Griofa</t>
  </si>
  <si>
    <t>Seamus O'Connell</t>
  </si>
  <si>
    <t>Catherine Kinsella</t>
  </si>
  <si>
    <t>Roy Hassey</t>
  </si>
  <si>
    <t>SWP</t>
  </si>
  <si>
    <t>Waterford No. 3 (6 seats) Total Electorate: 10,649 Total Poll: 6,160 Valid Poll: 6,021 Quota: 861</t>
  </si>
  <si>
    <t>1999 (11 June) - Waterford No. 1 (4 seats) Total Electorate: 7,941 Total Poll: 3,797 Valid Poll: 3,731 Quota: 747</t>
  </si>
  <si>
    <t>Sean Dower</t>
  </si>
  <si>
    <t>Michael Duffy</t>
  </si>
  <si>
    <t>Ben Nutty</t>
  </si>
  <si>
    <t>Jimmy Houlihan</t>
  </si>
  <si>
    <t>Larry Dower*</t>
  </si>
  <si>
    <t>Waterford No. 2 (5 seats) Total Electorate: 11,302 Total Poll: 4,892 Valid Poll: 4,842 Quota: 808</t>
  </si>
  <si>
    <t>Mary Roche</t>
  </si>
  <si>
    <t>Christine O'Dowd-Smith</t>
  </si>
  <si>
    <t>Sean Rohan</t>
  </si>
  <si>
    <t>John Carey</t>
  </si>
  <si>
    <t>Olga Redmond-Stokes</t>
  </si>
  <si>
    <t>Mary Darlington</t>
  </si>
  <si>
    <t>Oliver Clery</t>
  </si>
  <si>
    <t>Carolann Duggan</t>
  </si>
  <si>
    <t>Waterford No. 3 (6 seats) Total Electorate: 10,799 Total Poll: 4,762 Valid Poll: 4,662 Quota: 667</t>
  </si>
  <si>
    <t>John Halligan</t>
  </si>
  <si>
    <t>Martin O'Regan*</t>
  </si>
  <si>
    <t>Seamus Ryan</t>
  </si>
  <si>
    <t>Tom Murphy</t>
  </si>
  <si>
    <t>Laurence O'Neill</t>
  </si>
  <si>
    <t>Maurice Cummins*</t>
  </si>
  <si>
    <t>James Kelly</t>
  </si>
  <si>
    <t>Sue Larkin</t>
  </si>
  <si>
    <t>Billy McCarthy</t>
  </si>
  <si>
    <t>Michelle O'Neill</t>
  </si>
  <si>
    <t>Martin Cullen</t>
  </si>
  <si>
    <t>Pat Hayes</t>
  </si>
  <si>
    <t>Hilary Quinlan</t>
  </si>
  <si>
    <t>Davy Walsh</t>
  </si>
  <si>
    <t>Larry Dower</t>
  </si>
  <si>
    <t>Val White</t>
  </si>
  <si>
    <t>Patrick Power</t>
  </si>
  <si>
    <t>James Brett</t>
  </si>
  <si>
    <t>Noel Ryan</t>
  </si>
  <si>
    <t>Joe Guilfoyle</t>
  </si>
  <si>
    <t>1991 (27 June) - Waterford No. 1 (5 seats) Total Electorate: 7,945 Total Poll: 5,055 Valid Poll: 5,000 Quota: 834</t>
  </si>
  <si>
    <t>Elected</t>
  </si>
  <si>
    <t>Brendan Kenneally*</t>
  </si>
  <si>
    <t>Brian Cunningham</t>
  </si>
  <si>
    <t>Michael Lane</t>
  </si>
  <si>
    <t>Frank King</t>
  </si>
  <si>
    <t>Liam Curham*</t>
  </si>
  <si>
    <t>Stephen Rogers*</t>
  </si>
  <si>
    <t>George Power</t>
  </si>
  <si>
    <t>Brian Jones</t>
  </si>
  <si>
    <t>Olga Redmond</t>
  </si>
  <si>
    <t>Waterford No. 2 (5 seats) Total Electorate: 9,189 Total Poll: 5,489 Valid Poll: 5,450 Quota: 909</t>
  </si>
  <si>
    <t>Waterford No. 3 (5 seats) Total Electorate: 10,360 Total Poll: 6,252 Valid Poll: 6,195 Quota: 1,033</t>
  </si>
  <si>
    <t>Martin O'Regan</t>
  </si>
  <si>
    <t>Maurice Cummins</t>
  </si>
  <si>
    <t>Brian O'Shea*</t>
  </si>
  <si>
    <t>Paddy Gallagher*</t>
  </si>
  <si>
    <t>Tom Browne*</t>
  </si>
  <si>
    <t>Paud Sweeney</t>
  </si>
  <si>
    <t>Brian Swift*</t>
  </si>
  <si>
    <t>Denis O'Brien</t>
  </si>
  <si>
    <t>1985 (20 June) - Waterford No. 1 (5 seats) Total Electorate: 8,788 Total Poll: 5,036 Valid Poll: 4,986 Quota: 832</t>
  </si>
  <si>
    <t>Tony Roche</t>
  </si>
  <si>
    <t>Ann O'Rourke</t>
  </si>
  <si>
    <t>George Wadding</t>
  </si>
  <si>
    <t>Ann Raleigh</t>
  </si>
  <si>
    <t>Mick Dunphy</t>
  </si>
  <si>
    <t>WPP</t>
  </si>
  <si>
    <t>Waterford No. 2 (5 seats) Total Electorate: 8,368 Total Poll: 5,054 Valid Poll: 5,035 Quota: 840</t>
  </si>
  <si>
    <t>Liam Curham</t>
  </si>
  <si>
    <t>Brendan Kenneally</t>
  </si>
  <si>
    <t>Donal Ormonde</t>
  </si>
  <si>
    <t>Dick McGrath</t>
  </si>
  <si>
    <t>Katherine Bulbulia</t>
  </si>
  <si>
    <t>Mary Griffin</t>
  </si>
  <si>
    <t>Joe Falvey</t>
  </si>
  <si>
    <t>Waterford No. 3 (5 seats) Total Electorate: 8,263 Total Poll: 4,413 Valid Poll: 4,382 Quota: 731</t>
  </si>
  <si>
    <t>Brian O'Shea</t>
  </si>
  <si>
    <t>Paddy Gallagher</t>
  </si>
  <si>
    <t>Tom Browne</t>
  </si>
  <si>
    <t>Brian Swift</t>
  </si>
  <si>
    <t>Gerry O'Mahoney</t>
  </si>
  <si>
    <t>Martin Kennedy</t>
  </si>
  <si>
    <t>Paudie Burke</t>
  </si>
  <si>
    <t>Paddy Kenneally</t>
  </si>
  <si>
    <t>Mary O'Halloran</t>
  </si>
  <si>
    <t>William Jones</t>
  </si>
  <si>
    <t>John Lanigan</t>
  </si>
  <si>
    <t>1979 (7 June) - Waterford No. 1 (5 seats) Total Electorate: 5,705 Total Poll: 3,981 Valid Poll: 3,922 Quota: 654</t>
  </si>
  <si>
    <t>SFWP</t>
  </si>
  <si>
    <t>Joe Cummins*</t>
  </si>
  <si>
    <t>Eddie Collins*</t>
  </si>
  <si>
    <t>Thomas Brennan*</t>
  </si>
  <si>
    <t>John O'Connell</t>
  </si>
  <si>
    <t>Patrick Power*</t>
  </si>
  <si>
    <t>Philip Friley</t>
  </si>
  <si>
    <t>SLP</t>
  </si>
  <si>
    <t>Myles Shelly</t>
  </si>
  <si>
    <t>Nicky Quinlan</t>
  </si>
  <si>
    <t>Waterford No. 2 (5 seats) Total Electorate: 6,321 Total Poll: 4,135 Valid Poll: 4,092 Quota: 683</t>
  </si>
  <si>
    <t>William Kenneally*</t>
  </si>
  <si>
    <t>Maurice Downey*</t>
  </si>
  <si>
    <t>Richard Jones*</t>
  </si>
  <si>
    <t>Noel Cronin</t>
  </si>
  <si>
    <t>James Quinlan</t>
  </si>
  <si>
    <t>Noel Keane</t>
  </si>
  <si>
    <t>Gerry O'Mahony</t>
  </si>
  <si>
    <t>Philip Boyle</t>
  </si>
  <si>
    <t>Eamonn Nolan</t>
  </si>
  <si>
    <t>Waterford No. 3 (5 seats) Total Electorate: 8,351 Total Poll: 5,650 Valid Poll: 5,575 Quota: 930</t>
  </si>
  <si>
    <t>Tim Galvin*</t>
  </si>
  <si>
    <t>Paddy Kenneally*</t>
  </si>
  <si>
    <t>Edward Brown</t>
  </si>
  <si>
    <t>Robert White</t>
  </si>
  <si>
    <t>Billy Quinlan*</t>
  </si>
  <si>
    <t>Cecilia O'Hanlon</t>
  </si>
  <si>
    <t>Seamus English</t>
  </si>
  <si>
    <t>Michael O'Brien</t>
  </si>
  <si>
    <t>1974 (18 June) - Waterford No. 1 (5 seats) Total Electorate: 5,820 Total Poll: 4,235 Valid Poll: 4,199 Quota: 700</t>
  </si>
  <si>
    <t>OSF</t>
  </si>
  <si>
    <t>Sean Kelly*</t>
  </si>
  <si>
    <t>Christy Brophy</t>
  </si>
  <si>
    <t>Brian Cunningham*</t>
  </si>
  <si>
    <t>Thomas Cullen*</t>
  </si>
  <si>
    <t>Michael Kennedy</t>
  </si>
  <si>
    <t>Waterford No. 2 (5 seats) Total Electorate: 6,529 Total Poll: 3,904 Valid Poll: 3,882 Quota: 648</t>
  </si>
  <si>
    <t>Davy Daniels</t>
  </si>
  <si>
    <t>Stephen Rogers</t>
  </si>
  <si>
    <t>Maurice Condon</t>
  </si>
  <si>
    <t>AE</t>
  </si>
  <si>
    <t>Michael Fanning</t>
  </si>
  <si>
    <t>Terence White</t>
  </si>
  <si>
    <t>Margaret Merriman</t>
  </si>
  <si>
    <t>Waterford No. 3 (5 seats) Total Electorate: 8,186 Total Poll: 5,316 Valid Poll: 5,249 Quota: 875</t>
  </si>
  <si>
    <t>Patrick Browne*</t>
  </si>
  <si>
    <t>Michael Winkle</t>
  </si>
  <si>
    <t>William Jones*</t>
  </si>
  <si>
    <t>Edward Browne*</t>
  </si>
  <si>
    <t>Michael White</t>
  </si>
  <si>
    <t>Noel Tabb</t>
  </si>
  <si>
    <t>Denis Keating</t>
  </si>
</sst>
</file>

<file path=xl/styles.xml><?xml version="1.0" encoding="utf-8"?>
<styleSheet xmlns="http://schemas.openxmlformats.org/spreadsheetml/2006/main">
  <numFmts count="1">
    <numFmt numFmtId="164" formatCode="0.000"/>
  </numFmts>
  <fonts count="50">
    <font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Arial"/>
      <family val="2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1"/>
      <color indexed="12"/>
      <name val="Times New Roman"/>
      <family val="1"/>
    </font>
    <font>
      <b/>
      <sz val="11"/>
      <color indexed="17"/>
      <name val="Times New Roman"/>
      <family val="1"/>
    </font>
    <font>
      <b/>
      <sz val="11"/>
      <name val="Arial"/>
      <family val="2"/>
    </font>
    <font>
      <b/>
      <sz val="11"/>
      <color indexed="8"/>
      <name val="Times New Roman"/>
      <family val="1"/>
    </font>
    <font>
      <b/>
      <sz val="11"/>
      <color indexed="17"/>
      <name val="Arial"/>
      <family val="2"/>
    </font>
    <font>
      <sz val="11"/>
      <color indexed="17"/>
      <name val="Times New Roman"/>
      <family val="1"/>
    </font>
    <font>
      <b/>
      <sz val="11"/>
      <color indexed="12"/>
      <name val="Arial"/>
      <family val="2"/>
    </font>
    <font>
      <b/>
      <sz val="11"/>
      <color indexed="10"/>
      <name val="Arial"/>
      <family val="2"/>
    </font>
    <font>
      <sz val="11"/>
      <color indexed="8"/>
      <name val="Times New Roman"/>
      <family val="1"/>
    </font>
    <font>
      <b/>
      <sz val="11"/>
      <color indexed="50"/>
      <name val="Arial"/>
      <family val="2"/>
    </font>
    <font>
      <sz val="11"/>
      <color indexed="50"/>
      <name val="Times New Roman"/>
      <family val="1"/>
    </font>
    <font>
      <sz val="11"/>
      <color indexed="12"/>
      <name val="Times New Roman"/>
      <family val="1"/>
    </font>
    <font>
      <b/>
      <sz val="11"/>
      <color indexed="50"/>
      <name val="Times New Roman"/>
      <family val="1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17"/>
      <name val="Arial"/>
      <family val="2"/>
    </font>
    <font>
      <b/>
      <sz val="10"/>
      <color indexed="12"/>
      <name val="Arial"/>
      <family val="2"/>
    </font>
    <font>
      <b/>
      <sz val="10"/>
      <color indexed="10"/>
      <name val="Arial"/>
      <family val="2"/>
    </font>
    <font>
      <b/>
      <sz val="10"/>
      <color indexed="50"/>
      <name val="Arial"/>
      <family val="2"/>
    </font>
    <font>
      <b/>
      <sz val="11"/>
      <color indexed="10"/>
      <name val="Times New Roman"/>
      <family val="1"/>
    </font>
    <font>
      <sz val="11"/>
      <color indexed="19"/>
      <name val="Times New Roman"/>
      <family val="1"/>
    </font>
    <font>
      <b/>
      <sz val="11"/>
      <color indexed="19"/>
      <name val="Arial"/>
      <family val="2"/>
    </font>
    <font>
      <b/>
      <sz val="10"/>
      <color indexed="19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12"/>
      <name val="Times New Roman"/>
      <family val="1"/>
    </font>
    <font>
      <sz val="12"/>
      <color indexed="17"/>
      <name val="Times New Roman"/>
      <family val="1"/>
    </font>
    <font>
      <sz val="12"/>
      <color indexed="8"/>
      <name val="Times New Roman"/>
      <family val="1"/>
    </font>
    <font>
      <sz val="12"/>
      <color indexed="50"/>
      <name val="Times New Roman"/>
      <family val="1"/>
    </font>
    <font>
      <b/>
      <sz val="10"/>
      <color indexed="60"/>
      <name val="Arial"/>
      <family val="2"/>
    </font>
    <font>
      <b/>
      <sz val="10"/>
      <color indexed="40"/>
      <name val="Arial"/>
      <family val="2"/>
    </font>
    <font>
      <b/>
      <sz val="10"/>
      <color indexed="51"/>
      <name val="Arial"/>
      <family val="2"/>
    </font>
    <font>
      <b/>
      <sz val="11"/>
      <color rgb="FFFF0000"/>
      <name val="Times New Roman"/>
      <family val="1"/>
    </font>
    <font>
      <b/>
      <sz val="11"/>
      <color indexed="8"/>
      <name val="Arial"/>
      <family val="2"/>
    </font>
    <font>
      <sz val="11"/>
      <color indexed="60"/>
      <name val="Times New Roman"/>
      <family val="1"/>
    </font>
    <font>
      <b/>
      <sz val="11"/>
      <color indexed="16"/>
      <name val="Arial"/>
      <family val="2"/>
    </font>
    <font>
      <b/>
      <sz val="11"/>
      <color indexed="60"/>
      <name val="Times New Roman"/>
      <family val="1"/>
    </font>
    <font>
      <b/>
      <sz val="10"/>
      <color indexed="16"/>
      <name val="Arial"/>
      <family val="2"/>
    </font>
    <font>
      <b/>
      <sz val="11"/>
      <color indexed="52"/>
      <name val="Arial"/>
      <family val="2"/>
    </font>
    <font>
      <sz val="11"/>
      <color indexed="52"/>
      <name val="Times New Roman"/>
      <family val="1"/>
    </font>
    <font>
      <b/>
      <sz val="10"/>
      <color indexed="52"/>
      <name val="Arial"/>
      <family val="2"/>
    </font>
    <font>
      <sz val="11"/>
      <color indexed="10"/>
      <name val="Times New Roman"/>
      <family val="1"/>
    </font>
    <font>
      <b/>
      <sz val="11"/>
      <color indexed="52"/>
      <name val="Times New Roman"/>
      <family val="1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3" fontId="2" fillId="0" borderId="4" xfId="0" applyNumberFormat="1" applyFont="1" applyBorder="1" applyAlignment="1">
      <alignment vertical="top" wrapText="1"/>
    </xf>
    <xf numFmtId="3" fontId="4" fillId="0" borderId="4" xfId="0" applyNumberFormat="1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8" fillId="0" borderId="0" xfId="0" applyFont="1"/>
    <xf numFmtId="10" fontId="3" fillId="0" borderId="0" xfId="1" applyNumberFormat="1" applyFont="1"/>
    <xf numFmtId="0" fontId="9" fillId="0" borderId="4" xfId="0" applyFont="1" applyBorder="1" applyAlignment="1">
      <alignment vertical="top" wrapText="1"/>
    </xf>
    <xf numFmtId="0" fontId="10" fillId="0" borderId="0" xfId="0" applyFont="1"/>
    <xf numFmtId="3" fontId="3" fillId="0" borderId="0" xfId="0" applyNumberFormat="1" applyFont="1"/>
    <xf numFmtId="0" fontId="4" fillId="0" borderId="3" xfId="0" applyFont="1" applyBorder="1" applyAlignment="1">
      <alignment vertical="top" wrapText="1"/>
    </xf>
    <xf numFmtId="0" fontId="11" fillId="0" borderId="4" xfId="0" applyFont="1" applyBorder="1" applyAlignment="1">
      <alignment vertical="top" wrapText="1"/>
    </xf>
    <xf numFmtId="0" fontId="12" fillId="0" borderId="0" xfId="0" applyFont="1"/>
    <xf numFmtId="0" fontId="13" fillId="0" borderId="0" xfId="0" applyFont="1"/>
    <xf numFmtId="0" fontId="14" fillId="0" borderId="4" xfId="0" applyFont="1" applyBorder="1" applyAlignment="1">
      <alignment vertical="top" wrapText="1"/>
    </xf>
    <xf numFmtId="3" fontId="8" fillId="0" borderId="0" xfId="0" applyNumberFormat="1" applyFont="1"/>
    <xf numFmtId="0" fontId="4" fillId="0" borderId="4" xfId="0" applyFont="1" applyBorder="1" applyAlignment="1">
      <alignment vertical="top" wrapText="1"/>
    </xf>
    <xf numFmtId="0" fontId="15" fillId="0" borderId="0" xfId="0" applyFont="1"/>
    <xf numFmtId="0" fontId="16" fillId="0" borderId="4" xfId="0" applyFont="1" applyBorder="1" applyAlignment="1">
      <alignment vertical="top" wrapText="1"/>
    </xf>
    <xf numFmtId="0" fontId="17" fillId="0" borderId="4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17" fillId="0" borderId="0" xfId="0" applyFont="1" applyBorder="1" applyAlignment="1">
      <alignment vertical="top" wrapText="1"/>
    </xf>
    <xf numFmtId="0" fontId="18" fillId="0" borderId="4" xfId="0" applyFont="1" applyBorder="1" applyAlignment="1">
      <alignment vertical="top" wrapText="1"/>
    </xf>
    <xf numFmtId="0" fontId="19" fillId="0" borderId="0" xfId="0" applyFont="1"/>
    <xf numFmtId="0" fontId="20" fillId="0" borderId="0" xfId="0" applyFont="1"/>
    <xf numFmtId="3" fontId="20" fillId="0" borderId="0" xfId="0" applyNumberFormat="1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0" fontId="25" fillId="0" borderId="4" xfId="0" applyFont="1" applyBorder="1" applyAlignment="1">
      <alignment vertical="top" wrapText="1"/>
    </xf>
    <xf numFmtId="3" fontId="0" fillId="0" borderId="0" xfId="0" applyNumberFormat="1"/>
    <xf numFmtId="0" fontId="26" fillId="0" borderId="4" xfId="0" applyFont="1" applyBorder="1" applyAlignment="1">
      <alignment vertical="top" wrapText="1"/>
    </xf>
    <xf numFmtId="0" fontId="27" fillId="0" borderId="0" xfId="0" applyFont="1"/>
    <xf numFmtId="0" fontId="28" fillId="0" borderId="0" xfId="0" applyFont="1"/>
    <xf numFmtId="3" fontId="29" fillId="0" borderId="0" xfId="0" applyNumberFormat="1" applyFont="1"/>
    <xf numFmtId="0" fontId="30" fillId="0" borderId="0" xfId="0" applyFont="1"/>
    <xf numFmtId="0" fontId="29" fillId="0" borderId="0" xfId="0" applyFont="1"/>
    <xf numFmtId="3" fontId="30" fillId="0" borderId="0" xfId="0" applyNumberFormat="1" applyFont="1"/>
    <xf numFmtId="2" fontId="30" fillId="0" borderId="0" xfId="0" applyNumberFormat="1" applyFont="1" applyAlignment="1">
      <alignment horizontal="center"/>
    </xf>
    <xf numFmtId="3" fontId="29" fillId="0" borderId="1" xfId="0" applyNumberFormat="1" applyFont="1" applyBorder="1" applyAlignment="1">
      <alignment vertical="top" wrapText="1"/>
    </xf>
    <xf numFmtId="0" fontId="29" fillId="0" borderId="2" xfId="0" applyFont="1" applyBorder="1" applyAlignment="1">
      <alignment vertical="top" wrapText="1"/>
    </xf>
    <xf numFmtId="3" fontId="29" fillId="0" borderId="2" xfId="0" applyNumberFormat="1" applyFont="1" applyBorder="1" applyAlignment="1">
      <alignment vertical="top" wrapText="1"/>
    </xf>
    <xf numFmtId="2" fontId="29" fillId="0" borderId="2" xfId="0" applyNumberFormat="1" applyFont="1" applyBorder="1" applyAlignment="1">
      <alignment horizontal="center" vertical="top" wrapText="1"/>
    </xf>
    <xf numFmtId="3" fontId="29" fillId="0" borderId="3" xfId="0" applyNumberFormat="1" applyFont="1" applyBorder="1" applyAlignment="1">
      <alignment vertical="top" wrapText="1"/>
    </xf>
    <xf numFmtId="0" fontId="30" fillId="0" borderId="4" xfId="0" applyFont="1" applyBorder="1" applyAlignment="1">
      <alignment vertical="top" wrapText="1"/>
    </xf>
    <xf numFmtId="0" fontId="31" fillId="0" borderId="4" xfId="0" applyFont="1" applyBorder="1" applyAlignment="1">
      <alignment vertical="top" wrapText="1"/>
    </xf>
    <xf numFmtId="0" fontId="29" fillId="0" borderId="4" xfId="0" applyFont="1" applyBorder="1" applyAlignment="1">
      <alignment vertical="top" wrapText="1"/>
    </xf>
    <xf numFmtId="3" fontId="30" fillId="0" borderId="4" xfId="0" applyNumberFormat="1" applyFont="1" applyBorder="1" applyAlignment="1">
      <alignment vertical="top" wrapText="1"/>
    </xf>
    <xf numFmtId="0" fontId="32" fillId="0" borderId="4" xfId="0" applyFont="1" applyBorder="1" applyAlignment="1">
      <alignment vertical="top" wrapText="1"/>
    </xf>
    <xf numFmtId="0" fontId="33" fillId="0" borderId="4" xfId="0" applyFont="1" applyBorder="1" applyAlignment="1">
      <alignment vertical="top" wrapText="1"/>
    </xf>
    <xf numFmtId="0" fontId="34" fillId="0" borderId="4" xfId="0" applyFont="1" applyBorder="1" applyAlignment="1">
      <alignment vertical="top" wrapText="1"/>
    </xf>
    <xf numFmtId="164" fontId="29" fillId="0" borderId="2" xfId="0" applyNumberFormat="1" applyFont="1" applyBorder="1" applyAlignment="1">
      <alignment horizontal="center" vertical="top" wrapText="1"/>
    </xf>
    <xf numFmtId="2" fontId="0" fillId="0" borderId="0" xfId="0" applyNumberFormat="1" applyAlignment="1">
      <alignment horizontal="center"/>
    </xf>
    <xf numFmtId="0" fontId="35" fillId="0" borderId="0" xfId="0" applyFont="1"/>
    <xf numFmtId="0" fontId="36" fillId="0" borderId="0" xfId="0" applyFont="1"/>
    <xf numFmtId="0" fontId="37" fillId="0" borderId="0" xfId="0" applyFont="1"/>
    <xf numFmtId="10" fontId="35" fillId="0" borderId="0" xfId="0" applyNumberFormat="1" applyFont="1"/>
    <xf numFmtId="10" fontId="1" fillId="0" borderId="0" xfId="0" applyNumberFormat="1" applyFont="1"/>
    <xf numFmtId="10" fontId="0" fillId="0" borderId="0" xfId="0" applyNumberFormat="1"/>
    <xf numFmtId="0" fontId="38" fillId="0" borderId="4" xfId="0" applyFont="1" applyBorder="1" applyAlignment="1">
      <alignment vertical="top" wrapText="1"/>
    </xf>
    <xf numFmtId="0" fontId="39" fillId="0" borderId="0" xfId="0" applyFont="1"/>
    <xf numFmtId="3" fontId="27" fillId="0" borderId="0" xfId="0" applyNumberFormat="1" applyFont="1"/>
    <xf numFmtId="0" fontId="1" fillId="0" borderId="0" xfId="0" applyFont="1"/>
    <xf numFmtId="3" fontId="1" fillId="0" borderId="0" xfId="0" applyNumberFormat="1" applyFont="1"/>
    <xf numFmtId="10" fontId="1" fillId="0" borderId="0" xfId="1" applyNumberFormat="1" applyFont="1"/>
    <xf numFmtId="9" fontId="20" fillId="0" borderId="0" xfId="1" applyNumberFormat="1" applyFont="1"/>
    <xf numFmtId="0" fontId="40" fillId="0" borderId="4" xfId="0" applyFont="1" applyBorder="1" applyAlignment="1">
      <alignment vertical="top" wrapText="1"/>
    </xf>
    <xf numFmtId="0" fontId="41" fillId="0" borderId="0" xfId="0" applyFont="1"/>
    <xf numFmtId="0" fontId="42" fillId="0" borderId="4" xfId="0" applyFont="1" applyBorder="1" applyAlignment="1">
      <alignment vertical="top" wrapText="1"/>
    </xf>
    <xf numFmtId="0" fontId="43" fillId="0" borderId="0" xfId="0" applyFont="1"/>
    <xf numFmtId="0" fontId="44" fillId="0" borderId="0" xfId="0" applyFont="1"/>
    <xf numFmtId="10" fontId="3" fillId="0" borderId="0" xfId="2" applyNumberFormat="1" applyFont="1"/>
    <xf numFmtId="0" fontId="45" fillId="0" borderId="4" xfId="0" applyFont="1" applyBorder="1" applyAlignment="1">
      <alignment vertical="top" wrapText="1"/>
    </xf>
    <xf numFmtId="0" fontId="46" fillId="0" borderId="0" xfId="0" applyFont="1"/>
    <xf numFmtId="0" fontId="47" fillId="0" borderId="4" xfId="0" applyFont="1" applyBorder="1" applyAlignment="1">
      <alignment vertical="top" wrapText="1"/>
    </xf>
    <xf numFmtId="0" fontId="48" fillId="0" borderId="4" xfId="0" applyFont="1" applyBorder="1" applyAlignment="1">
      <alignment vertical="top" wrapText="1"/>
    </xf>
    <xf numFmtId="0" fontId="49" fillId="0" borderId="4" xfId="0" applyFont="1" applyBorder="1" applyAlignment="1">
      <alignment vertical="top" wrapText="1"/>
    </xf>
  </cellXfs>
  <cellStyles count="3">
    <cellStyle name="Normal" xfId="0" builtinId="0"/>
    <cellStyle name="Percent" xfId="1" builtinId="5"/>
    <cellStyle name="Percent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9"/>
  <dimension ref="A1:U52"/>
  <sheetViews>
    <sheetView workbookViewId="0">
      <selection activeCell="O1" sqref="O1"/>
    </sheetView>
  </sheetViews>
  <sheetFormatPr defaultRowHeight="12.75"/>
  <cols>
    <col min="1" max="1" width="25.28515625" customWidth="1"/>
    <col min="2" max="2" width="8" customWidth="1"/>
    <col min="3" max="17" width="8.7109375" customWidth="1"/>
  </cols>
  <sheetData>
    <row r="1" spans="1:14" s="2" customFormat="1" ht="17.45" customHeight="1">
      <c r="A1" s="1" t="s">
        <v>205</v>
      </c>
    </row>
    <row r="2" spans="1:14" s="2" customFormat="1" ht="10.5" customHeight="1" thickBot="1"/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3" t="s">
        <v>9</v>
      </c>
      <c r="L3" s="14">
        <f>(4235/5820)</f>
        <v>0.7276632302405498</v>
      </c>
    </row>
    <row r="4" spans="1:14" s="2" customFormat="1" ht="16.5" customHeight="1" thickBot="1">
      <c r="A4" s="7" t="s">
        <v>177</v>
      </c>
      <c r="B4" s="12" t="s">
        <v>5</v>
      </c>
      <c r="C4" s="11">
        <v>742</v>
      </c>
      <c r="D4" s="24"/>
      <c r="E4" s="10"/>
      <c r="F4" s="10"/>
      <c r="G4" s="24"/>
      <c r="H4" s="24"/>
      <c r="I4" s="24"/>
      <c r="J4" s="11" t="s">
        <v>4</v>
      </c>
      <c r="L4" s="13" t="s">
        <v>11</v>
      </c>
      <c r="M4" s="13" t="s">
        <v>12</v>
      </c>
      <c r="N4" s="13" t="s">
        <v>13</v>
      </c>
    </row>
    <row r="5" spans="1:14" s="2" customFormat="1" ht="16.5" customHeight="1" thickBot="1">
      <c r="A5" s="7" t="s">
        <v>179</v>
      </c>
      <c r="B5" s="68" t="s">
        <v>16</v>
      </c>
      <c r="C5" s="10">
        <v>677</v>
      </c>
      <c r="D5" s="10"/>
      <c r="E5" s="10"/>
      <c r="F5" s="9" t="s">
        <v>128</v>
      </c>
      <c r="G5" s="10"/>
      <c r="H5" s="10"/>
      <c r="I5" s="10"/>
      <c r="J5" s="11" t="s">
        <v>8</v>
      </c>
      <c r="K5" s="16" t="s">
        <v>5</v>
      </c>
      <c r="L5" s="17">
        <f>(C4+C9+C12)</f>
        <v>1318</v>
      </c>
      <c r="M5" s="14">
        <f>SUM(L5/L10)</f>
        <v>0.31388425815670395</v>
      </c>
      <c r="N5" s="2">
        <v>2</v>
      </c>
    </row>
    <row r="6" spans="1:14" s="2" customFormat="1" ht="16.5" customHeight="1" thickBot="1">
      <c r="A6" s="7" t="s">
        <v>178</v>
      </c>
      <c r="B6" s="8" t="s">
        <v>3</v>
      </c>
      <c r="C6" s="24">
        <v>670</v>
      </c>
      <c r="D6" s="10"/>
      <c r="E6" s="10"/>
      <c r="F6" s="10"/>
      <c r="G6" s="9" t="s">
        <v>128</v>
      </c>
      <c r="H6" s="10"/>
      <c r="I6" s="10"/>
      <c r="J6" s="11" t="s">
        <v>7</v>
      </c>
      <c r="K6" s="20" t="s">
        <v>3</v>
      </c>
      <c r="L6" s="17">
        <f>(C6+C10+C11)</f>
        <v>1251</v>
      </c>
      <c r="M6" s="14">
        <f>SUM(L6/L10)</f>
        <v>0.29792807811383665</v>
      </c>
      <c r="N6" s="2">
        <v>1</v>
      </c>
    </row>
    <row r="7" spans="1:14" s="2" customFormat="1" ht="16.5" customHeight="1" thickBot="1">
      <c r="A7" s="7" t="s">
        <v>210</v>
      </c>
      <c r="B7" s="15" t="s">
        <v>14</v>
      </c>
      <c r="C7" s="24">
        <v>455</v>
      </c>
      <c r="D7" s="10"/>
      <c r="E7" s="10"/>
      <c r="F7" s="10"/>
      <c r="G7" s="10"/>
      <c r="H7" s="10"/>
      <c r="I7" s="9" t="s">
        <v>128</v>
      </c>
      <c r="J7" s="11" t="s">
        <v>6</v>
      </c>
      <c r="K7" s="21" t="s">
        <v>16</v>
      </c>
      <c r="L7" s="17">
        <f>(C5+C13)</f>
        <v>759</v>
      </c>
      <c r="M7" s="14">
        <f>SUM(L7/L10)</f>
        <v>0.18075732317218385</v>
      </c>
      <c r="N7" s="2">
        <v>1</v>
      </c>
    </row>
    <row r="8" spans="1:14" s="2" customFormat="1" ht="16.5" customHeight="1" thickBot="1">
      <c r="A8" s="18" t="s">
        <v>207</v>
      </c>
      <c r="B8" s="75" t="s">
        <v>206</v>
      </c>
      <c r="C8" s="10">
        <v>419</v>
      </c>
      <c r="D8" s="10"/>
      <c r="E8" s="10"/>
      <c r="F8" s="10"/>
      <c r="G8" s="10"/>
      <c r="H8" s="10"/>
      <c r="I8" s="10"/>
      <c r="J8" s="11"/>
      <c r="K8" s="76" t="s">
        <v>206</v>
      </c>
      <c r="L8" s="17">
        <v>419</v>
      </c>
      <c r="M8" s="14">
        <f>SUM(L8/L10)</f>
        <v>9.9785663253155507E-2</v>
      </c>
    </row>
    <row r="9" spans="1:14" s="2" customFormat="1" ht="16.5" customHeight="1" thickBot="1">
      <c r="A9" s="7" t="s">
        <v>123</v>
      </c>
      <c r="B9" s="12" t="s">
        <v>5</v>
      </c>
      <c r="C9" s="24">
        <v>322</v>
      </c>
      <c r="D9" s="10"/>
      <c r="E9" s="10"/>
      <c r="F9" s="10"/>
      <c r="G9" s="10"/>
      <c r="H9" s="24"/>
      <c r="I9" s="11" t="s">
        <v>128</v>
      </c>
      <c r="J9" s="11" t="s">
        <v>10</v>
      </c>
      <c r="K9" s="13" t="s">
        <v>17</v>
      </c>
      <c r="L9" s="17">
        <v>455</v>
      </c>
      <c r="M9" s="14">
        <f>SUM(L9/L10)</f>
        <v>0.10835913312693499</v>
      </c>
      <c r="N9" s="2">
        <v>1</v>
      </c>
    </row>
    <row r="10" spans="1:14" s="2" customFormat="1" ht="16.5" customHeight="1" thickBot="1">
      <c r="A10" s="18" t="s">
        <v>209</v>
      </c>
      <c r="B10" s="27" t="s">
        <v>3</v>
      </c>
      <c r="C10" s="24">
        <v>314</v>
      </c>
      <c r="D10" s="10"/>
      <c r="E10" s="10"/>
      <c r="F10" s="10"/>
      <c r="G10" s="10"/>
      <c r="H10" s="10"/>
      <c r="I10" s="24"/>
      <c r="L10" s="23">
        <v>4199</v>
      </c>
    </row>
    <row r="11" spans="1:14" s="2" customFormat="1" ht="16.5" customHeight="1" thickBot="1">
      <c r="A11" s="18" t="s">
        <v>124</v>
      </c>
      <c r="B11" s="27" t="s">
        <v>3</v>
      </c>
      <c r="C11" s="24">
        <v>267</v>
      </c>
      <c r="D11" s="24"/>
      <c r="E11" s="24"/>
      <c r="F11" s="24"/>
      <c r="G11" s="24"/>
      <c r="H11" s="24"/>
    </row>
    <row r="12" spans="1:14" s="2" customFormat="1" ht="16.5" customHeight="1" thickBot="1">
      <c r="A12" s="18" t="s">
        <v>211</v>
      </c>
      <c r="B12" s="19" t="s">
        <v>5</v>
      </c>
      <c r="C12" s="10">
        <v>254</v>
      </c>
      <c r="D12" s="10"/>
      <c r="E12" s="10"/>
    </row>
    <row r="13" spans="1:14" s="2" customFormat="1" ht="16.5" customHeight="1" thickBot="1">
      <c r="A13" s="18" t="s">
        <v>208</v>
      </c>
      <c r="B13" s="85" t="s">
        <v>16</v>
      </c>
      <c r="C13" s="24">
        <v>82</v>
      </c>
      <c r="D13" s="10"/>
      <c r="E13" s="10"/>
    </row>
    <row r="14" spans="1:14" s="2" customFormat="1" ht="10.5" customHeight="1">
      <c r="A14" s="1"/>
    </row>
    <row r="15" spans="1:14" s="2" customFormat="1" ht="16.5" customHeight="1">
      <c r="A15" s="1" t="s">
        <v>212</v>
      </c>
    </row>
    <row r="16" spans="1:14" s="2" customFormat="1" ht="9.75" customHeight="1" thickBot="1">
      <c r="A16" s="3"/>
    </row>
    <row r="17" spans="1:16" s="2" customFormat="1" ht="16.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5">
        <v>5</v>
      </c>
      <c r="H17" s="5">
        <v>6</v>
      </c>
      <c r="I17" s="5">
        <v>7</v>
      </c>
      <c r="J17" s="5">
        <v>8</v>
      </c>
      <c r="K17" s="5">
        <v>9</v>
      </c>
      <c r="L17" s="6"/>
      <c r="M17" s="13" t="s">
        <v>9</v>
      </c>
      <c r="N17" s="14">
        <f>(3904/6529)</f>
        <v>0.59794761831827237</v>
      </c>
    </row>
    <row r="18" spans="1:16" s="2" customFormat="1" ht="16.5" customHeight="1" thickBot="1">
      <c r="A18" s="7" t="s">
        <v>187</v>
      </c>
      <c r="B18" s="12" t="s">
        <v>5</v>
      </c>
      <c r="C18" s="10">
        <v>647</v>
      </c>
      <c r="D18" s="9" t="s">
        <v>128</v>
      </c>
      <c r="E18" s="10"/>
      <c r="F18" s="10"/>
      <c r="G18" s="10"/>
      <c r="H18" s="10"/>
      <c r="I18" s="10"/>
      <c r="J18" s="10"/>
      <c r="K18" s="10"/>
      <c r="L18" s="11" t="s">
        <v>4</v>
      </c>
      <c r="N18" s="13" t="s">
        <v>11</v>
      </c>
      <c r="O18" s="13" t="s">
        <v>12</v>
      </c>
      <c r="P18" s="13" t="s">
        <v>13</v>
      </c>
    </row>
    <row r="19" spans="1:16" s="2" customFormat="1" ht="16.5" customHeight="1" thickBot="1">
      <c r="A19" s="7" t="s">
        <v>189</v>
      </c>
      <c r="B19" s="15" t="s">
        <v>14</v>
      </c>
      <c r="C19" s="10">
        <v>518</v>
      </c>
      <c r="D19" s="10"/>
      <c r="E19" s="10"/>
      <c r="F19" s="10"/>
      <c r="G19" s="10"/>
      <c r="H19" s="10"/>
      <c r="I19" s="9" t="s">
        <v>128</v>
      </c>
      <c r="J19" s="10"/>
      <c r="K19" s="10"/>
      <c r="L19" s="11" t="s">
        <v>8</v>
      </c>
      <c r="M19" s="16" t="s">
        <v>5</v>
      </c>
      <c r="N19" s="17">
        <f>(C18+C22+C27)</f>
        <v>1211</v>
      </c>
      <c r="O19" s="14">
        <f>SUM(N19/N24)</f>
        <v>0.31195260175167439</v>
      </c>
      <c r="P19" s="2">
        <v>2</v>
      </c>
    </row>
    <row r="20" spans="1:16" s="2" customFormat="1" ht="16.5" customHeight="1" thickBot="1">
      <c r="A20" s="7" t="s">
        <v>213</v>
      </c>
      <c r="B20" s="15" t="s">
        <v>14</v>
      </c>
      <c r="C20" s="10">
        <v>390</v>
      </c>
      <c r="D20" s="10"/>
      <c r="E20" s="10"/>
      <c r="F20" s="10"/>
      <c r="G20" s="10"/>
      <c r="H20" s="10"/>
      <c r="I20" s="10"/>
      <c r="J20" s="10"/>
      <c r="K20" s="9" t="s">
        <v>128</v>
      </c>
      <c r="L20" s="11" t="s">
        <v>7</v>
      </c>
      <c r="M20" s="20" t="s">
        <v>3</v>
      </c>
      <c r="N20" s="17">
        <f>(C21+C23)</f>
        <v>732</v>
      </c>
      <c r="O20" s="14">
        <f>SUM(N20/N24)</f>
        <v>0.18856259659969088</v>
      </c>
      <c r="P20" s="2">
        <v>1</v>
      </c>
    </row>
    <row r="21" spans="1:16" s="2" customFormat="1" ht="16.5" customHeight="1" thickBot="1">
      <c r="A21" s="7" t="s">
        <v>214</v>
      </c>
      <c r="B21" s="8" t="s">
        <v>3</v>
      </c>
      <c r="C21" s="10">
        <v>385</v>
      </c>
      <c r="D21" s="10"/>
      <c r="E21" s="10"/>
      <c r="F21" s="10"/>
      <c r="G21" s="10"/>
      <c r="H21" s="10"/>
      <c r="I21" s="10"/>
      <c r="J21" s="10"/>
      <c r="K21" s="9" t="s">
        <v>128</v>
      </c>
      <c r="L21" s="11" t="s">
        <v>10</v>
      </c>
      <c r="M21" s="21" t="s">
        <v>16</v>
      </c>
      <c r="N21" s="17">
        <f>(C25+C28)</f>
        <v>411</v>
      </c>
      <c r="O21" s="14">
        <f>SUM(N21/N24)</f>
        <v>0.10587326120556415</v>
      </c>
    </row>
    <row r="22" spans="1:16" s="2" customFormat="1" ht="16.5" customHeight="1" thickBot="1">
      <c r="A22" s="7" t="s">
        <v>188</v>
      </c>
      <c r="B22" s="12" t="s">
        <v>5</v>
      </c>
      <c r="C22" s="10">
        <v>383</v>
      </c>
      <c r="D22" s="10"/>
      <c r="E22" s="10"/>
      <c r="F22" s="10"/>
      <c r="G22" s="10"/>
      <c r="H22" s="10"/>
      <c r="I22" s="10"/>
      <c r="J22" s="10"/>
      <c r="K22" s="9" t="s">
        <v>128</v>
      </c>
      <c r="L22" s="11" t="s">
        <v>6</v>
      </c>
      <c r="M22" s="76" t="s">
        <v>206</v>
      </c>
      <c r="N22" s="17">
        <v>296</v>
      </c>
      <c r="O22" s="14">
        <f>SUM(N22/N24)</f>
        <v>7.62493560020608E-2</v>
      </c>
    </row>
    <row r="23" spans="1:16" s="2" customFormat="1" ht="16.5" customHeight="1" thickBot="1">
      <c r="A23" s="18" t="s">
        <v>218</v>
      </c>
      <c r="B23" s="27" t="s">
        <v>3</v>
      </c>
      <c r="C23" s="10">
        <v>347</v>
      </c>
      <c r="D23" s="10"/>
      <c r="E23" s="10"/>
      <c r="F23" s="10"/>
      <c r="G23" s="10"/>
      <c r="H23" s="10"/>
      <c r="I23" s="10"/>
      <c r="J23" s="10"/>
      <c r="K23" s="10"/>
      <c r="L23" s="11"/>
      <c r="M23" s="69" t="s">
        <v>17</v>
      </c>
      <c r="N23" s="17">
        <f>(C19+C20+C26+C29)</f>
        <v>1232</v>
      </c>
      <c r="O23" s="14">
        <f>SUM(N23/N24)</f>
        <v>0.31736218444100978</v>
      </c>
      <c r="P23" s="2">
        <v>2</v>
      </c>
    </row>
    <row r="24" spans="1:16" s="2" customFormat="1" ht="16.5" customHeight="1" thickBot="1">
      <c r="A24" s="18" t="s">
        <v>153</v>
      </c>
      <c r="B24" s="75" t="s">
        <v>206</v>
      </c>
      <c r="C24" s="10">
        <v>296</v>
      </c>
      <c r="D24" s="10"/>
      <c r="E24" s="10"/>
      <c r="F24" s="10"/>
      <c r="G24" s="10"/>
      <c r="H24" s="10"/>
      <c r="I24" s="10"/>
      <c r="J24" s="10"/>
      <c r="K24" s="10"/>
      <c r="M24" s="13"/>
      <c r="N24" s="23">
        <v>3882</v>
      </c>
      <c r="O24" s="14"/>
    </row>
    <row r="25" spans="1:16" s="2" customFormat="1" ht="16.5" customHeight="1" thickBot="1">
      <c r="A25" s="18" t="s">
        <v>156</v>
      </c>
      <c r="B25" s="83" t="s">
        <v>16</v>
      </c>
      <c r="C25" s="10">
        <v>267</v>
      </c>
      <c r="D25" s="10"/>
      <c r="E25" s="10"/>
      <c r="F25" s="10"/>
      <c r="G25" s="10"/>
    </row>
    <row r="26" spans="1:16" s="2" customFormat="1" ht="16.5" customHeight="1" thickBot="1">
      <c r="A26" s="18" t="s">
        <v>215</v>
      </c>
      <c r="B26" s="22" t="s">
        <v>216</v>
      </c>
      <c r="C26" s="10">
        <v>186</v>
      </c>
      <c r="D26" s="10"/>
      <c r="E26" s="10"/>
      <c r="F26" s="10"/>
      <c r="I26" s="17"/>
    </row>
    <row r="27" spans="1:16" s="2" customFormat="1" ht="16.5" customHeight="1" thickBot="1">
      <c r="A27" s="18" t="s">
        <v>217</v>
      </c>
      <c r="B27" s="19" t="s">
        <v>5</v>
      </c>
      <c r="C27" s="10">
        <v>181</v>
      </c>
      <c r="D27" s="10"/>
      <c r="E27" s="10"/>
      <c r="H27" s="17"/>
    </row>
    <row r="28" spans="1:16" s="2" customFormat="1" ht="16.5" customHeight="1" thickBot="1">
      <c r="A28" s="18" t="s">
        <v>204</v>
      </c>
      <c r="B28" s="83" t="s">
        <v>16</v>
      </c>
      <c r="C28" s="10">
        <v>144</v>
      </c>
      <c r="D28" s="10"/>
      <c r="E28" s="10"/>
    </row>
    <row r="29" spans="1:16" s="2" customFormat="1" ht="16.5" customHeight="1" thickBot="1">
      <c r="A29" s="18" t="s">
        <v>219</v>
      </c>
      <c r="B29" s="22" t="s">
        <v>14</v>
      </c>
      <c r="C29" s="10">
        <v>138</v>
      </c>
      <c r="D29" s="10"/>
      <c r="E29" s="10"/>
      <c r="H29" s="17"/>
      <c r="L29" s="17"/>
      <c r="M29" s="80"/>
    </row>
    <row r="31" spans="1:16" s="2" customFormat="1" ht="17.45" customHeight="1">
      <c r="A31" s="1" t="s">
        <v>220</v>
      </c>
    </row>
    <row r="32" spans="1:16" s="2" customFormat="1" ht="10.5" customHeight="1" thickBot="1">
      <c r="A32" s="1"/>
    </row>
    <row r="33" spans="1:18" s="2" customFormat="1" ht="16.5" customHeight="1" thickBot="1">
      <c r="A33" s="4" t="s">
        <v>0</v>
      </c>
      <c r="B33" s="5" t="s">
        <v>1</v>
      </c>
      <c r="C33" s="5" t="s">
        <v>2</v>
      </c>
      <c r="D33" s="5">
        <v>2</v>
      </c>
      <c r="E33" s="5">
        <v>3</v>
      </c>
      <c r="F33" s="5">
        <v>4</v>
      </c>
      <c r="G33" s="5">
        <v>5</v>
      </c>
      <c r="H33" s="5">
        <v>6</v>
      </c>
      <c r="I33" s="5">
        <v>7</v>
      </c>
      <c r="J33" s="5">
        <v>8</v>
      </c>
      <c r="K33" s="5">
        <v>9</v>
      </c>
      <c r="L33" s="5">
        <v>10</v>
      </c>
      <c r="M33" s="5">
        <v>11</v>
      </c>
      <c r="N33" s="6"/>
      <c r="O33" s="13" t="s">
        <v>9</v>
      </c>
      <c r="P33" s="14">
        <f>(5316/8186)</f>
        <v>0.64940141705350596</v>
      </c>
    </row>
    <row r="34" spans="1:18" s="2" customFormat="1" ht="16.5" customHeight="1" thickBot="1">
      <c r="A34" s="7" t="s">
        <v>165</v>
      </c>
      <c r="B34" s="77" t="s">
        <v>206</v>
      </c>
      <c r="C34" s="10">
        <v>661</v>
      </c>
      <c r="D34" s="10"/>
      <c r="E34" s="10"/>
      <c r="F34" s="10"/>
      <c r="G34" s="10"/>
      <c r="H34" s="10"/>
      <c r="I34" s="9" t="s">
        <v>128</v>
      </c>
      <c r="J34" s="10"/>
      <c r="K34" s="10"/>
      <c r="L34" s="10"/>
      <c r="M34" s="10"/>
      <c r="N34" s="11" t="s">
        <v>4</v>
      </c>
      <c r="P34" s="13" t="s">
        <v>11</v>
      </c>
      <c r="Q34" s="13" t="s">
        <v>12</v>
      </c>
      <c r="R34" s="13" t="s">
        <v>13</v>
      </c>
    </row>
    <row r="35" spans="1:18" s="2" customFormat="1" ht="16.5" customHeight="1" thickBot="1">
      <c r="A35" s="7" t="s">
        <v>197</v>
      </c>
      <c r="B35" s="38" t="s">
        <v>16</v>
      </c>
      <c r="C35" s="10">
        <v>589</v>
      </c>
      <c r="D35" s="10"/>
      <c r="E35" s="10"/>
      <c r="F35" s="10"/>
      <c r="G35" s="10"/>
      <c r="H35" s="10"/>
      <c r="I35" s="10"/>
      <c r="J35" s="10"/>
      <c r="K35" s="9" t="s">
        <v>128</v>
      </c>
      <c r="L35" s="10"/>
      <c r="M35" s="10"/>
      <c r="N35" s="11" t="s">
        <v>8</v>
      </c>
      <c r="O35" s="16" t="s">
        <v>5</v>
      </c>
      <c r="P35" s="17">
        <f>(C37+C40+C41+C42)</f>
        <v>1492</v>
      </c>
      <c r="Q35" s="14">
        <f>SUM(P35/P40)</f>
        <v>0.28424461802248047</v>
      </c>
      <c r="R35" s="2">
        <v>2</v>
      </c>
    </row>
    <row r="36" spans="1:18" s="2" customFormat="1" ht="16.5" customHeight="1" thickBot="1">
      <c r="A36" s="7" t="s">
        <v>201</v>
      </c>
      <c r="B36" s="8" t="s">
        <v>3</v>
      </c>
      <c r="C36" s="10">
        <v>521</v>
      </c>
      <c r="D36" s="10"/>
      <c r="E36" s="10"/>
      <c r="F36" s="10"/>
      <c r="G36" s="10"/>
      <c r="H36" s="10"/>
      <c r="I36" s="10"/>
      <c r="J36" s="10"/>
      <c r="K36" s="10"/>
      <c r="L36" s="10"/>
      <c r="M36" s="9" t="s">
        <v>128</v>
      </c>
      <c r="N36" s="11" t="s">
        <v>6</v>
      </c>
      <c r="O36" s="20" t="s">
        <v>3</v>
      </c>
      <c r="P36" s="17">
        <f>(C36+C39+C46)</f>
        <v>1085</v>
      </c>
      <c r="Q36" s="14">
        <f>SUM(P36/P40)</f>
        <v>0.20670603924557057</v>
      </c>
      <c r="R36" s="2">
        <v>1</v>
      </c>
    </row>
    <row r="37" spans="1:18" s="2" customFormat="1" ht="16.5" customHeight="1" thickBot="1">
      <c r="A37" s="7" t="s">
        <v>221</v>
      </c>
      <c r="B37" s="12" t="s">
        <v>5</v>
      </c>
      <c r="C37" s="10">
        <v>448</v>
      </c>
      <c r="D37" s="10"/>
      <c r="E37" s="10"/>
      <c r="F37" s="10"/>
      <c r="G37" s="10"/>
      <c r="H37" s="10"/>
      <c r="I37" s="10"/>
      <c r="J37" s="10"/>
      <c r="K37" s="9" t="s">
        <v>128</v>
      </c>
      <c r="L37" s="10"/>
      <c r="M37" s="10"/>
      <c r="N37" s="11" t="s">
        <v>7</v>
      </c>
      <c r="O37" s="21" t="s">
        <v>16</v>
      </c>
      <c r="P37" s="17">
        <f>(C35+C44)</f>
        <v>899</v>
      </c>
      <c r="Q37" s="14">
        <f>SUM(P37/P40)</f>
        <v>0.17127071823204421</v>
      </c>
      <c r="R37" s="2">
        <v>1</v>
      </c>
    </row>
    <row r="38" spans="1:18" s="2" customFormat="1" ht="16.5" customHeight="1" thickBot="1">
      <c r="A38" s="18" t="s">
        <v>223</v>
      </c>
      <c r="B38" s="24" t="s">
        <v>14</v>
      </c>
      <c r="C38" s="10">
        <v>378</v>
      </c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1"/>
      <c r="O38" s="76" t="s">
        <v>206</v>
      </c>
      <c r="P38" s="17">
        <v>661</v>
      </c>
      <c r="Q38" s="14">
        <f>SUM(P38/P40)</f>
        <v>0.12592874833301582</v>
      </c>
      <c r="R38" s="2">
        <v>1</v>
      </c>
    </row>
    <row r="39" spans="1:18" s="2" customFormat="1" ht="16.5" customHeight="1" thickBot="1">
      <c r="A39" s="18" t="s">
        <v>222</v>
      </c>
      <c r="B39" s="27" t="s">
        <v>3</v>
      </c>
      <c r="C39" s="10">
        <v>377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O39" s="69" t="s">
        <v>17</v>
      </c>
      <c r="P39" s="17">
        <f>(C38+C43+C45+C47)</f>
        <v>1112</v>
      </c>
      <c r="Q39" s="14">
        <f>SUM(P39/P40)</f>
        <v>0.21184987616688894</v>
      </c>
    </row>
    <row r="40" spans="1:18" s="2" customFormat="1" ht="16.5" customHeight="1" thickBot="1">
      <c r="A40" s="18" t="s">
        <v>166</v>
      </c>
      <c r="B40" s="19" t="s">
        <v>5</v>
      </c>
      <c r="C40" s="10">
        <v>376</v>
      </c>
      <c r="D40" s="10"/>
      <c r="E40" s="10"/>
      <c r="F40" s="10"/>
      <c r="G40" s="10"/>
      <c r="H40" s="10"/>
      <c r="I40" s="10"/>
      <c r="O40" s="13"/>
      <c r="P40" s="23">
        <v>5249</v>
      </c>
      <c r="Q40" s="14"/>
    </row>
    <row r="41" spans="1:18" s="2" customFormat="1" ht="16.5" customHeight="1" thickBot="1">
      <c r="A41" s="7" t="s">
        <v>171</v>
      </c>
      <c r="B41" s="12" t="s">
        <v>5</v>
      </c>
      <c r="C41" s="10">
        <v>356</v>
      </c>
      <c r="D41" s="10"/>
      <c r="E41" s="10"/>
      <c r="F41" s="10"/>
      <c r="G41" s="10"/>
      <c r="H41" s="10"/>
      <c r="I41" s="10"/>
      <c r="J41" s="10"/>
      <c r="K41" s="10"/>
      <c r="L41" s="10"/>
      <c r="M41" s="9" t="s">
        <v>128</v>
      </c>
      <c r="N41" s="11" t="s">
        <v>10</v>
      </c>
    </row>
    <row r="42" spans="1:18" s="2" customFormat="1" ht="16.5" customHeight="1" thickBot="1">
      <c r="A42" s="18" t="s">
        <v>227</v>
      </c>
      <c r="B42" s="19" t="s">
        <v>5</v>
      </c>
      <c r="C42" s="10">
        <v>312</v>
      </c>
      <c r="D42" s="10"/>
      <c r="E42" s="10"/>
      <c r="F42" s="10"/>
      <c r="G42" s="10"/>
      <c r="H42" s="10"/>
    </row>
    <row r="43" spans="1:18" s="2" customFormat="1" ht="16.5" customHeight="1" thickBot="1">
      <c r="A43" s="18" t="s">
        <v>224</v>
      </c>
      <c r="B43" s="24" t="s">
        <v>14</v>
      </c>
      <c r="C43" s="10">
        <v>310</v>
      </c>
      <c r="D43" s="10"/>
      <c r="E43" s="10"/>
      <c r="F43" s="10"/>
      <c r="G43" s="10"/>
      <c r="H43" s="10"/>
    </row>
    <row r="44" spans="1:18" s="2" customFormat="1" ht="16.5" customHeight="1" thickBot="1">
      <c r="A44" s="18" t="s">
        <v>225</v>
      </c>
      <c r="B44" s="83" t="s">
        <v>16</v>
      </c>
      <c r="C44" s="10">
        <v>310</v>
      </c>
      <c r="D44" s="10"/>
      <c r="E44" s="10"/>
      <c r="F44" s="10"/>
      <c r="G44" s="10"/>
      <c r="K44" s="17"/>
    </row>
    <row r="45" spans="1:18" s="2" customFormat="1" ht="16.5" customHeight="1" thickBot="1">
      <c r="A45" s="18" t="s">
        <v>170</v>
      </c>
      <c r="B45" s="24" t="s">
        <v>14</v>
      </c>
      <c r="C45" s="10">
        <v>287</v>
      </c>
      <c r="D45" s="10"/>
      <c r="E45" s="10"/>
      <c r="L45" s="13"/>
      <c r="M45" s="23"/>
      <c r="N45" s="14"/>
    </row>
    <row r="46" spans="1:18" s="2" customFormat="1" ht="16.5" customHeight="1" thickBot="1">
      <c r="A46" s="18" t="s">
        <v>226</v>
      </c>
      <c r="B46" s="27" t="s">
        <v>3</v>
      </c>
      <c r="C46" s="10">
        <v>187</v>
      </c>
      <c r="D46" s="10"/>
      <c r="E46" s="10"/>
      <c r="L46" s="13"/>
      <c r="M46" s="23"/>
      <c r="N46" s="14"/>
    </row>
    <row r="47" spans="1:18" s="2" customFormat="1" ht="16.5" customHeight="1" thickBot="1">
      <c r="A47" s="18" t="s">
        <v>122</v>
      </c>
      <c r="B47" s="24" t="s">
        <v>14</v>
      </c>
      <c r="C47" s="10">
        <v>137</v>
      </c>
      <c r="D47" s="10"/>
      <c r="E47" s="10"/>
    </row>
    <row r="48" spans="1:18" s="2" customFormat="1" ht="11.25" customHeight="1">
      <c r="A48" s="28"/>
      <c r="B48" s="29"/>
      <c r="C48" s="28"/>
      <c r="D48" s="28"/>
      <c r="E48" s="28"/>
      <c r="N48" s="14"/>
    </row>
    <row r="49" spans="1:21" s="71" customFormat="1" ht="15" customHeight="1">
      <c r="B49" s="32" t="s">
        <v>19</v>
      </c>
      <c r="C49" s="34" t="s">
        <v>5</v>
      </c>
      <c r="D49" s="35" t="s">
        <v>3</v>
      </c>
      <c r="E49" s="36" t="s">
        <v>16</v>
      </c>
      <c r="F49" s="78" t="s">
        <v>206</v>
      </c>
      <c r="G49" s="32" t="s">
        <v>17</v>
      </c>
      <c r="S49" s="31"/>
      <c r="T49" s="72"/>
      <c r="U49" s="73"/>
    </row>
    <row r="50" spans="1:21" s="71" customFormat="1" ht="15" customHeight="1">
      <c r="A50" s="71" t="s">
        <v>11</v>
      </c>
      <c r="B50" s="33">
        <f>SUM(N24+P40+L10)</f>
        <v>13330</v>
      </c>
      <c r="C50" s="72">
        <f>SUM(N19+P35+L5)</f>
        <v>4021</v>
      </c>
      <c r="D50" s="72">
        <f>SUM(N20+P36+L6)</f>
        <v>3068</v>
      </c>
      <c r="E50" s="72">
        <f>SUM(N21+P37+L7)</f>
        <v>2069</v>
      </c>
      <c r="F50" s="72">
        <f>P38+N22+L8</f>
        <v>1376</v>
      </c>
      <c r="G50" s="72">
        <f>SUM(N23+P39+L9)</f>
        <v>2799</v>
      </c>
      <c r="S50" s="32"/>
      <c r="T50" s="33"/>
      <c r="U50" s="73"/>
    </row>
    <row r="51" spans="1:21" s="71" customFormat="1" ht="15" customHeight="1">
      <c r="A51" s="71" t="s">
        <v>12</v>
      </c>
      <c r="B51" s="74">
        <v>1</v>
      </c>
      <c r="C51" s="73">
        <f t="shared" ref="C51:E51" si="0">SUM(C50/$B$50)</f>
        <v>0.30165041260315079</v>
      </c>
      <c r="D51" s="73">
        <f t="shared" si="0"/>
        <v>0.2301575393848462</v>
      </c>
      <c r="E51" s="73">
        <f t="shared" si="0"/>
        <v>0.15521380345086272</v>
      </c>
      <c r="F51" s="73">
        <f>SUM(F50/$B$50)</f>
        <v>0.1032258064516129</v>
      </c>
      <c r="G51" s="73">
        <f>SUM(G50/$B$50)</f>
        <v>0.20997749437359339</v>
      </c>
    </row>
    <row r="52" spans="1:21" s="71" customFormat="1" ht="15" customHeight="1">
      <c r="A52" s="71" t="s">
        <v>13</v>
      </c>
      <c r="B52" s="32">
        <v>15</v>
      </c>
      <c r="C52" s="71">
        <v>6</v>
      </c>
      <c r="D52" s="71">
        <v>3</v>
      </c>
      <c r="E52" s="71">
        <v>2</v>
      </c>
      <c r="F52" s="71">
        <v>1</v>
      </c>
      <c r="G52" s="71">
        <v>3</v>
      </c>
    </row>
  </sheetData>
  <sortState ref="A34:C47">
    <sortCondition descending="1" ref="C34:C47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/>
  <dimension ref="A1:U55"/>
  <sheetViews>
    <sheetView workbookViewId="0">
      <selection activeCell="P1" sqref="P1"/>
    </sheetView>
  </sheetViews>
  <sheetFormatPr defaultRowHeight="12.75"/>
  <cols>
    <col min="1" max="1" width="25.28515625" customWidth="1"/>
    <col min="2" max="2" width="8" customWidth="1"/>
    <col min="3" max="17" width="8.7109375" customWidth="1"/>
  </cols>
  <sheetData>
    <row r="1" spans="1:15" s="2" customFormat="1" ht="17.45" customHeight="1">
      <c r="A1" s="1" t="s">
        <v>175</v>
      </c>
    </row>
    <row r="2" spans="1:15" s="2" customFormat="1" ht="10.5" customHeight="1" thickBot="1"/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6"/>
      <c r="L3" s="13" t="s">
        <v>9</v>
      </c>
      <c r="M3" s="14">
        <f>(3981/5705)</f>
        <v>0.69780893952673095</v>
      </c>
    </row>
    <row r="4" spans="1:15" s="2" customFormat="1" ht="16.5" customHeight="1" thickBot="1">
      <c r="A4" s="7" t="s">
        <v>178</v>
      </c>
      <c r="B4" s="8" t="s">
        <v>3</v>
      </c>
      <c r="C4" s="11">
        <v>667</v>
      </c>
      <c r="D4" s="24"/>
      <c r="E4" s="10"/>
      <c r="F4" s="10"/>
      <c r="G4" s="11"/>
      <c r="H4" s="24"/>
      <c r="I4" s="24"/>
      <c r="J4" s="24"/>
      <c r="K4" s="11" t="s">
        <v>4</v>
      </c>
      <c r="M4" s="13" t="s">
        <v>11</v>
      </c>
      <c r="N4" s="13" t="s">
        <v>12</v>
      </c>
      <c r="O4" s="13" t="s">
        <v>13</v>
      </c>
    </row>
    <row r="5" spans="1:15" s="2" customFormat="1" ht="16.5" customHeight="1" thickBot="1">
      <c r="A5" s="7" t="s">
        <v>177</v>
      </c>
      <c r="B5" s="12" t="s">
        <v>5</v>
      </c>
      <c r="C5" s="24">
        <v>559</v>
      </c>
      <c r="D5" s="10">
        <v>572</v>
      </c>
      <c r="E5" s="10">
        <v>636</v>
      </c>
      <c r="F5" s="9">
        <v>657</v>
      </c>
      <c r="G5" s="9"/>
      <c r="H5" s="10"/>
      <c r="I5" s="10"/>
      <c r="J5" s="10"/>
      <c r="K5" s="11" t="s">
        <v>8</v>
      </c>
      <c r="L5" s="16" t="s">
        <v>5</v>
      </c>
      <c r="M5" s="17">
        <f>(C5+C8+C13)</f>
        <v>1132</v>
      </c>
      <c r="N5" s="14">
        <f>SUM(M5/M10)</f>
        <v>0.28862825089240185</v>
      </c>
      <c r="O5" s="2">
        <v>2</v>
      </c>
    </row>
    <row r="6" spans="1:15" s="2" customFormat="1" ht="16.5" customHeight="1" thickBot="1">
      <c r="A6" s="7" t="s">
        <v>179</v>
      </c>
      <c r="B6" s="68" t="s">
        <v>16</v>
      </c>
      <c r="C6" s="10">
        <v>524</v>
      </c>
      <c r="D6" s="10">
        <v>527</v>
      </c>
      <c r="E6" s="10">
        <v>541</v>
      </c>
      <c r="F6" s="10">
        <v>573</v>
      </c>
      <c r="G6" s="10">
        <v>653</v>
      </c>
      <c r="H6" s="9">
        <v>655</v>
      </c>
      <c r="I6" s="10"/>
      <c r="J6" s="10"/>
      <c r="K6" s="11" t="s">
        <v>7</v>
      </c>
      <c r="L6" s="20" t="s">
        <v>3</v>
      </c>
      <c r="M6" s="17">
        <f>(C4+C10+C11)</f>
        <v>1205</v>
      </c>
      <c r="N6" s="14">
        <f>SUM(M6/M10)</f>
        <v>0.30724120346761857</v>
      </c>
      <c r="O6" s="2">
        <v>1</v>
      </c>
    </row>
    <row r="7" spans="1:15" s="2" customFormat="1" ht="16.5" customHeight="1" thickBot="1">
      <c r="A7" s="7" t="s">
        <v>120</v>
      </c>
      <c r="B7" s="77" t="s">
        <v>176</v>
      </c>
      <c r="C7" s="10">
        <v>437</v>
      </c>
      <c r="D7" s="10">
        <v>440</v>
      </c>
      <c r="E7" s="10">
        <v>450</v>
      </c>
      <c r="F7" s="10">
        <v>508</v>
      </c>
      <c r="G7" s="10">
        <v>552</v>
      </c>
      <c r="H7" s="10">
        <v>553</v>
      </c>
      <c r="I7" s="9">
        <v>793</v>
      </c>
      <c r="J7" s="10"/>
      <c r="K7" s="11" t="s">
        <v>6</v>
      </c>
      <c r="L7" s="21" t="s">
        <v>16</v>
      </c>
      <c r="M7" s="2">
        <v>524</v>
      </c>
      <c r="N7" s="14">
        <f>SUM(M7/M10)</f>
        <v>0.13360530341662416</v>
      </c>
      <c r="O7" s="2">
        <v>1</v>
      </c>
    </row>
    <row r="8" spans="1:15" s="2" customFormat="1" ht="16.5" customHeight="1" thickBot="1">
      <c r="A8" s="7" t="s">
        <v>181</v>
      </c>
      <c r="B8" s="12" t="s">
        <v>5</v>
      </c>
      <c r="C8" s="24">
        <v>425</v>
      </c>
      <c r="D8" s="10">
        <v>428</v>
      </c>
      <c r="E8" s="10">
        <v>465</v>
      </c>
      <c r="F8" s="10">
        <v>488</v>
      </c>
      <c r="G8" s="10">
        <v>505</v>
      </c>
      <c r="H8" s="10">
        <v>506</v>
      </c>
      <c r="I8" s="10">
        <v>534</v>
      </c>
      <c r="J8" s="9">
        <v>562</v>
      </c>
      <c r="K8" s="11" t="s">
        <v>10</v>
      </c>
      <c r="L8" s="76" t="s">
        <v>176</v>
      </c>
      <c r="M8" s="17">
        <f>(C7+C9)</f>
        <v>770</v>
      </c>
      <c r="N8" s="14">
        <f>SUM(M8/M10)</f>
        <v>0.19632840387557368</v>
      </c>
      <c r="O8" s="2">
        <v>1</v>
      </c>
    </row>
    <row r="9" spans="1:15" s="2" customFormat="1" ht="16.5" customHeight="1" thickBot="1">
      <c r="A9" s="18" t="s">
        <v>140</v>
      </c>
      <c r="B9" s="75" t="s">
        <v>176</v>
      </c>
      <c r="C9" s="24">
        <v>333</v>
      </c>
      <c r="D9" s="10">
        <v>335</v>
      </c>
      <c r="E9" s="10">
        <v>341</v>
      </c>
      <c r="F9" s="10">
        <v>381</v>
      </c>
      <c r="G9" s="10">
        <v>389</v>
      </c>
      <c r="H9" s="24">
        <v>390</v>
      </c>
      <c r="I9" s="24" t="s">
        <v>20</v>
      </c>
      <c r="L9" s="13" t="s">
        <v>17</v>
      </c>
      <c r="M9" s="17">
        <f>(C12+C14)</f>
        <v>291</v>
      </c>
      <c r="N9" s="14">
        <f>SUM(M9/M10)</f>
        <v>7.4196838347781749E-2</v>
      </c>
    </row>
    <row r="10" spans="1:15" s="2" customFormat="1" ht="16.5" customHeight="1" thickBot="1">
      <c r="A10" s="18" t="s">
        <v>124</v>
      </c>
      <c r="B10" s="27" t="s">
        <v>3</v>
      </c>
      <c r="C10" s="24">
        <v>269</v>
      </c>
      <c r="D10" s="10">
        <v>271</v>
      </c>
      <c r="E10" s="10">
        <v>276</v>
      </c>
      <c r="F10" s="10">
        <v>290</v>
      </c>
      <c r="G10" s="10" t="s">
        <v>20</v>
      </c>
      <c r="M10" s="23">
        <v>3922</v>
      </c>
    </row>
    <row r="11" spans="1:15" s="2" customFormat="1" ht="16.5" customHeight="1" thickBot="1">
      <c r="A11" s="18" t="s">
        <v>185</v>
      </c>
      <c r="B11" s="27" t="s">
        <v>3</v>
      </c>
      <c r="C11" s="24">
        <v>269</v>
      </c>
      <c r="D11" s="24">
        <v>276</v>
      </c>
      <c r="E11" s="24">
        <v>282</v>
      </c>
      <c r="F11" s="24">
        <v>317</v>
      </c>
      <c r="G11" s="24">
        <v>419</v>
      </c>
      <c r="H11" s="10">
        <v>427</v>
      </c>
      <c r="I11" s="24">
        <v>460</v>
      </c>
      <c r="J11" s="10">
        <v>488</v>
      </c>
      <c r="K11" s="11"/>
    </row>
    <row r="12" spans="1:15" s="2" customFormat="1" ht="16.5" customHeight="1" thickBot="1">
      <c r="A12" s="18" t="s">
        <v>184</v>
      </c>
      <c r="B12" s="22" t="s">
        <v>183</v>
      </c>
      <c r="C12" s="24">
        <v>250</v>
      </c>
      <c r="D12" s="10">
        <v>256</v>
      </c>
      <c r="E12" s="10">
        <v>260</v>
      </c>
      <c r="F12" s="10" t="s">
        <v>20</v>
      </c>
      <c r="J12" s="41"/>
    </row>
    <row r="13" spans="1:15" s="2" customFormat="1" ht="16.5" customHeight="1" thickBot="1">
      <c r="A13" s="18" t="s">
        <v>182</v>
      </c>
      <c r="B13" s="19" t="s">
        <v>5</v>
      </c>
      <c r="C13" s="10">
        <v>148</v>
      </c>
      <c r="D13" s="10">
        <v>149</v>
      </c>
      <c r="E13" s="10" t="s">
        <v>20</v>
      </c>
      <c r="J13" s="13"/>
    </row>
    <row r="14" spans="1:15" s="2" customFormat="1" ht="16.5" customHeight="1" thickBot="1">
      <c r="A14" s="18" t="s">
        <v>180</v>
      </c>
      <c r="B14" s="22" t="s">
        <v>14</v>
      </c>
      <c r="C14" s="10">
        <v>41</v>
      </c>
      <c r="D14" s="10" t="s">
        <v>20</v>
      </c>
      <c r="J14" s="13"/>
    </row>
    <row r="15" spans="1:15" s="2" customFormat="1" ht="10.5" customHeight="1">
      <c r="A15" s="1"/>
    </row>
    <row r="16" spans="1:15" s="2" customFormat="1" ht="16.5" customHeight="1">
      <c r="A16" s="1" t="s">
        <v>186</v>
      </c>
    </row>
    <row r="17" spans="1:19" s="2" customFormat="1" ht="9.75" customHeight="1" thickBot="1">
      <c r="A17" s="3"/>
    </row>
    <row r="18" spans="1:19" s="2" customFormat="1" ht="16.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>
        <v>7</v>
      </c>
      <c r="J18" s="5">
        <v>8</v>
      </c>
      <c r="K18" s="5">
        <v>9</v>
      </c>
      <c r="L18" s="5">
        <v>10</v>
      </c>
      <c r="M18" s="5">
        <v>11</v>
      </c>
      <c r="N18" s="5">
        <v>12</v>
      </c>
      <c r="O18" s="6"/>
      <c r="P18" s="13" t="s">
        <v>9</v>
      </c>
      <c r="Q18" s="14">
        <f>(4135/6321)</f>
        <v>0.65416864420186682</v>
      </c>
    </row>
    <row r="19" spans="1:19" s="2" customFormat="1" ht="16.5" customHeight="1" thickBot="1">
      <c r="A19" s="7" t="s">
        <v>39</v>
      </c>
      <c r="B19" s="15" t="s">
        <v>14</v>
      </c>
      <c r="C19" s="9">
        <v>791</v>
      </c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1" t="s">
        <v>4</v>
      </c>
      <c r="Q19" s="13" t="s">
        <v>11</v>
      </c>
      <c r="R19" s="13" t="s">
        <v>12</v>
      </c>
      <c r="S19" s="13" t="s">
        <v>13</v>
      </c>
    </row>
    <row r="20" spans="1:19" s="2" customFormat="1" ht="16.5" customHeight="1" thickBot="1">
      <c r="A20" s="7" t="s">
        <v>134</v>
      </c>
      <c r="B20" s="8" t="s">
        <v>3</v>
      </c>
      <c r="C20" s="10">
        <v>641</v>
      </c>
      <c r="D20" s="10">
        <v>661</v>
      </c>
      <c r="E20" s="10">
        <v>665</v>
      </c>
      <c r="F20" s="10">
        <v>678</v>
      </c>
      <c r="G20" s="9">
        <v>690</v>
      </c>
      <c r="H20" s="10"/>
      <c r="I20" s="10"/>
      <c r="J20" s="10"/>
      <c r="K20" s="10"/>
      <c r="L20" s="10"/>
      <c r="M20" s="10"/>
      <c r="N20" s="10"/>
      <c r="O20" s="11" t="s">
        <v>8</v>
      </c>
      <c r="P20" s="16" t="s">
        <v>5</v>
      </c>
      <c r="Q20" s="17">
        <f>(C21+C25+C27)</f>
        <v>913</v>
      </c>
      <c r="R20" s="14">
        <f>SUM(Q20/Q25)</f>
        <v>0.22311827956989247</v>
      </c>
      <c r="S20" s="2">
        <v>1</v>
      </c>
    </row>
    <row r="21" spans="1:19" s="2" customFormat="1" ht="16.5" customHeight="1" thickBot="1">
      <c r="A21" s="7" t="s">
        <v>187</v>
      </c>
      <c r="B21" s="12" t="s">
        <v>5</v>
      </c>
      <c r="C21" s="10">
        <v>505</v>
      </c>
      <c r="D21" s="10">
        <v>517</v>
      </c>
      <c r="E21" s="10">
        <v>519</v>
      </c>
      <c r="F21" s="10">
        <v>521</v>
      </c>
      <c r="G21" s="10">
        <v>526</v>
      </c>
      <c r="H21" s="10">
        <v>533</v>
      </c>
      <c r="I21" s="10">
        <v>540</v>
      </c>
      <c r="J21" s="10">
        <v>540</v>
      </c>
      <c r="K21" s="10">
        <v>604</v>
      </c>
      <c r="L21" s="10">
        <v>649</v>
      </c>
      <c r="M21" s="9">
        <v>823</v>
      </c>
      <c r="N21" s="10"/>
      <c r="O21" s="11" t="s">
        <v>7</v>
      </c>
      <c r="P21" s="20" t="s">
        <v>3</v>
      </c>
      <c r="Q21" s="17">
        <f>(C20+C28+C29)</f>
        <v>919</v>
      </c>
      <c r="R21" s="14">
        <f>SUM(Q21/Q25)</f>
        <v>0.22458455522971651</v>
      </c>
      <c r="S21" s="2">
        <v>1</v>
      </c>
    </row>
    <row r="22" spans="1:19" s="2" customFormat="1" ht="16.5" customHeight="1" thickBot="1">
      <c r="A22" s="7" t="s">
        <v>189</v>
      </c>
      <c r="B22" s="15" t="s">
        <v>14</v>
      </c>
      <c r="C22" s="10">
        <v>429</v>
      </c>
      <c r="D22" s="10">
        <v>454</v>
      </c>
      <c r="E22" s="10">
        <v>454</v>
      </c>
      <c r="F22" s="10">
        <v>467</v>
      </c>
      <c r="G22" s="10">
        <v>473</v>
      </c>
      <c r="H22" s="10">
        <v>483</v>
      </c>
      <c r="I22" s="10">
        <v>524</v>
      </c>
      <c r="J22" s="10">
        <v>524</v>
      </c>
      <c r="K22" s="10">
        <v>545</v>
      </c>
      <c r="L22" s="10">
        <v>636</v>
      </c>
      <c r="M22" s="9">
        <v>712</v>
      </c>
      <c r="N22" s="9"/>
      <c r="O22" s="11" t="s">
        <v>6</v>
      </c>
      <c r="P22" s="21" t="s">
        <v>16</v>
      </c>
      <c r="Q22" s="17">
        <v>331</v>
      </c>
      <c r="R22" s="14">
        <f>SUM(Q22/Q25)</f>
        <v>8.0889540566959919E-2</v>
      </c>
      <c r="S22" s="2">
        <v>1</v>
      </c>
    </row>
    <row r="23" spans="1:19" s="2" customFormat="1" ht="16.5" customHeight="1" thickBot="1">
      <c r="A23" s="7" t="s">
        <v>156</v>
      </c>
      <c r="B23" s="38" t="s">
        <v>16</v>
      </c>
      <c r="C23" s="10">
        <v>331</v>
      </c>
      <c r="D23" s="10">
        <v>343</v>
      </c>
      <c r="E23" s="10">
        <v>346</v>
      </c>
      <c r="F23" s="10">
        <v>349</v>
      </c>
      <c r="G23" s="10">
        <v>359</v>
      </c>
      <c r="H23" s="10">
        <v>372</v>
      </c>
      <c r="I23" s="10">
        <v>395</v>
      </c>
      <c r="J23" s="10">
        <v>396</v>
      </c>
      <c r="K23" s="10">
        <v>419</v>
      </c>
      <c r="L23" s="10">
        <v>447</v>
      </c>
      <c r="M23" s="10">
        <v>468</v>
      </c>
      <c r="N23" s="9">
        <v>509</v>
      </c>
      <c r="O23" s="11" t="s">
        <v>10</v>
      </c>
      <c r="P23" s="76" t="s">
        <v>176</v>
      </c>
      <c r="Q23" s="17">
        <f>(C24+C30)</f>
        <v>395</v>
      </c>
      <c r="R23" s="14">
        <f>SUM(Q23/Q25)</f>
        <v>9.6529814271749753E-2</v>
      </c>
    </row>
    <row r="24" spans="1:19" s="2" customFormat="1" ht="16.5" customHeight="1" thickBot="1">
      <c r="A24" s="18" t="s">
        <v>153</v>
      </c>
      <c r="B24" s="75" t="s">
        <v>176</v>
      </c>
      <c r="C24" s="10">
        <v>301</v>
      </c>
      <c r="D24" s="10">
        <v>311</v>
      </c>
      <c r="E24" s="10">
        <v>316</v>
      </c>
      <c r="F24" s="10">
        <v>328</v>
      </c>
      <c r="G24" s="10">
        <v>377</v>
      </c>
      <c r="H24" s="10">
        <v>382</v>
      </c>
      <c r="I24" s="10">
        <v>396</v>
      </c>
      <c r="J24" s="10">
        <v>400</v>
      </c>
      <c r="K24" s="10">
        <v>414</v>
      </c>
      <c r="L24" s="10">
        <v>428</v>
      </c>
      <c r="M24" s="10">
        <v>433</v>
      </c>
      <c r="N24" s="10">
        <v>445</v>
      </c>
      <c r="O24" s="11"/>
      <c r="P24" s="69" t="s">
        <v>17</v>
      </c>
      <c r="Q24" s="17">
        <f>(C19+C22+C26+C31+C32)</f>
        <v>1534</v>
      </c>
      <c r="R24" s="14">
        <f>SUM(Q24/Q25)</f>
        <v>0.37487781036168133</v>
      </c>
      <c r="S24" s="2">
        <v>2</v>
      </c>
    </row>
    <row r="25" spans="1:19" s="2" customFormat="1" ht="16.5" customHeight="1" thickBot="1">
      <c r="A25" s="18" t="s">
        <v>188</v>
      </c>
      <c r="B25" s="19" t="s">
        <v>5</v>
      </c>
      <c r="C25" s="10">
        <v>210</v>
      </c>
      <c r="D25" s="10">
        <v>215</v>
      </c>
      <c r="E25" s="10">
        <v>218</v>
      </c>
      <c r="F25" s="10">
        <v>218</v>
      </c>
      <c r="G25" s="10">
        <v>220</v>
      </c>
      <c r="H25" s="10">
        <v>220</v>
      </c>
      <c r="I25" s="10">
        <v>228</v>
      </c>
      <c r="J25" s="10">
        <v>229</v>
      </c>
      <c r="K25" s="10">
        <v>283</v>
      </c>
      <c r="L25" s="10">
        <v>322</v>
      </c>
      <c r="M25" s="10" t="s">
        <v>20</v>
      </c>
      <c r="P25" s="13"/>
      <c r="Q25" s="23">
        <v>4092</v>
      </c>
      <c r="R25" s="14"/>
    </row>
    <row r="26" spans="1:19" s="2" customFormat="1" ht="16.5" customHeight="1" thickBot="1">
      <c r="A26" s="18" t="s">
        <v>191</v>
      </c>
      <c r="B26" s="22" t="s">
        <v>14</v>
      </c>
      <c r="C26" s="10">
        <v>206</v>
      </c>
      <c r="D26" s="10">
        <v>211</v>
      </c>
      <c r="E26" s="10">
        <v>220</v>
      </c>
      <c r="F26" s="10">
        <v>222</v>
      </c>
      <c r="G26" s="10">
        <v>224</v>
      </c>
      <c r="H26" s="10">
        <v>231</v>
      </c>
      <c r="I26" s="10">
        <v>267</v>
      </c>
      <c r="J26" s="10">
        <v>268</v>
      </c>
      <c r="K26" s="10">
        <v>274</v>
      </c>
      <c r="L26" s="10" t="s">
        <v>20</v>
      </c>
    </row>
    <row r="27" spans="1:19" s="2" customFormat="1" ht="16.5" customHeight="1" thickBot="1">
      <c r="A27" s="18" t="s">
        <v>190</v>
      </c>
      <c r="B27" s="19" t="s">
        <v>5</v>
      </c>
      <c r="C27" s="10">
        <v>198</v>
      </c>
      <c r="D27" s="10">
        <v>203</v>
      </c>
      <c r="E27" s="10">
        <v>203</v>
      </c>
      <c r="F27" s="10">
        <v>217</v>
      </c>
      <c r="G27" s="10">
        <v>220</v>
      </c>
      <c r="H27" s="10">
        <v>225</v>
      </c>
      <c r="I27" s="10">
        <v>227</v>
      </c>
      <c r="J27" s="10">
        <v>229</v>
      </c>
      <c r="K27" s="10" t="s">
        <v>20</v>
      </c>
    </row>
    <row r="28" spans="1:19" s="2" customFormat="1" ht="16.5" customHeight="1" thickBot="1">
      <c r="A28" s="18" t="s">
        <v>130</v>
      </c>
      <c r="B28" s="27" t="s">
        <v>3</v>
      </c>
      <c r="C28" s="10">
        <v>152</v>
      </c>
      <c r="D28" s="10">
        <v>154</v>
      </c>
      <c r="E28" s="10">
        <v>154</v>
      </c>
      <c r="F28" s="10">
        <v>155</v>
      </c>
      <c r="G28" s="10">
        <v>155</v>
      </c>
      <c r="H28" s="10">
        <v>201</v>
      </c>
      <c r="I28" s="10" t="s">
        <v>20</v>
      </c>
      <c r="L28" s="17"/>
      <c r="M28" s="80"/>
    </row>
    <row r="29" spans="1:19" s="2" customFormat="1" ht="16.5" customHeight="1" thickBot="1">
      <c r="A29" s="18" t="s">
        <v>193</v>
      </c>
      <c r="B29" s="27" t="s">
        <v>3</v>
      </c>
      <c r="C29" s="10">
        <v>126</v>
      </c>
      <c r="D29" s="10">
        <v>130</v>
      </c>
      <c r="E29" s="10">
        <v>132</v>
      </c>
      <c r="F29" s="10">
        <v>141</v>
      </c>
      <c r="G29" s="10">
        <v>145</v>
      </c>
      <c r="H29" s="10" t="s">
        <v>20</v>
      </c>
      <c r="L29" s="17"/>
      <c r="M29" s="80"/>
    </row>
    <row r="30" spans="1:19" s="2" customFormat="1" ht="16.5" customHeight="1" thickBot="1">
      <c r="A30" s="18" t="s">
        <v>192</v>
      </c>
      <c r="B30" s="75" t="s">
        <v>176</v>
      </c>
      <c r="C30" s="10">
        <v>94</v>
      </c>
      <c r="D30" s="10">
        <v>97</v>
      </c>
      <c r="E30" s="10">
        <v>99</v>
      </c>
      <c r="F30" s="10">
        <v>100</v>
      </c>
      <c r="G30" s="10" t="s">
        <v>20</v>
      </c>
    </row>
    <row r="31" spans="1:19" s="2" customFormat="1" ht="16.5" customHeight="1" thickBot="1">
      <c r="A31" s="18" t="s">
        <v>194</v>
      </c>
      <c r="B31" s="22" t="s">
        <v>14</v>
      </c>
      <c r="C31" s="10">
        <v>69</v>
      </c>
      <c r="D31" s="10">
        <v>72</v>
      </c>
      <c r="E31" s="10">
        <v>80</v>
      </c>
      <c r="F31" s="10" t="s">
        <v>20</v>
      </c>
      <c r="H31" s="17"/>
      <c r="L31" s="17"/>
      <c r="M31" s="80"/>
    </row>
    <row r="32" spans="1:19" s="2" customFormat="1" ht="16.5" customHeight="1" thickBot="1">
      <c r="A32" s="18" t="s">
        <v>195</v>
      </c>
      <c r="B32" s="22" t="s">
        <v>14</v>
      </c>
      <c r="C32" s="10">
        <v>39</v>
      </c>
      <c r="D32" s="10">
        <v>41</v>
      </c>
      <c r="E32" s="10" t="s">
        <v>20</v>
      </c>
      <c r="L32" s="17"/>
      <c r="M32" s="80"/>
    </row>
    <row r="34" spans="1:18" s="2" customFormat="1" ht="17.45" customHeight="1">
      <c r="A34" s="1" t="s">
        <v>196</v>
      </c>
    </row>
    <row r="35" spans="1:18" s="2" customFormat="1" ht="10.5" customHeight="1" thickBot="1">
      <c r="A35" s="1"/>
    </row>
    <row r="36" spans="1:18" s="2" customFormat="1" ht="16.5" customHeight="1" thickBot="1">
      <c r="A36" s="4" t="s">
        <v>0</v>
      </c>
      <c r="B36" s="5" t="s">
        <v>1</v>
      </c>
      <c r="C36" s="5" t="s">
        <v>2</v>
      </c>
      <c r="D36" s="5">
        <v>2</v>
      </c>
      <c r="E36" s="5">
        <v>3</v>
      </c>
      <c r="F36" s="5">
        <v>4</v>
      </c>
      <c r="G36" s="5">
        <v>5</v>
      </c>
      <c r="H36" s="5">
        <v>6</v>
      </c>
      <c r="I36" s="5">
        <v>7</v>
      </c>
      <c r="J36" s="5">
        <v>8</v>
      </c>
      <c r="K36" s="5">
        <v>9</v>
      </c>
      <c r="L36" s="5">
        <v>10</v>
      </c>
      <c r="M36" s="5">
        <v>11</v>
      </c>
      <c r="N36" s="6"/>
      <c r="O36" s="13" t="s">
        <v>9</v>
      </c>
      <c r="P36" s="14">
        <f>(5650/8351)</f>
        <v>0.67656568075679557</v>
      </c>
    </row>
    <row r="37" spans="1:18" s="2" customFormat="1" ht="16.5" customHeight="1" thickBot="1">
      <c r="A37" s="7" t="s">
        <v>143</v>
      </c>
      <c r="B37" s="77" t="s">
        <v>176</v>
      </c>
      <c r="C37" s="9">
        <v>1409</v>
      </c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1" t="s">
        <v>4</v>
      </c>
      <c r="P37" s="13" t="s">
        <v>11</v>
      </c>
      <c r="Q37" s="13" t="s">
        <v>12</v>
      </c>
      <c r="R37" s="13" t="s">
        <v>13</v>
      </c>
    </row>
    <row r="38" spans="1:18" s="2" customFormat="1" ht="16.5" customHeight="1" thickBot="1">
      <c r="A38" s="7" t="s">
        <v>166</v>
      </c>
      <c r="B38" s="12" t="s">
        <v>5</v>
      </c>
      <c r="C38" s="10">
        <v>791</v>
      </c>
      <c r="D38" s="10">
        <v>827</v>
      </c>
      <c r="E38" s="10">
        <v>839</v>
      </c>
      <c r="F38" s="10">
        <v>850</v>
      </c>
      <c r="G38" s="10">
        <v>863</v>
      </c>
      <c r="H38" s="10">
        <v>890</v>
      </c>
      <c r="I38" s="10">
        <v>907</v>
      </c>
      <c r="J38" s="9">
        <v>1068</v>
      </c>
      <c r="K38" s="10"/>
      <c r="L38" s="10"/>
      <c r="M38" s="10"/>
      <c r="N38" s="11" t="s">
        <v>8</v>
      </c>
      <c r="O38" s="16" t="s">
        <v>5</v>
      </c>
      <c r="P38" s="17">
        <f>(C38+C41+C42)</f>
        <v>1572</v>
      </c>
      <c r="Q38" s="14">
        <f>SUM(P38/P43)</f>
        <v>0.28197309417040356</v>
      </c>
      <c r="R38" s="2">
        <v>2</v>
      </c>
    </row>
    <row r="39" spans="1:18" s="2" customFormat="1" ht="16.5" customHeight="1" thickBot="1">
      <c r="A39" s="7" t="s">
        <v>141</v>
      </c>
      <c r="B39" s="8" t="s">
        <v>3</v>
      </c>
      <c r="C39" s="10">
        <v>524</v>
      </c>
      <c r="D39" s="10">
        <v>562</v>
      </c>
      <c r="E39" s="10">
        <v>570</v>
      </c>
      <c r="F39" s="10">
        <v>622</v>
      </c>
      <c r="G39" s="10">
        <v>642</v>
      </c>
      <c r="H39" s="10">
        <v>675</v>
      </c>
      <c r="I39" s="10">
        <v>693</v>
      </c>
      <c r="J39" s="10">
        <v>704</v>
      </c>
      <c r="K39" s="10">
        <v>709</v>
      </c>
      <c r="L39" s="10">
        <v>771</v>
      </c>
      <c r="M39" s="9">
        <v>872</v>
      </c>
      <c r="N39" s="11" t="s">
        <v>7</v>
      </c>
      <c r="O39" s="20" t="s">
        <v>3</v>
      </c>
      <c r="P39" s="17">
        <f>(C39+C40+C48)</f>
        <v>1123</v>
      </c>
      <c r="Q39" s="14">
        <f>SUM(P39/P43)</f>
        <v>0.20143497757847534</v>
      </c>
      <c r="R39" s="2">
        <v>2</v>
      </c>
    </row>
    <row r="40" spans="1:18" s="2" customFormat="1" ht="16.5" customHeight="1" thickBot="1">
      <c r="A40" s="7" t="s">
        <v>201</v>
      </c>
      <c r="B40" s="8" t="s">
        <v>3</v>
      </c>
      <c r="C40" s="10">
        <v>447</v>
      </c>
      <c r="D40" s="10">
        <v>462</v>
      </c>
      <c r="E40" s="10">
        <v>467</v>
      </c>
      <c r="F40" s="10">
        <v>519</v>
      </c>
      <c r="G40" s="10">
        <v>528</v>
      </c>
      <c r="H40" s="10">
        <v>546</v>
      </c>
      <c r="I40" s="10">
        <v>568</v>
      </c>
      <c r="J40" s="10">
        <v>581</v>
      </c>
      <c r="K40" s="10">
        <v>585</v>
      </c>
      <c r="L40" s="10">
        <v>612</v>
      </c>
      <c r="M40" s="9">
        <v>670</v>
      </c>
      <c r="N40" s="11" t="s">
        <v>10</v>
      </c>
      <c r="O40" s="21" t="s">
        <v>16</v>
      </c>
      <c r="P40" s="17">
        <f>(C43+C46+C47)</f>
        <v>669</v>
      </c>
      <c r="Q40" s="14">
        <f>SUM(P40/P43)</f>
        <v>0.12</v>
      </c>
    </row>
    <row r="41" spans="1:18" s="2" customFormat="1" ht="16.5" customHeight="1" thickBot="1">
      <c r="A41" s="7" t="s">
        <v>167</v>
      </c>
      <c r="B41" s="12" t="s">
        <v>5</v>
      </c>
      <c r="C41" s="10">
        <v>420</v>
      </c>
      <c r="D41" s="10">
        <v>440</v>
      </c>
      <c r="E41" s="10">
        <v>444</v>
      </c>
      <c r="F41" s="10">
        <v>451</v>
      </c>
      <c r="G41" s="10">
        <v>460</v>
      </c>
      <c r="H41" s="10">
        <v>481</v>
      </c>
      <c r="I41" s="10">
        <v>498</v>
      </c>
      <c r="J41" s="10">
        <v>617</v>
      </c>
      <c r="K41" s="10">
        <v>728</v>
      </c>
      <c r="L41" s="10">
        <v>762</v>
      </c>
      <c r="M41" s="9">
        <v>838</v>
      </c>
      <c r="N41" s="11" t="s">
        <v>6</v>
      </c>
      <c r="O41" s="76" t="s">
        <v>176</v>
      </c>
      <c r="P41" s="17">
        <f>(C37+C49)</f>
        <v>1547</v>
      </c>
      <c r="Q41" s="14">
        <f>SUM(P41/P43)</f>
        <v>0.27748878923766818</v>
      </c>
      <c r="R41" s="2">
        <v>1</v>
      </c>
    </row>
    <row r="42" spans="1:18" s="2" customFormat="1" ht="16.5" customHeight="1" thickBot="1">
      <c r="A42" s="18" t="s">
        <v>198</v>
      </c>
      <c r="B42" s="19" t="s">
        <v>5</v>
      </c>
      <c r="C42" s="10">
        <v>361</v>
      </c>
      <c r="D42" s="10">
        <v>375</v>
      </c>
      <c r="E42" s="10">
        <v>383</v>
      </c>
      <c r="F42" s="10">
        <v>387</v>
      </c>
      <c r="G42" s="10">
        <v>399</v>
      </c>
      <c r="H42" s="10">
        <v>410</v>
      </c>
      <c r="I42" s="10">
        <v>418</v>
      </c>
      <c r="J42" s="10" t="s">
        <v>20</v>
      </c>
      <c r="O42" s="69" t="s">
        <v>17</v>
      </c>
      <c r="P42" s="17">
        <f>(C44+C45+C50)</f>
        <v>664</v>
      </c>
      <c r="Q42" s="14">
        <f>SUM(P42/P43)</f>
        <v>0.11910313901345292</v>
      </c>
    </row>
    <row r="43" spans="1:18" s="2" customFormat="1" ht="16.5" customHeight="1" thickBot="1">
      <c r="A43" s="18" t="s">
        <v>197</v>
      </c>
      <c r="B43" s="83" t="s">
        <v>16</v>
      </c>
      <c r="C43" s="10">
        <v>318</v>
      </c>
      <c r="D43" s="10">
        <v>346</v>
      </c>
      <c r="E43" s="10">
        <v>353</v>
      </c>
      <c r="F43" s="10">
        <v>360</v>
      </c>
      <c r="G43" s="10">
        <v>399</v>
      </c>
      <c r="H43" s="10">
        <v>485</v>
      </c>
      <c r="I43" s="10">
        <v>522</v>
      </c>
      <c r="J43" s="10">
        <v>540</v>
      </c>
      <c r="K43" s="10">
        <v>542</v>
      </c>
      <c r="L43" s="10">
        <v>585</v>
      </c>
      <c r="M43" s="10">
        <v>644</v>
      </c>
      <c r="N43" s="11"/>
      <c r="O43" s="13"/>
      <c r="P43" s="23">
        <v>5575</v>
      </c>
      <c r="Q43" s="14"/>
    </row>
    <row r="44" spans="1:18" s="2" customFormat="1" ht="16.5" customHeight="1" thickBot="1">
      <c r="A44" s="18" t="s">
        <v>199</v>
      </c>
      <c r="B44" s="24" t="s">
        <v>14</v>
      </c>
      <c r="C44" s="10">
        <v>318</v>
      </c>
      <c r="D44" s="10">
        <v>346</v>
      </c>
      <c r="E44" s="10">
        <v>363</v>
      </c>
      <c r="F44" s="10">
        <v>369</v>
      </c>
      <c r="G44" s="10">
        <v>381</v>
      </c>
      <c r="H44" s="10">
        <v>391</v>
      </c>
      <c r="I44" s="10">
        <v>431</v>
      </c>
      <c r="J44" s="10">
        <v>460</v>
      </c>
      <c r="K44" s="10">
        <v>468</v>
      </c>
      <c r="L44" s="10">
        <v>522</v>
      </c>
      <c r="M44" s="10" t="s">
        <v>20</v>
      </c>
    </row>
    <row r="45" spans="1:18" s="2" customFormat="1" ht="16.5" customHeight="1" thickBot="1">
      <c r="A45" s="18" t="s">
        <v>200</v>
      </c>
      <c r="B45" s="24" t="s">
        <v>183</v>
      </c>
      <c r="C45" s="10">
        <v>219</v>
      </c>
      <c r="D45" s="10">
        <v>251</v>
      </c>
      <c r="E45" s="10">
        <v>283</v>
      </c>
      <c r="F45" s="10">
        <v>294</v>
      </c>
      <c r="G45" s="10">
        <v>303</v>
      </c>
      <c r="H45" s="10">
        <v>324</v>
      </c>
      <c r="I45" s="10" t="s">
        <v>20</v>
      </c>
    </row>
    <row r="46" spans="1:18" s="2" customFormat="1" ht="16.5" customHeight="1" thickBot="1">
      <c r="A46" s="18" t="s">
        <v>164</v>
      </c>
      <c r="B46" s="83" t="s">
        <v>16</v>
      </c>
      <c r="C46" s="10">
        <v>198</v>
      </c>
      <c r="D46" s="10">
        <v>219</v>
      </c>
      <c r="E46" s="10">
        <v>222</v>
      </c>
      <c r="F46" s="10">
        <v>229</v>
      </c>
      <c r="G46" s="10">
        <v>261</v>
      </c>
      <c r="H46" s="10" t="s">
        <v>20</v>
      </c>
    </row>
    <row r="47" spans="1:18" s="2" customFormat="1" ht="16.5" customHeight="1" thickBot="1">
      <c r="A47" s="18" t="s">
        <v>204</v>
      </c>
      <c r="B47" s="83" t="s">
        <v>16</v>
      </c>
      <c r="C47" s="10">
        <v>153</v>
      </c>
      <c r="D47" s="10">
        <v>168</v>
      </c>
      <c r="E47" s="10">
        <v>170</v>
      </c>
      <c r="F47" s="10">
        <v>173</v>
      </c>
      <c r="G47" s="10" t="s">
        <v>20</v>
      </c>
    </row>
    <row r="48" spans="1:18" s="2" customFormat="1" ht="16.5" customHeight="1" thickBot="1">
      <c r="A48" s="18" t="s">
        <v>202</v>
      </c>
      <c r="B48" s="27" t="s">
        <v>3</v>
      </c>
      <c r="C48" s="10">
        <v>152</v>
      </c>
      <c r="D48" s="10">
        <v>164</v>
      </c>
      <c r="E48" s="10">
        <v>170</v>
      </c>
      <c r="F48" s="10" t="s">
        <v>20</v>
      </c>
      <c r="L48" s="13"/>
      <c r="M48" s="23"/>
      <c r="N48" s="14"/>
    </row>
    <row r="49" spans="1:21" s="2" customFormat="1" ht="16.5" customHeight="1" thickBot="1">
      <c r="A49" s="18" t="s">
        <v>115</v>
      </c>
      <c r="B49" s="75" t="s">
        <v>176</v>
      </c>
      <c r="C49" s="10">
        <v>138</v>
      </c>
      <c r="D49" s="10">
        <v>333</v>
      </c>
      <c r="E49" s="10">
        <v>362</v>
      </c>
      <c r="F49" s="10">
        <v>365</v>
      </c>
      <c r="G49" s="10">
        <v>372</v>
      </c>
      <c r="H49" s="10">
        <v>382</v>
      </c>
      <c r="I49" s="10">
        <v>440</v>
      </c>
      <c r="J49" s="10">
        <v>452</v>
      </c>
      <c r="K49" s="10">
        <v>453</v>
      </c>
      <c r="L49" s="10" t="s">
        <v>20</v>
      </c>
    </row>
    <row r="50" spans="1:21" s="2" customFormat="1" ht="16.5" customHeight="1" thickBot="1">
      <c r="A50" s="18" t="s">
        <v>203</v>
      </c>
      <c r="B50" s="24" t="s">
        <v>14</v>
      </c>
      <c r="C50" s="10">
        <v>127</v>
      </c>
      <c r="D50" s="10">
        <v>152</v>
      </c>
      <c r="E50" s="10" t="s">
        <v>20</v>
      </c>
    </row>
    <row r="51" spans="1:21" s="2" customFormat="1" ht="11.25" customHeight="1">
      <c r="A51" s="28"/>
      <c r="B51" s="29"/>
      <c r="C51" s="28"/>
      <c r="D51" s="28"/>
      <c r="E51" s="28"/>
      <c r="N51" s="14"/>
    </row>
    <row r="52" spans="1:21" s="71" customFormat="1" ht="15" customHeight="1">
      <c r="B52" s="32" t="s">
        <v>19</v>
      </c>
      <c r="C52" s="34" t="s">
        <v>5</v>
      </c>
      <c r="D52" s="35" t="s">
        <v>3</v>
      </c>
      <c r="E52" s="36" t="s">
        <v>16</v>
      </c>
      <c r="F52" s="78" t="s">
        <v>176</v>
      </c>
      <c r="G52" s="32" t="s">
        <v>17</v>
      </c>
      <c r="S52" s="31"/>
      <c r="T52" s="72"/>
      <c r="U52" s="73"/>
    </row>
    <row r="53" spans="1:21" s="71" customFormat="1" ht="15" customHeight="1">
      <c r="A53" s="71" t="s">
        <v>11</v>
      </c>
      <c r="B53" s="33">
        <f>SUM(Q25+P43+M10)</f>
        <v>13589</v>
      </c>
      <c r="C53" s="72">
        <f>SUM(Q20+P38+M5)</f>
        <v>3617</v>
      </c>
      <c r="D53" s="72">
        <f>SUM(Q21+P39+M6)</f>
        <v>3247</v>
      </c>
      <c r="E53" s="72">
        <f>SUM(Q22+P40+M7)</f>
        <v>1524</v>
      </c>
      <c r="F53" s="72">
        <f>P41+Q23+M8</f>
        <v>2712</v>
      </c>
      <c r="G53" s="72">
        <f>SUM(Q24+P42+M9)</f>
        <v>2489</v>
      </c>
      <c r="S53" s="32"/>
      <c r="T53" s="33"/>
      <c r="U53" s="73"/>
    </row>
    <row r="54" spans="1:21" s="71" customFormat="1" ht="15" customHeight="1">
      <c r="A54" s="71" t="s">
        <v>12</v>
      </c>
      <c r="B54" s="74">
        <v>1</v>
      </c>
      <c r="C54" s="73">
        <f t="shared" ref="C54:E54" si="0">SUM(C53/$B$53)</f>
        <v>0.26617116785635442</v>
      </c>
      <c r="D54" s="73">
        <f t="shared" si="0"/>
        <v>0.23894326293325485</v>
      </c>
      <c r="E54" s="73">
        <f t="shared" si="0"/>
        <v>0.11214953271028037</v>
      </c>
      <c r="F54" s="73">
        <f>SUM(F53/$B$53)</f>
        <v>0.19957318419309736</v>
      </c>
      <c r="G54" s="73">
        <f>SUM(G53/$B$53)</f>
        <v>0.18316285230701301</v>
      </c>
    </row>
    <row r="55" spans="1:21" s="71" customFormat="1" ht="15" customHeight="1">
      <c r="A55" s="71" t="s">
        <v>13</v>
      </c>
      <c r="B55" s="32">
        <v>15</v>
      </c>
      <c r="C55" s="71">
        <v>5</v>
      </c>
      <c r="D55" s="71">
        <v>4</v>
      </c>
      <c r="E55" s="71">
        <v>2</v>
      </c>
      <c r="F55" s="71">
        <v>2</v>
      </c>
      <c r="G55" s="71">
        <v>2</v>
      </c>
    </row>
  </sheetData>
  <sortState ref="A37:C50">
    <sortCondition descending="1" ref="C37:C50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/>
  <dimension ref="A1:U54"/>
  <sheetViews>
    <sheetView workbookViewId="0">
      <selection activeCell="Q1" sqref="Q1"/>
    </sheetView>
  </sheetViews>
  <sheetFormatPr defaultRowHeight="12.75"/>
  <cols>
    <col min="1" max="1" width="25.28515625" customWidth="1"/>
    <col min="2" max="2" width="8" customWidth="1"/>
    <col min="3" max="17" width="8.7109375" customWidth="1"/>
  </cols>
  <sheetData>
    <row r="1" spans="1:17" s="2" customFormat="1" ht="17.45" customHeight="1">
      <c r="A1" s="1" t="s">
        <v>148</v>
      </c>
    </row>
    <row r="2" spans="1:17" s="2" customFormat="1" ht="10.5" customHeight="1" thickBot="1"/>
    <row r="3" spans="1:17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6"/>
      <c r="N3" s="13" t="s">
        <v>9</v>
      </c>
      <c r="O3" s="14">
        <f>(5036/8788)</f>
        <v>0.57305416477014115</v>
      </c>
    </row>
    <row r="4" spans="1:17" s="2" customFormat="1" ht="16.5" customHeight="1" thickBot="1">
      <c r="A4" s="7" t="s">
        <v>181</v>
      </c>
      <c r="B4" s="12" t="s">
        <v>5</v>
      </c>
      <c r="C4" s="24">
        <v>776</v>
      </c>
      <c r="D4" s="24">
        <v>785</v>
      </c>
      <c r="E4" s="10">
        <v>795</v>
      </c>
      <c r="F4" s="10">
        <v>815</v>
      </c>
      <c r="G4" s="11">
        <v>904</v>
      </c>
      <c r="H4" s="24"/>
      <c r="I4" s="24"/>
      <c r="J4" s="24"/>
      <c r="K4" s="24"/>
      <c r="L4" s="24"/>
      <c r="M4" s="11" t="s">
        <v>4</v>
      </c>
      <c r="O4" s="13" t="s">
        <v>11</v>
      </c>
      <c r="P4" s="13" t="s">
        <v>12</v>
      </c>
      <c r="Q4" s="13" t="s">
        <v>13</v>
      </c>
    </row>
    <row r="5" spans="1:17" s="2" customFormat="1" ht="16.5" customHeight="1" thickBot="1">
      <c r="A5" s="7" t="s">
        <v>119</v>
      </c>
      <c r="B5" s="8" t="s">
        <v>3</v>
      </c>
      <c r="C5" s="24">
        <v>727</v>
      </c>
      <c r="D5" s="10">
        <v>794</v>
      </c>
      <c r="E5" s="10">
        <v>801</v>
      </c>
      <c r="F5" s="10">
        <v>823</v>
      </c>
      <c r="G5" s="9">
        <v>845</v>
      </c>
      <c r="H5" s="10"/>
      <c r="I5" s="10"/>
      <c r="J5" s="10"/>
      <c r="K5" s="10"/>
      <c r="L5" s="9"/>
      <c r="M5" s="11" t="s">
        <v>8</v>
      </c>
      <c r="N5" s="16" t="s">
        <v>5</v>
      </c>
      <c r="O5" s="17">
        <f>(C4+C9+C10+C13)</f>
        <v>1662</v>
      </c>
      <c r="P5" s="14">
        <f>SUM(O5/O11)</f>
        <v>0.33333333333333331</v>
      </c>
      <c r="Q5" s="2">
        <v>2</v>
      </c>
    </row>
    <row r="6" spans="1:17" s="2" customFormat="1" ht="16.5" customHeight="1" thickBot="1">
      <c r="A6" s="7" t="s">
        <v>124</v>
      </c>
      <c r="B6" s="8" t="s">
        <v>3</v>
      </c>
      <c r="C6" s="24">
        <v>612</v>
      </c>
      <c r="D6" s="10">
        <v>665</v>
      </c>
      <c r="E6" s="10">
        <v>668</v>
      </c>
      <c r="F6" s="10">
        <v>679</v>
      </c>
      <c r="G6" s="10">
        <v>688</v>
      </c>
      <c r="H6" s="10">
        <v>690</v>
      </c>
      <c r="I6" s="10">
        <v>702</v>
      </c>
      <c r="J6" s="10">
        <v>765</v>
      </c>
      <c r="K6" s="10">
        <v>768</v>
      </c>
      <c r="L6" s="9">
        <v>802</v>
      </c>
      <c r="M6" s="11" t="s">
        <v>6</v>
      </c>
      <c r="N6" s="20" t="s">
        <v>3</v>
      </c>
      <c r="O6" s="17">
        <f>(C5+C6+C16)</f>
        <v>1532</v>
      </c>
      <c r="P6" s="14">
        <f>SUM(O6/O11)</f>
        <v>0.30726032892097876</v>
      </c>
      <c r="Q6" s="2">
        <v>2</v>
      </c>
    </row>
    <row r="7" spans="1:17" s="2" customFormat="1" ht="16.5" customHeight="1" thickBot="1">
      <c r="A7" s="7" t="s">
        <v>56</v>
      </c>
      <c r="B7" s="77" t="s">
        <v>30</v>
      </c>
      <c r="C7" s="10">
        <v>455</v>
      </c>
      <c r="D7" s="10">
        <v>459</v>
      </c>
      <c r="E7" s="10">
        <v>605</v>
      </c>
      <c r="F7" s="10">
        <v>660</v>
      </c>
      <c r="G7" s="10">
        <v>668</v>
      </c>
      <c r="H7" s="10">
        <v>675</v>
      </c>
      <c r="I7" s="10">
        <v>756</v>
      </c>
      <c r="J7" s="10">
        <v>826</v>
      </c>
      <c r="K7" s="10">
        <v>829</v>
      </c>
      <c r="L7" s="9">
        <v>848</v>
      </c>
      <c r="M7" s="11" t="s">
        <v>7</v>
      </c>
      <c r="N7" s="21" t="s">
        <v>16</v>
      </c>
      <c r="O7" s="2">
        <v>275</v>
      </c>
      <c r="P7" s="14">
        <f>SUM(O7/O11)</f>
        <v>5.5154432410750097E-2</v>
      </c>
    </row>
    <row r="8" spans="1:17" s="2" customFormat="1" ht="16.5" customHeight="1" thickBot="1">
      <c r="A8" s="18" t="s">
        <v>117</v>
      </c>
      <c r="B8" s="22" t="s">
        <v>14</v>
      </c>
      <c r="C8" s="10">
        <v>350</v>
      </c>
      <c r="D8" s="10">
        <v>364</v>
      </c>
      <c r="E8" s="10">
        <v>376</v>
      </c>
      <c r="F8" s="10">
        <v>411</v>
      </c>
      <c r="G8" s="10">
        <v>432</v>
      </c>
      <c r="H8" s="10">
        <v>435</v>
      </c>
      <c r="I8" s="10">
        <v>475</v>
      </c>
      <c r="J8" s="10">
        <v>546</v>
      </c>
      <c r="K8" s="10">
        <v>547</v>
      </c>
      <c r="L8" s="10">
        <v>598</v>
      </c>
      <c r="M8" s="11"/>
      <c r="N8" s="76" t="s">
        <v>30</v>
      </c>
      <c r="O8" s="17">
        <f>(C7+C15)</f>
        <v>672</v>
      </c>
      <c r="P8" s="14">
        <f>SUM(O8/O11)</f>
        <v>0.13477737665463296</v>
      </c>
      <c r="Q8" s="2">
        <v>1</v>
      </c>
    </row>
    <row r="9" spans="1:17" s="2" customFormat="1" ht="16.5" customHeight="1" thickBot="1">
      <c r="A9" s="7" t="s">
        <v>149</v>
      </c>
      <c r="B9" s="12" t="s">
        <v>5</v>
      </c>
      <c r="C9" s="24">
        <v>335</v>
      </c>
      <c r="D9" s="10">
        <v>344</v>
      </c>
      <c r="E9" s="10">
        <v>350</v>
      </c>
      <c r="F9" s="10">
        <v>362</v>
      </c>
      <c r="G9" s="10">
        <v>410</v>
      </c>
      <c r="H9" s="24">
        <v>438</v>
      </c>
      <c r="I9" s="24">
        <v>471</v>
      </c>
      <c r="J9" s="10">
        <v>506</v>
      </c>
      <c r="K9" s="24">
        <v>511</v>
      </c>
      <c r="L9" s="11">
        <v>773</v>
      </c>
      <c r="M9" s="11" t="s">
        <v>10</v>
      </c>
      <c r="N9" s="25" t="s">
        <v>18</v>
      </c>
      <c r="O9" s="17">
        <v>273</v>
      </c>
      <c r="P9" s="14">
        <f>SUM(O9/O11)</f>
        <v>5.4753309265944648E-2</v>
      </c>
    </row>
    <row r="10" spans="1:17" s="2" customFormat="1" ht="16.5" customHeight="1" thickBot="1">
      <c r="A10" s="18" t="s">
        <v>121</v>
      </c>
      <c r="B10" s="19" t="s">
        <v>5</v>
      </c>
      <c r="C10" s="10">
        <v>315</v>
      </c>
      <c r="D10" s="10">
        <v>323</v>
      </c>
      <c r="E10" s="10">
        <v>325</v>
      </c>
      <c r="F10" s="10">
        <v>334</v>
      </c>
      <c r="G10" s="10">
        <v>366</v>
      </c>
      <c r="H10" s="10">
        <v>392</v>
      </c>
      <c r="I10" s="24">
        <v>412</v>
      </c>
      <c r="J10" s="24">
        <v>443</v>
      </c>
      <c r="K10" s="24">
        <v>444</v>
      </c>
      <c r="L10" s="24" t="s">
        <v>20</v>
      </c>
      <c r="N10" s="13" t="s">
        <v>17</v>
      </c>
      <c r="O10" s="17">
        <f>(C8+C14)</f>
        <v>572</v>
      </c>
      <c r="P10" s="14">
        <f>SUM(O10/O11)</f>
        <v>0.11472121941436021</v>
      </c>
    </row>
    <row r="11" spans="1:17" s="2" customFormat="1" ht="16.5" customHeight="1" thickBot="1">
      <c r="A11" s="18" t="s">
        <v>151</v>
      </c>
      <c r="B11" s="85" t="s">
        <v>16</v>
      </c>
      <c r="C11" s="10">
        <v>275</v>
      </c>
      <c r="D11" s="24">
        <v>287</v>
      </c>
      <c r="E11" s="24">
        <v>295</v>
      </c>
      <c r="F11" s="24">
        <v>313</v>
      </c>
      <c r="G11" s="24">
        <v>333</v>
      </c>
      <c r="H11" s="24">
        <v>337</v>
      </c>
      <c r="I11" s="24">
        <v>353</v>
      </c>
      <c r="J11" s="24" t="s">
        <v>20</v>
      </c>
      <c r="O11" s="23">
        <v>4986</v>
      </c>
    </row>
    <row r="12" spans="1:17" s="2" customFormat="1" ht="16.5" customHeight="1" thickBot="1">
      <c r="A12" s="18" t="s">
        <v>125</v>
      </c>
      <c r="B12" s="26" t="s">
        <v>18</v>
      </c>
      <c r="C12" s="24">
        <v>273</v>
      </c>
      <c r="D12" s="10">
        <v>273</v>
      </c>
      <c r="E12" s="10">
        <v>278</v>
      </c>
      <c r="F12" s="24">
        <v>292</v>
      </c>
      <c r="G12" s="24">
        <v>296</v>
      </c>
      <c r="H12" s="24">
        <v>298</v>
      </c>
      <c r="I12" s="24" t="s">
        <v>20</v>
      </c>
      <c r="J12" s="41"/>
    </row>
    <row r="13" spans="1:17" s="2" customFormat="1" ht="16.5" customHeight="1" thickBot="1">
      <c r="A13" s="18" t="s">
        <v>150</v>
      </c>
      <c r="B13" s="19" t="s">
        <v>5</v>
      </c>
      <c r="C13" s="24">
        <v>236</v>
      </c>
      <c r="D13" s="10">
        <v>243</v>
      </c>
      <c r="E13" s="10">
        <v>251</v>
      </c>
      <c r="F13" s="24">
        <v>271</v>
      </c>
      <c r="G13" s="24" t="s">
        <v>20</v>
      </c>
      <c r="J13" s="13"/>
      <c r="K13" s="17"/>
      <c r="L13" s="14"/>
    </row>
    <row r="14" spans="1:17" s="2" customFormat="1" ht="16.5" customHeight="1" thickBot="1">
      <c r="A14" s="18" t="s">
        <v>153</v>
      </c>
      <c r="B14" s="22" t="s">
        <v>154</v>
      </c>
      <c r="C14" s="24">
        <v>222</v>
      </c>
      <c r="D14" s="24">
        <v>227</v>
      </c>
      <c r="E14" s="24">
        <v>236</v>
      </c>
      <c r="F14" s="24" t="s">
        <v>20</v>
      </c>
      <c r="K14" s="23"/>
    </row>
    <row r="15" spans="1:17" s="2" customFormat="1" ht="16.5" customHeight="1" thickBot="1">
      <c r="A15" s="18" t="s">
        <v>115</v>
      </c>
      <c r="B15" s="75" t="s">
        <v>30</v>
      </c>
      <c r="C15" s="24">
        <v>217</v>
      </c>
      <c r="D15" s="10">
        <v>219</v>
      </c>
      <c r="E15" s="10" t="s">
        <v>20</v>
      </c>
      <c r="J15" s="13"/>
      <c r="K15" s="17"/>
      <c r="L15" s="14"/>
    </row>
    <row r="16" spans="1:17" s="2" customFormat="1" ht="16.5" customHeight="1" thickBot="1">
      <c r="A16" s="18" t="s">
        <v>152</v>
      </c>
      <c r="B16" s="27" t="s">
        <v>3</v>
      </c>
      <c r="C16" s="10">
        <v>193</v>
      </c>
      <c r="D16" s="24" t="s">
        <v>20</v>
      </c>
      <c r="K16" s="23"/>
    </row>
    <row r="17" spans="1:16" s="2" customFormat="1" ht="10.5" customHeight="1">
      <c r="A17" s="1"/>
    </row>
    <row r="18" spans="1:16" s="2" customFormat="1" ht="16.5" customHeight="1">
      <c r="A18" s="1" t="s">
        <v>155</v>
      </c>
    </row>
    <row r="19" spans="1:16" s="2" customFormat="1" ht="9.75" customHeight="1" thickBot="1">
      <c r="A19" s="3"/>
    </row>
    <row r="20" spans="1:16" s="2" customFormat="1" ht="16.5" customHeight="1" thickBot="1">
      <c r="A20" s="4" t="s">
        <v>0</v>
      </c>
      <c r="B20" s="5" t="s">
        <v>1</v>
      </c>
      <c r="C20" s="5" t="s">
        <v>2</v>
      </c>
      <c r="D20" s="5">
        <v>2</v>
      </c>
      <c r="E20" s="5">
        <v>3</v>
      </c>
      <c r="F20" s="5">
        <v>4</v>
      </c>
      <c r="G20" s="5">
        <v>5</v>
      </c>
      <c r="H20" s="5">
        <v>6</v>
      </c>
      <c r="I20" s="5">
        <v>7</v>
      </c>
      <c r="J20" s="5">
        <v>8</v>
      </c>
      <c r="K20" s="5">
        <v>9</v>
      </c>
      <c r="L20" s="6"/>
      <c r="M20" s="13" t="s">
        <v>9</v>
      </c>
      <c r="N20" s="14">
        <f>(5054/8368)</f>
        <v>0.60396749521988524</v>
      </c>
    </row>
    <row r="21" spans="1:16" s="2" customFormat="1" ht="16.5" customHeight="1" thickBot="1">
      <c r="A21" s="7" t="s">
        <v>39</v>
      </c>
      <c r="B21" s="15" t="s">
        <v>14</v>
      </c>
      <c r="C21" s="9">
        <v>937</v>
      </c>
      <c r="D21" s="10"/>
      <c r="E21" s="10"/>
      <c r="F21" s="10"/>
      <c r="G21" s="10"/>
      <c r="H21" s="10"/>
      <c r="I21" s="10"/>
      <c r="J21" s="10"/>
      <c r="K21" s="10"/>
      <c r="L21" s="11" t="s">
        <v>4</v>
      </c>
      <c r="N21" s="13" t="s">
        <v>11</v>
      </c>
      <c r="O21" s="13" t="s">
        <v>12</v>
      </c>
      <c r="P21" s="13" t="s">
        <v>13</v>
      </c>
    </row>
    <row r="22" spans="1:16" s="2" customFormat="1" ht="16.5" customHeight="1" thickBot="1">
      <c r="A22" s="7" t="s">
        <v>160</v>
      </c>
      <c r="B22" s="8" t="s">
        <v>3</v>
      </c>
      <c r="C22" s="10">
        <v>658</v>
      </c>
      <c r="D22" s="10">
        <v>664</v>
      </c>
      <c r="E22" s="10">
        <v>677</v>
      </c>
      <c r="F22" s="10">
        <v>701</v>
      </c>
      <c r="G22" s="10">
        <v>730</v>
      </c>
      <c r="H22" s="10">
        <v>778</v>
      </c>
      <c r="I22" s="9">
        <v>866</v>
      </c>
      <c r="J22" s="10"/>
      <c r="K22" s="10"/>
      <c r="L22" s="11" t="s">
        <v>7</v>
      </c>
      <c r="M22" s="16" t="s">
        <v>5</v>
      </c>
      <c r="N22" s="17">
        <f>(C24+C26+C29)</f>
        <v>1335</v>
      </c>
      <c r="O22" s="14">
        <f>SUM(N22/N27)</f>
        <v>0.26514399205561073</v>
      </c>
      <c r="P22" s="2">
        <v>1</v>
      </c>
    </row>
    <row r="23" spans="1:16" s="2" customFormat="1" ht="16.5" customHeight="1" thickBot="1">
      <c r="A23" s="7" t="s">
        <v>133</v>
      </c>
      <c r="B23" s="38" t="s">
        <v>16</v>
      </c>
      <c r="C23" s="10">
        <v>634</v>
      </c>
      <c r="D23" s="10">
        <v>663</v>
      </c>
      <c r="E23" s="10">
        <v>681</v>
      </c>
      <c r="F23" s="10">
        <v>749</v>
      </c>
      <c r="G23" s="10">
        <v>789</v>
      </c>
      <c r="H23" s="10">
        <v>826</v>
      </c>
      <c r="I23" s="9">
        <v>899</v>
      </c>
      <c r="J23" s="10"/>
      <c r="K23" s="10"/>
      <c r="L23" s="11" t="s">
        <v>8</v>
      </c>
      <c r="M23" s="20" t="s">
        <v>3</v>
      </c>
      <c r="N23" s="17">
        <f>(C22+C25)</f>
        <v>1176</v>
      </c>
      <c r="O23" s="14">
        <f>SUM(N23/N27)</f>
        <v>0.23356504468718967</v>
      </c>
      <c r="P23" s="2">
        <v>2</v>
      </c>
    </row>
    <row r="24" spans="1:16" s="2" customFormat="1" ht="16.5" customHeight="1" thickBot="1">
      <c r="A24" s="7" t="s">
        <v>157</v>
      </c>
      <c r="B24" s="12" t="s">
        <v>5</v>
      </c>
      <c r="C24" s="10">
        <v>547</v>
      </c>
      <c r="D24" s="10">
        <v>555</v>
      </c>
      <c r="E24" s="10">
        <v>569</v>
      </c>
      <c r="F24" s="10">
        <v>594</v>
      </c>
      <c r="G24" s="10">
        <v>706</v>
      </c>
      <c r="H24" s="10">
        <v>754</v>
      </c>
      <c r="I24" s="10">
        <v>801</v>
      </c>
      <c r="J24" s="10">
        <v>820</v>
      </c>
      <c r="K24" s="9">
        <v>826</v>
      </c>
      <c r="L24" s="11" t="s">
        <v>6</v>
      </c>
      <c r="M24" s="21" t="s">
        <v>16</v>
      </c>
      <c r="N24" s="17">
        <v>634</v>
      </c>
      <c r="O24" s="14">
        <f>SUM(N24/N27)</f>
        <v>0.12591857000993048</v>
      </c>
      <c r="P24" s="2">
        <v>1</v>
      </c>
    </row>
    <row r="25" spans="1:16" s="2" customFormat="1" ht="16.5" customHeight="1" thickBot="1">
      <c r="A25" s="7" t="s">
        <v>134</v>
      </c>
      <c r="B25" s="8" t="s">
        <v>3</v>
      </c>
      <c r="C25" s="10">
        <v>518</v>
      </c>
      <c r="D25" s="10">
        <v>524</v>
      </c>
      <c r="E25" s="10">
        <v>535</v>
      </c>
      <c r="F25" s="10">
        <v>560</v>
      </c>
      <c r="G25" s="10">
        <v>579</v>
      </c>
      <c r="H25" s="10">
        <v>644</v>
      </c>
      <c r="I25" s="10">
        <v>725</v>
      </c>
      <c r="J25" s="10">
        <v>742</v>
      </c>
      <c r="K25" s="9">
        <v>759</v>
      </c>
      <c r="L25" s="11" t="s">
        <v>10</v>
      </c>
      <c r="M25" s="76" t="s">
        <v>30</v>
      </c>
      <c r="N25" s="2">
        <v>116</v>
      </c>
      <c r="O25" s="14">
        <f>SUM(N25/N27)</f>
        <v>2.303872889771599E-2</v>
      </c>
    </row>
    <row r="26" spans="1:16" s="2" customFormat="1" ht="16.5" customHeight="1" thickBot="1">
      <c r="A26" s="18" t="s">
        <v>158</v>
      </c>
      <c r="B26" s="19" t="s">
        <v>5</v>
      </c>
      <c r="C26" s="10">
        <v>498</v>
      </c>
      <c r="D26" s="10">
        <v>504</v>
      </c>
      <c r="E26" s="10">
        <v>511</v>
      </c>
      <c r="F26" s="10">
        <v>540</v>
      </c>
      <c r="G26" s="10">
        <v>609</v>
      </c>
      <c r="H26" s="10">
        <v>663</v>
      </c>
      <c r="I26" s="10">
        <v>720</v>
      </c>
      <c r="J26" s="10">
        <v>734</v>
      </c>
      <c r="K26" s="10">
        <v>737</v>
      </c>
      <c r="L26" s="11"/>
      <c r="M26" s="69" t="s">
        <v>17</v>
      </c>
      <c r="N26" s="17">
        <f>(C21+C27+C28+C30)</f>
        <v>1814</v>
      </c>
      <c r="O26" s="14">
        <f>SUM(N26/N27)</f>
        <v>0.36027805362462761</v>
      </c>
      <c r="P26" s="2">
        <v>1</v>
      </c>
    </row>
    <row r="27" spans="1:16" s="2" customFormat="1" ht="16.5" customHeight="1" thickBot="1">
      <c r="A27" s="18" t="s">
        <v>189</v>
      </c>
      <c r="B27" s="22" t="s">
        <v>14</v>
      </c>
      <c r="C27" s="10">
        <v>297</v>
      </c>
      <c r="D27" s="10">
        <v>307</v>
      </c>
      <c r="E27" s="10">
        <v>323</v>
      </c>
      <c r="F27" s="10">
        <v>345</v>
      </c>
      <c r="G27" s="10">
        <v>363</v>
      </c>
      <c r="H27" s="10">
        <v>416</v>
      </c>
      <c r="I27" s="10" t="s">
        <v>20</v>
      </c>
      <c r="M27" s="13"/>
      <c r="N27" s="23">
        <v>5035</v>
      </c>
      <c r="O27" s="14"/>
    </row>
    <row r="28" spans="1:16" s="2" customFormat="1" ht="16.5" customHeight="1" thickBot="1">
      <c r="A28" s="18" t="s">
        <v>162</v>
      </c>
      <c r="B28" s="22" t="s">
        <v>154</v>
      </c>
      <c r="C28" s="10">
        <v>294</v>
      </c>
      <c r="D28" s="10">
        <v>275</v>
      </c>
      <c r="E28" s="10">
        <v>281</v>
      </c>
      <c r="F28" s="10" t="s">
        <v>20</v>
      </c>
    </row>
    <row r="29" spans="1:16" s="2" customFormat="1" ht="16.5" customHeight="1" thickBot="1">
      <c r="A29" s="18" t="s">
        <v>161</v>
      </c>
      <c r="B29" s="19" t="s">
        <v>5</v>
      </c>
      <c r="C29" s="10">
        <v>290</v>
      </c>
      <c r="D29" s="10">
        <v>300</v>
      </c>
      <c r="E29" s="10">
        <v>305</v>
      </c>
      <c r="F29" s="10">
        <v>323</v>
      </c>
      <c r="G29" s="10" t="s">
        <v>20</v>
      </c>
    </row>
    <row r="30" spans="1:16" s="2" customFormat="1" ht="16.5" customHeight="1" thickBot="1">
      <c r="A30" s="18" t="s">
        <v>132</v>
      </c>
      <c r="B30" s="22" t="s">
        <v>14</v>
      </c>
      <c r="C30" s="10">
        <v>286</v>
      </c>
      <c r="D30" s="10">
        <v>293</v>
      </c>
      <c r="E30" s="10">
        <v>300</v>
      </c>
      <c r="F30" s="10">
        <v>328</v>
      </c>
      <c r="G30" s="10">
        <v>340</v>
      </c>
      <c r="H30" s="10" t="s">
        <v>20</v>
      </c>
      <c r="L30" s="17"/>
      <c r="M30" s="80"/>
    </row>
    <row r="31" spans="1:16" s="2" customFormat="1" ht="16.5" customHeight="1" thickBot="1">
      <c r="A31" s="18" t="s">
        <v>159</v>
      </c>
      <c r="B31" s="75" t="s">
        <v>30</v>
      </c>
      <c r="C31" s="10">
        <v>116</v>
      </c>
      <c r="D31" s="10" t="s">
        <v>20</v>
      </c>
      <c r="L31" s="17"/>
      <c r="M31" s="80"/>
    </row>
    <row r="33" spans="1:17" s="2" customFormat="1" ht="17.45" customHeight="1">
      <c r="A33" s="1" t="s">
        <v>163</v>
      </c>
    </row>
    <row r="34" spans="1:17" s="2" customFormat="1" ht="10.5" customHeight="1" thickBot="1">
      <c r="A34" s="1"/>
    </row>
    <row r="35" spans="1:17" s="2" customFormat="1" ht="16.5" customHeight="1" thickBot="1">
      <c r="A35" s="4" t="s">
        <v>0</v>
      </c>
      <c r="B35" s="5" t="s">
        <v>1</v>
      </c>
      <c r="C35" s="5" t="s">
        <v>2</v>
      </c>
      <c r="D35" s="5">
        <v>2</v>
      </c>
      <c r="E35" s="5">
        <v>3</v>
      </c>
      <c r="F35" s="5">
        <v>4</v>
      </c>
      <c r="G35" s="5">
        <v>5</v>
      </c>
      <c r="H35" s="5">
        <v>6</v>
      </c>
      <c r="I35" s="5">
        <v>7</v>
      </c>
      <c r="J35" s="5">
        <v>8</v>
      </c>
      <c r="K35" s="5">
        <v>9</v>
      </c>
      <c r="L35" s="5">
        <v>10</v>
      </c>
      <c r="M35" s="6"/>
      <c r="N35" s="13" t="s">
        <v>9</v>
      </c>
      <c r="O35" s="14">
        <f>(4413/8263)</f>
        <v>0.5340675299528016</v>
      </c>
    </row>
    <row r="36" spans="1:17" s="2" customFormat="1" ht="16.5" customHeight="1" thickBot="1">
      <c r="A36" s="7" t="s">
        <v>140</v>
      </c>
      <c r="B36" s="11" t="s">
        <v>154</v>
      </c>
      <c r="C36" s="9">
        <v>889</v>
      </c>
      <c r="D36" s="10"/>
      <c r="E36" s="10"/>
      <c r="F36" s="10"/>
      <c r="G36" s="10"/>
      <c r="H36" s="10"/>
      <c r="I36" s="10"/>
      <c r="J36" s="10"/>
      <c r="K36" s="10"/>
      <c r="L36" s="10"/>
      <c r="M36" s="11" t="s">
        <v>4</v>
      </c>
      <c r="O36" s="13" t="s">
        <v>11</v>
      </c>
      <c r="P36" s="13" t="s">
        <v>12</v>
      </c>
      <c r="Q36" s="13" t="s">
        <v>13</v>
      </c>
    </row>
    <row r="37" spans="1:17" s="2" customFormat="1" ht="16.5" customHeight="1" thickBot="1">
      <c r="A37" s="7" t="s">
        <v>166</v>
      </c>
      <c r="B37" s="12" t="s">
        <v>5</v>
      </c>
      <c r="C37" s="10">
        <v>653</v>
      </c>
      <c r="D37" s="10">
        <v>665</v>
      </c>
      <c r="E37" s="10">
        <v>672</v>
      </c>
      <c r="F37" s="10">
        <v>678</v>
      </c>
      <c r="G37" s="10">
        <v>698</v>
      </c>
      <c r="H37" s="10">
        <v>705</v>
      </c>
      <c r="I37" s="9">
        <v>731</v>
      </c>
      <c r="J37" s="10"/>
      <c r="K37" s="10"/>
      <c r="L37" s="10"/>
      <c r="M37" s="11" t="s">
        <v>7</v>
      </c>
      <c r="N37" s="16" t="s">
        <v>5</v>
      </c>
      <c r="O37" s="17">
        <f>(C37+C39+C42)</f>
        <v>1350</v>
      </c>
      <c r="P37" s="14">
        <f>SUM(O37/O42)</f>
        <v>0.30807850296668188</v>
      </c>
      <c r="Q37" s="2">
        <v>2</v>
      </c>
    </row>
    <row r="38" spans="1:17" s="2" customFormat="1" ht="16.5" customHeight="1" thickBot="1">
      <c r="A38" s="7" t="s">
        <v>165</v>
      </c>
      <c r="B38" s="77" t="s">
        <v>30</v>
      </c>
      <c r="C38" s="10">
        <v>546</v>
      </c>
      <c r="D38" s="10">
        <v>594</v>
      </c>
      <c r="E38" s="10">
        <v>604</v>
      </c>
      <c r="F38" s="10">
        <v>610</v>
      </c>
      <c r="G38" s="10">
        <v>622</v>
      </c>
      <c r="H38" s="9">
        <v>739</v>
      </c>
      <c r="I38" s="10"/>
      <c r="J38" s="10"/>
      <c r="K38" s="10"/>
      <c r="L38" s="10"/>
      <c r="M38" s="11" t="s">
        <v>8</v>
      </c>
      <c r="N38" s="20" t="s">
        <v>3</v>
      </c>
      <c r="O38" s="17">
        <f>(C41+C46+C47)</f>
        <v>601</v>
      </c>
      <c r="P38" s="14">
        <f>SUM(O38/O42)</f>
        <v>0.13715198539479689</v>
      </c>
    </row>
    <row r="39" spans="1:17" s="2" customFormat="1" ht="16.5" customHeight="1" thickBot="1">
      <c r="A39" s="7" t="s">
        <v>167</v>
      </c>
      <c r="B39" s="12" t="s">
        <v>5</v>
      </c>
      <c r="C39" s="10">
        <v>471</v>
      </c>
      <c r="D39" s="10">
        <v>499</v>
      </c>
      <c r="E39" s="10">
        <v>508</v>
      </c>
      <c r="F39" s="10">
        <v>513</v>
      </c>
      <c r="G39" s="10">
        <v>519</v>
      </c>
      <c r="H39" s="10">
        <v>527</v>
      </c>
      <c r="I39" s="10">
        <v>552</v>
      </c>
      <c r="J39" s="10">
        <v>595</v>
      </c>
      <c r="K39" s="9">
        <v>772</v>
      </c>
      <c r="L39" s="9"/>
      <c r="M39" s="11" t="s">
        <v>6</v>
      </c>
      <c r="N39" s="21" t="s">
        <v>16</v>
      </c>
      <c r="O39" s="17">
        <v>437</v>
      </c>
      <c r="P39" s="14">
        <f>SUM(O39/O42)</f>
        <v>9.9726152441807395E-2</v>
      </c>
      <c r="Q39" s="2">
        <v>1</v>
      </c>
    </row>
    <row r="40" spans="1:17" s="2" customFormat="1" ht="16.5" customHeight="1" thickBot="1">
      <c r="A40" s="7" t="s">
        <v>164</v>
      </c>
      <c r="B40" s="38" t="s">
        <v>16</v>
      </c>
      <c r="C40" s="10">
        <v>437</v>
      </c>
      <c r="D40" s="10">
        <v>450</v>
      </c>
      <c r="E40" s="10">
        <v>453</v>
      </c>
      <c r="F40" s="10">
        <v>460</v>
      </c>
      <c r="G40" s="10">
        <v>477</v>
      </c>
      <c r="H40" s="10">
        <v>485</v>
      </c>
      <c r="I40" s="10">
        <v>506</v>
      </c>
      <c r="J40" s="10">
        <v>585</v>
      </c>
      <c r="K40" s="10">
        <v>610</v>
      </c>
      <c r="L40" s="9">
        <v>625</v>
      </c>
      <c r="M40" s="11" t="s">
        <v>10</v>
      </c>
      <c r="N40" s="76" t="s">
        <v>30</v>
      </c>
      <c r="O40" s="17">
        <f>(C38+C45)</f>
        <v>700</v>
      </c>
      <c r="P40" s="14">
        <f>SUM(O40/O42)</f>
        <v>0.15974440894568689</v>
      </c>
      <c r="Q40" s="2">
        <v>1</v>
      </c>
    </row>
    <row r="41" spans="1:17" s="2" customFormat="1" ht="16.5" customHeight="1" thickBot="1">
      <c r="A41" s="18" t="s">
        <v>141</v>
      </c>
      <c r="B41" s="27" t="s">
        <v>3</v>
      </c>
      <c r="C41" s="10">
        <v>398</v>
      </c>
      <c r="D41" s="10">
        <v>407</v>
      </c>
      <c r="E41" s="10">
        <v>408</v>
      </c>
      <c r="F41" s="10">
        <v>440</v>
      </c>
      <c r="G41" s="10">
        <v>510</v>
      </c>
      <c r="H41" s="10">
        <v>512</v>
      </c>
      <c r="I41" s="10">
        <v>540</v>
      </c>
      <c r="J41" s="10">
        <v>570</v>
      </c>
      <c r="K41" s="10">
        <v>594</v>
      </c>
      <c r="L41" s="10">
        <v>614</v>
      </c>
      <c r="M41" s="11"/>
      <c r="N41" s="69" t="s">
        <v>17</v>
      </c>
      <c r="O41" s="17">
        <f>(C36+C43+C44+C48+C49)</f>
        <v>1288</v>
      </c>
      <c r="P41" s="14">
        <f>SUM(O41/O42)</f>
        <v>0.29392971246006389</v>
      </c>
      <c r="Q41" s="2">
        <v>1</v>
      </c>
    </row>
    <row r="42" spans="1:17" s="2" customFormat="1" ht="16.5" customHeight="1" thickBot="1">
      <c r="A42" s="18" t="s">
        <v>171</v>
      </c>
      <c r="B42" s="19" t="s">
        <v>5</v>
      </c>
      <c r="C42" s="10">
        <v>226</v>
      </c>
      <c r="D42" s="10">
        <v>230</v>
      </c>
      <c r="E42" s="10">
        <v>232</v>
      </c>
      <c r="F42" s="10">
        <v>234</v>
      </c>
      <c r="G42" s="10">
        <v>241</v>
      </c>
      <c r="H42" s="10">
        <v>242</v>
      </c>
      <c r="I42" s="10">
        <v>267</v>
      </c>
      <c r="J42" s="10">
        <v>276</v>
      </c>
      <c r="K42" s="10" t="s">
        <v>20</v>
      </c>
      <c r="N42" s="13"/>
      <c r="O42" s="23">
        <v>4382</v>
      </c>
      <c r="P42" s="14"/>
    </row>
    <row r="43" spans="1:17" s="2" customFormat="1" ht="16.5" customHeight="1" thickBot="1">
      <c r="A43" s="18" t="s">
        <v>170</v>
      </c>
      <c r="B43" s="24" t="s">
        <v>14</v>
      </c>
      <c r="C43" s="10">
        <v>188</v>
      </c>
      <c r="D43" s="10">
        <v>202</v>
      </c>
      <c r="E43" s="10">
        <v>211</v>
      </c>
      <c r="F43" s="10">
        <v>215</v>
      </c>
      <c r="G43" s="10">
        <v>220</v>
      </c>
      <c r="H43" s="10">
        <v>230</v>
      </c>
      <c r="I43" s="10">
        <v>257</v>
      </c>
      <c r="J43" s="10" t="s">
        <v>20</v>
      </c>
    </row>
    <row r="44" spans="1:17" s="2" customFormat="1" ht="16.5" customHeight="1" thickBot="1">
      <c r="A44" s="18" t="s">
        <v>173</v>
      </c>
      <c r="B44" s="24" t="s">
        <v>14</v>
      </c>
      <c r="C44" s="10">
        <v>164</v>
      </c>
      <c r="D44" s="10">
        <v>169</v>
      </c>
      <c r="E44" s="10">
        <v>175</v>
      </c>
      <c r="F44" s="10">
        <v>178</v>
      </c>
      <c r="G44" s="10">
        <v>182</v>
      </c>
      <c r="H44" s="10">
        <v>188</v>
      </c>
      <c r="I44" s="10" t="s">
        <v>20</v>
      </c>
    </row>
    <row r="45" spans="1:17" s="2" customFormat="1" ht="16.5" customHeight="1" thickBot="1">
      <c r="A45" s="18" t="s">
        <v>169</v>
      </c>
      <c r="B45" s="75" t="s">
        <v>30</v>
      </c>
      <c r="C45" s="10">
        <v>154</v>
      </c>
      <c r="D45" s="10">
        <v>162</v>
      </c>
      <c r="E45" s="10">
        <v>167</v>
      </c>
      <c r="F45" s="10">
        <v>168</v>
      </c>
      <c r="G45" s="10">
        <v>171</v>
      </c>
      <c r="H45" s="10" t="s">
        <v>20</v>
      </c>
    </row>
    <row r="46" spans="1:17" s="2" customFormat="1" ht="16.5" customHeight="1" thickBot="1">
      <c r="A46" s="18" t="s">
        <v>168</v>
      </c>
      <c r="B46" s="27" t="s">
        <v>3</v>
      </c>
      <c r="C46" s="10">
        <v>110</v>
      </c>
      <c r="D46" s="10">
        <v>113</v>
      </c>
      <c r="E46" s="10">
        <v>116</v>
      </c>
      <c r="F46" s="10">
        <v>144</v>
      </c>
      <c r="G46" s="10" t="s">
        <v>20</v>
      </c>
    </row>
    <row r="47" spans="1:17" s="2" customFormat="1" ht="16.5" customHeight="1" thickBot="1">
      <c r="A47" s="18" t="s">
        <v>172</v>
      </c>
      <c r="B47" s="27" t="s">
        <v>3</v>
      </c>
      <c r="C47" s="10">
        <v>93</v>
      </c>
      <c r="D47" s="10">
        <v>96</v>
      </c>
      <c r="E47" s="10">
        <v>96</v>
      </c>
      <c r="F47" s="10" t="s">
        <v>20</v>
      </c>
      <c r="L47" s="13"/>
      <c r="M47" s="23"/>
      <c r="N47" s="14"/>
    </row>
    <row r="48" spans="1:17" s="2" customFormat="1" ht="16.5" customHeight="1" thickBot="1">
      <c r="A48" s="18" t="s">
        <v>174</v>
      </c>
      <c r="B48" s="24" t="s">
        <v>14</v>
      </c>
      <c r="C48" s="10">
        <v>43</v>
      </c>
      <c r="D48" s="10">
        <v>58</v>
      </c>
      <c r="E48" s="10" t="s">
        <v>20</v>
      </c>
    </row>
    <row r="49" spans="1:21" s="2" customFormat="1" ht="16.5" customHeight="1" thickBot="1">
      <c r="A49" s="18" t="s">
        <v>145</v>
      </c>
      <c r="B49" s="24" t="s">
        <v>14</v>
      </c>
      <c r="C49" s="10">
        <v>4</v>
      </c>
      <c r="D49" s="10">
        <v>6</v>
      </c>
      <c r="E49" s="10" t="s">
        <v>20</v>
      </c>
    </row>
    <row r="50" spans="1:21" s="2" customFormat="1" ht="11.25" customHeight="1">
      <c r="A50" s="28"/>
      <c r="B50" s="29"/>
      <c r="C50" s="28"/>
      <c r="D50" s="28"/>
      <c r="E50" s="28"/>
      <c r="N50" s="14"/>
    </row>
    <row r="51" spans="1:21" s="71" customFormat="1" ht="15" customHeight="1">
      <c r="B51" s="32" t="s">
        <v>19</v>
      </c>
      <c r="C51" s="34" t="s">
        <v>5</v>
      </c>
      <c r="D51" s="35" t="s">
        <v>3</v>
      </c>
      <c r="E51" s="36" t="s">
        <v>16</v>
      </c>
      <c r="F51" s="78" t="s">
        <v>30</v>
      </c>
      <c r="G51" s="37" t="s">
        <v>18</v>
      </c>
      <c r="H51" s="32" t="s">
        <v>17</v>
      </c>
      <c r="S51" s="31"/>
      <c r="T51" s="72"/>
      <c r="U51" s="73"/>
    </row>
    <row r="52" spans="1:21" s="71" customFormat="1" ht="15" customHeight="1">
      <c r="A52" s="71" t="s">
        <v>11</v>
      </c>
      <c r="B52" s="33">
        <f>SUM(N27+O42+O11)</f>
        <v>14403</v>
      </c>
      <c r="C52" s="72">
        <f>SUM(N22+O37+O5)</f>
        <v>4347</v>
      </c>
      <c r="D52" s="72">
        <f>SUM(N23+O38+O6)</f>
        <v>3309</v>
      </c>
      <c r="E52" s="72">
        <f>SUM(N24+O39+O7)</f>
        <v>1346</v>
      </c>
      <c r="F52" s="72">
        <f>O40+N25+O8</f>
        <v>1488</v>
      </c>
      <c r="G52" s="72">
        <v>273</v>
      </c>
      <c r="H52" s="72">
        <f>SUM(N26+O41+O10)</f>
        <v>3674</v>
      </c>
      <c r="S52" s="32"/>
      <c r="T52" s="33"/>
      <c r="U52" s="73"/>
    </row>
    <row r="53" spans="1:21" s="71" customFormat="1" ht="15" customHeight="1">
      <c r="A53" s="71" t="s">
        <v>12</v>
      </c>
      <c r="B53" s="74">
        <v>1</v>
      </c>
      <c r="C53" s="73">
        <f t="shared" ref="C53:E53" si="0">SUM(C52/$B$52)</f>
        <v>0.30181212247448447</v>
      </c>
      <c r="D53" s="73">
        <f t="shared" si="0"/>
        <v>0.22974380337429703</v>
      </c>
      <c r="E53" s="73">
        <f t="shared" si="0"/>
        <v>9.3452752898701655E-2</v>
      </c>
      <c r="F53" s="73">
        <f>SUM(F52/$B$52)</f>
        <v>0.10331181003957508</v>
      </c>
      <c r="G53" s="73">
        <f>SUM(G52/$B$52)</f>
        <v>1.8954384503228495E-2</v>
      </c>
      <c r="H53" s="73">
        <f>SUM(H52/$B$52)</f>
        <v>0.25508574602513368</v>
      </c>
    </row>
    <row r="54" spans="1:21" s="71" customFormat="1" ht="15" customHeight="1">
      <c r="A54" s="71" t="s">
        <v>13</v>
      </c>
      <c r="B54" s="32">
        <v>15</v>
      </c>
      <c r="C54" s="71">
        <v>5</v>
      </c>
      <c r="D54" s="71">
        <v>4</v>
      </c>
      <c r="E54" s="71">
        <v>2</v>
      </c>
      <c r="F54" s="71">
        <v>2</v>
      </c>
      <c r="G54" s="71">
        <v>0</v>
      </c>
      <c r="H54" s="71">
        <v>2</v>
      </c>
    </row>
  </sheetData>
  <sortState ref="A36:C49">
    <sortCondition descending="1" ref="C36:C49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3"/>
  <dimension ref="A1:U48"/>
  <sheetViews>
    <sheetView workbookViewId="0">
      <selection activeCell="P1" sqref="P1"/>
    </sheetView>
  </sheetViews>
  <sheetFormatPr defaultRowHeight="12.75"/>
  <cols>
    <col min="1" max="1" width="25.28515625" customWidth="1"/>
    <col min="2" max="2" width="8" customWidth="1"/>
    <col min="3" max="17" width="8.7109375" customWidth="1"/>
  </cols>
  <sheetData>
    <row r="1" spans="1:14" s="2" customFormat="1" ht="17.45" customHeight="1">
      <c r="A1" s="1" t="s">
        <v>127</v>
      </c>
    </row>
    <row r="2" spans="1:14" s="2" customFormat="1" ht="10.5" customHeight="1" thickBot="1"/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3" t="s">
        <v>9</v>
      </c>
      <c r="L3" s="14">
        <f>(5055/7945)</f>
        <v>0.63624921334172435</v>
      </c>
    </row>
    <row r="4" spans="1:14" s="2" customFormat="1" ht="16.5" customHeight="1" thickBot="1">
      <c r="A4" s="7" t="s">
        <v>118</v>
      </c>
      <c r="B4" s="68" t="s">
        <v>16</v>
      </c>
      <c r="C4" s="9">
        <v>997</v>
      </c>
      <c r="D4" s="24"/>
      <c r="E4" s="10"/>
      <c r="F4" s="10"/>
      <c r="G4" s="24"/>
      <c r="H4" s="24"/>
      <c r="I4" s="24"/>
      <c r="J4" s="11" t="s">
        <v>4</v>
      </c>
      <c r="L4" s="13" t="s">
        <v>11</v>
      </c>
      <c r="M4" s="13" t="s">
        <v>12</v>
      </c>
      <c r="N4" s="13" t="s">
        <v>13</v>
      </c>
    </row>
    <row r="5" spans="1:14" s="2" customFormat="1" ht="16.5" customHeight="1" thickBot="1">
      <c r="A5" s="7" t="s">
        <v>119</v>
      </c>
      <c r="B5" s="8" t="s">
        <v>3</v>
      </c>
      <c r="C5" s="24">
        <v>669</v>
      </c>
      <c r="D5" s="10">
        <v>694</v>
      </c>
      <c r="E5" s="10">
        <v>715</v>
      </c>
      <c r="F5" s="10">
        <v>739</v>
      </c>
      <c r="G5" s="10">
        <v>797</v>
      </c>
      <c r="H5" s="9">
        <v>834</v>
      </c>
      <c r="I5" s="9"/>
      <c r="J5" s="11" t="s">
        <v>7</v>
      </c>
      <c r="K5" s="16" t="s">
        <v>5</v>
      </c>
      <c r="L5" s="17">
        <f>(C8+C11+C14)</f>
        <v>959</v>
      </c>
      <c r="M5" s="14">
        <f>SUM(L5/L12)</f>
        <v>0.1918</v>
      </c>
      <c r="N5" s="2">
        <v>1</v>
      </c>
    </row>
    <row r="6" spans="1:14" s="2" customFormat="1" ht="16.5" customHeight="1" thickBot="1">
      <c r="A6" s="7" t="s">
        <v>120</v>
      </c>
      <c r="B6" s="77" t="s">
        <v>30</v>
      </c>
      <c r="C6" s="10">
        <v>625</v>
      </c>
      <c r="D6" s="10">
        <v>658</v>
      </c>
      <c r="E6" s="10">
        <v>670</v>
      </c>
      <c r="F6" s="10">
        <v>742</v>
      </c>
      <c r="G6" s="10">
        <v>828</v>
      </c>
      <c r="H6" s="9">
        <v>843</v>
      </c>
      <c r="I6" s="10"/>
      <c r="J6" s="11" t="s">
        <v>8</v>
      </c>
      <c r="K6" s="20" t="s">
        <v>3</v>
      </c>
      <c r="L6" s="17">
        <f>(C5+C7)</f>
        <v>1132</v>
      </c>
      <c r="M6" s="14">
        <f>SUM(L6/L12)</f>
        <v>0.22639999999999999</v>
      </c>
      <c r="N6" s="2">
        <v>1</v>
      </c>
    </row>
    <row r="7" spans="1:14" s="2" customFormat="1" ht="16.5" customHeight="1" thickBot="1">
      <c r="A7" s="18" t="s">
        <v>124</v>
      </c>
      <c r="B7" s="27" t="s">
        <v>3</v>
      </c>
      <c r="C7" s="24">
        <v>463</v>
      </c>
      <c r="D7" s="10">
        <v>472</v>
      </c>
      <c r="E7" s="10">
        <v>479</v>
      </c>
      <c r="F7" s="10">
        <v>486</v>
      </c>
      <c r="G7" s="10">
        <v>493</v>
      </c>
      <c r="H7" s="10">
        <v>515</v>
      </c>
      <c r="I7" s="10">
        <v>537</v>
      </c>
      <c r="J7" s="11"/>
      <c r="K7" s="21" t="s">
        <v>16</v>
      </c>
      <c r="L7" s="2">
        <v>997</v>
      </c>
      <c r="M7" s="14">
        <f>SUM(L7/L12)</f>
        <v>0.19939999999999999</v>
      </c>
      <c r="N7" s="2">
        <v>1</v>
      </c>
    </row>
    <row r="8" spans="1:14" s="2" customFormat="1" ht="16.5" customHeight="1" thickBot="1">
      <c r="A8" s="7" t="s">
        <v>123</v>
      </c>
      <c r="B8" s="12" t="s">
        <v>5</v>
      </c>
      <c r="C8" s="24">
        <v>459</v>
      </c>
      <c r="D8" s="10">
        <v>472</v>
      </c>
      <c r="E8" s="10">
        <v>525</v>
      </c>
      <c r="F8" s="10">
        <v>549</v>
      </c>
      <c r="G8" s="10">
        <v>565</v>
      </c>
      <c r="H8" s="10">
        <v>809</v>
      </c>
      <c r="I8" s="9">
        <v>849</v>
      </c>
      <c r="J8" s="11" t="s">
        <v>6</v>
      </c>
      <c r="K8" s="76" t="s">
        <v>30</v>
      </c>
      <c r="L8" s="17">
        <v>625</v>
      </c>
      <c r="M8" s="14">
        <f>SUM(L8/L12)</f>
        <v>0.125</v>
      </c>
      <c r="N8" s="2">
        <v>1</v>
      </c>
    </row>
    <row r="9" spans="1:14" s="2" customFormat="1" ht="16.5" customHeight="1" thickBot="1">
      <c r="A9" s="7" t="s">
        <v>117</v>
      </c>
      <c r="B9" s="84" t="s">
        <v>29</v>
      </c>
      <c r="C9" s="10">
        <v>419</v>
      </c>
      <c r="D9" s="10">
        <v>437</v>
      </c>
      <c r="E9" s="10">
        <v>449</v>
      </c>
      <c r="F9" s="10">
        <v>467</v>
      </c>
      <c r="G9" s="10">
        <v>515</v>
      </c>
      <c r="H9" s="24">
        <v>545</v>
      </c>
      <c r="I9" s="11">
        <v>600</v>
      </c>
      <c r="J9" s="11" t="s">
        <v>10</v>
      </c>
      <c r="K9" s="79" t="s">
        <v>29</v>
      </c>
      <c r="L9" s="17">
        <f>(C9+C10)</f>
        <v>728</v>
      </c>
      <c r="M9" s="14">
        <f>SUM(L9/L12)</f>
        <v>0.14560000000000001</v>
      </c>
      <c r="N9" s="2">
        <v>1</v>
      </c>
    </row>
    <row r="10" spans="1:14" s="2" customFormat="1" ht="16.5" customHeight="1" thickBot="1">
      <c r="A10" s="18" t="s">
        <v>115</v>
      </c>
      <c r="B10" s="81" t="s">
        <v>29</v>
      </c>
      <c r="C10" s="24">
        <v>309</v>
      </c>
      <c r="D10" s="10">
        <v>337</v>
      </c>
      <c r="E10" s="10">
        <v>341</v>
      </c>
      <c r="F10" s="10">
        <v>383</v>
      </c>
      <c r="G10" s="10">
        <v>433</v>
      </c>
      <c r="H10" s="24">
        <v>442</v>
      </c>
      <c r="I10" s="24" t="s">
        <v>20</v>
      </c>
      <c r="K10" s="25" t="s">
        <v>18</v>
      </c>
      <c r="L10" s="17">
        <v>273</v>
      </c>
      <c r="M10" s="14">
        <f>SUM(L10/L12)</f>
        <v>5.4600000000000003E-2</v>
      </c>
    </row>
    <row r="11" spans="1:14" s="2" customFormat="1" ht="16.5" customHeight="1" thickBot="1">
      <c r="A11" s="18" t="s">
        <v>121</v>
      </c>
      <c r="B11" s="19" t="s">
        <v>5</v>
      </c>
      <c r="C11" s="10">
        <v>299</v>
      </c>
      <c r="D11" s="24">
        <v>305</v>
      </c>
      <c r="E11" s="24">
        <v>367</v>
      </c>
      <c r="F11" s="24">
        <v>380</v>
      </c>
      <c r="G11" s="24">
        <v>401</v>
      </c>
      <c r="H11" s="24" t="s">
        <v>20</v>
      </c>
      <c r="K11" s="13" t="s">
        <v>17</v>
      </c>
      <c r="L11" s="17">
        <v>286</v>
      </c>
      <c r="M11" s="14">
        <f>SUM(L11/L12)</f>
        <v>5.7200000000000001E-2</v>
      </c>
    </row>
    <row r="12" spans="1:14" s="2" customFormat="1" ht="16.5" customHeight="1" thickBot="1">
      <c r="A12" s="18" t="s">
        <v>122</v>
      </c>
      <c r="B12" s="22" t="s">
        <v>14</v>
      </c>
      <c r="C12" s="10">
        <v>286</v>
      </c>
      <c r="D12" s="10">
        <v>303</v>
      </c>
      <c r="E12" s="10">
        <v>323</v>
      </c>
      <c r="F12" s="10">
        <v>360</v>
      </c>
      <c r="G12" s="10" t="s">
        <v>20</v>
      </c>
      <c r="J12" s="41"/>
      <c r="L12" s="23">
        <v>5000</v>
      </c>
    </row>
    <row r="13" spans="1:14" s="2" customFormat="1" ht="16.5" customHeight="1" thickBot="1">
      <c r="A13" s="18" t="s">
        <v>125</v>
      </c>
      <c r="B13" s="26" t="s">
        <v>18</v>
      </c>
      <c r="C13" s="24">
        <v>273</v>
      </c>
      <c r="D13" s="10">
        <v>281</v>
      </c>
      <c r="E13" s="10">
        <v>288</v>
      </c>
      <c r="F13" s="10" t="s">
        <v>20</v>
      </c>
      <c r="J13" s="13"/>
      <c r="K13" s="17"/>
      <c r="L13" s="14"/>
    </row>
    <row r="14" spans="1:14" s="2" customFormat="1" ht="16.5" customHeight="1" thickBot="1">
      <c r="A14" s="18" t="s">
        <v>126</v>
      </c>
      <c r="B14" s="19" t="s">
        <v>5</v>
      </c>
      <c r="C14" s="24">
        <v>201</v>
      </c>
      <c r="D14" s="24">
        <v>207</v>
      </c>
      <c r="E14" s="24" t="s">
        <v>20</v>
      </c>
      <c r="K14" s="23"/>
    </row>
    <row r="15" spans="1:14" s="2" customFormat="1" ht="10.5" customHeight="1">
      <c r="A15" s="1"/>
    </row>
    <row r="16" spans="1:14" s="2" customFormat="1" ht="16.5" customHeight="1">
      <c r="A16" s="1" t="s">
        <v>138</v>
      </c>
    </row>
    <row r="17" spans="1:14" s="2" customFormat="1" ht="9.75" customHeight="1" thickBot="1">
      <c r="A17" s="3"/>
    </row>
    <row r="18" spans="1:14" s="2" customFormat="1" ht="16.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>
        <v>7</v>
      </c>
      <c r="J18" s="6"/>
      <c r="K18" s="13" t="s">
        <v>9</v>
      </c>
      <c r="L18" s="14">
        <f>(5489/9189)</f>
        <v>0.5973446512134073</v>
      </c>
    </row>
    <row r="19" spans="1:14" s="2" customFormat="1" ht="16.5" customHeight="1" thickBot="1">
      <c r="A19" s="7" t="s">
        <v>39</v>
      </c>
      <c r="B19" s="15" t="s">
        <v>14</v>
      </c>
      <c r="C19" s="9">
        <v>1174</v>
      </c>
      <c r="D19" s="10"/>
      <c r="E19" s="10"/>
      <c r="F19" s="10"/>
      <c r="G19" s="10"/>
      <c r="H19" s="10"/>
      <c r="I19" s="10"/>
      <c r="J19" s="11" t="s">
        <v>4</v>
      </c>
      <c r="L19" s="13" t="s">
        <v>11</v>
      </c>
      <c r="M19" s="13" t="s">
        <v>12</v>
      </c>
      <c r="N19" s="13" t="s">
        <v>13</v>
      </c>
    </row>
    <row r="20" spans="1:14" s="2" customFormat="1" ht="16.5" customHeight="1" thickBot="1">
      <c r="A20" s="7" t="s">
        <v>133</v>
      </c>
      <c r="B20" s="38" t="s">
        <v>16</v>
      </c>
      <c r="C20" s="10">
        <v>862</v>
      </c>
      <c r="D20" s="9">
        <v>916</v>
      </c>
      <c r="E20" s="10"/>
      <c r="F20" s="10"/>
      <c r="G20" s="10"/>
      <c r="H20" s="10"/>
      <c r="I20" s="10"/>
      <c r="J20" s="11" t="s">
        <v>8</v>
      </c>
      <c r="K20" s="16" t="s">
        <v>5</v>
      </c>
      <c r="L20" s="17">
        <f>(C21+C26)</f>
        <v>1003</v>
      </c>
      <c r="M20" s="14">
        <f>SUM(L20/L26)</f>
        <v>0.18403669724770641</v>
      </c>
      <c r="N20" s="2">
        <v>1</v>
      </c>
    </row>
    <row r="21" spans="1:14" s="2" customFormat="1" ht="16.5" customHeight="1" thickBot="1">
      <c r="A21" s="7" t="s">
        <v>129</v>
      </c>
      <c r="B21" s="12" t="s">
        <v>5</v>
      </c>
      <c r="C21" s="10">
        <v>720</v>
      </c>
      <c r="D21" s="10">
        <v>761</v>
      </c>
      <c r="E21" s="10">
        <v>769</v>
      </c>
      <c r="F21" s="10">
        <v>803</v>
      </c>
      <c r="G21" s="9">
        <v>974</v>
      </c>
      <c r="H21" s="10"/>
      <c r="I21" s="10"/>
      <c r="J21" s="11" t="s">
        <v>7</v>
      </c>
      <c r="K21" s="20" t="s">
        <v>3</v>
      </c>
      <c r="L21" s="17">
        <f>(C25+C28)</f>
        <v>494</v>
      </c>
      <c r="M21" s="14">
        <f>SUM(L21/L26)</f>
        <v>9.0642201834862379E-2</v>
      </c>
    </row>
    <row r="22" spans="1:14" s="2" customFormat="1" ht="16.5" customHeight="1" thickBot="1">
      <c r="A22" s="7" t="s">
        <v>134</v>
      </c>
      <c r="B22" s="15" t="s">
        <v>14</v>
      </c>
      <c r="C22" s="10">
        <v>597</v>
      </c>
      <c r="D22" s="10">
        <v>662</v>
      </c>
      <c r="E22" s="10">
        <v>694</v>
      </c>
      <c r="F22" s="10">
        <v>769</v>
      </c>
      <c r="G22" s="10">
        <v>829</v>
      </c>
      <c r="H22" s="9">
        <v>991</v>
      </c>
      <c r="I22" s="9"/>
      <c r="J22" s="11" t="s">
        <v>6</v>
      </c>
      <c r="K22" s="21" t="s">
        <v>16</v>
      </c>
      <c r="L22" s="17">
        <v>862</v>
      </c>
      <c r="M22" s="14">
        <f>SUM(L22/L26)</f>
        <v>0.1581651376146789</v>
      </c>
      <c r="N22" s="2">
        <v>1</v>
      </c>
    </row>
    <row r="23" spans="1:14" s="2" customFormat="1" ht="16.5" customHeight="1" thickBot="1">
      <c r="A23" s="7" t="s">
        <v>130</v>
      </c>
      <c r="B23" s="84" t="s">
        <v>29</v>
      </c>
      <c r="C23" s="10">
        <v>579</v>
      </c>
      <c r="D23" s="10">
        <v>607</v>
      </c>
      <c r="E23" s="10">
        <v>628</v>
      </c>
      <c r="F23" s="10">
        <v>668</v>
      </c>
      <c r="G23" s="10">
        <v>687</v>
      </c>
      <c r="H23" s="10">
        <v>829</v>
      </c>
      <c r="I23" s="9">
        <v>896</v>
      </c>
      <c r="J23" s="11" t="s">
        <v>10</v>
      </c>
      <c r="K23" s="76" t="s">
        <v>30</v>
      </c>
      <c r="L23" s="2">
        <v>484</v>
      </c>
      <c r="M23" s="14">
        <f>SUM(L23/L26)</f>
        <v>8.8807339449541278E-2</v>
      </c>
    </row>
    <row r="24" spans="1:14" s="2" customFormat="1" ht="16.5" customHeight="1" thickBot="1">
      <c r="A24" s="18" t="s">
        <v>137</v>
      </c>
      <c r="B24" s="75" t="s">
        <v>30</v>
      </c>
      <c r="C24" s="10">
        <v>484</v>
      </c>
      <c r="D24" s="10">
        <v>501</v>
      </c>
      <c r="E24" s="10">
        <v>527</v>
      </c>
      <c r="F24" s="10">
        <v>580</v>
      </c>
      <c r="G24" s="10">
        <v>597</v>
      </c>
      <c r="H24" s="10">
        <v>676</v>
      </c>
      <c r="I24" s="10">
        <v>691</v>
      </c>
      <c r="J24" s="11"/>
      <c r="K24" s="79" t="s">
        <v>29</v>
      </c>
      <c r="L24" s="17">
        <v>579</v>
      </c>
      <c r="M24" s="14">
        <f>SUM(L24/L26)</f>
        <v>0.10623853211009174</v>
      </c>
      <c r="N24" s="2">
        <v>1</v>
      </c>
    </row>
    <row r="25" spans="1:14" s="2" customFormat="1" ht="16.5" customHeight="1" thickBot="1">
      <c r="A25" s="18" t="s">
        <v>131</v>
      </c>
      <c r="B25" s="27" t="s">
        <v>3</v>
      </c>
      <c r="C25" s="10">
        <v>319</v>
      </c>
      <c r="D25" s="10">
        <v>335</v>
      </c>
      <c r="E25" s="10">
        <v>407</v>
      </c>
      <c r="F25" s="10">
        <v>446</v>
      </c>
      <c r="G25" s="10">
        <v>466</v>
      </c>
      <c r="H25" s="10" t="s">
        <v>20</v>
      </c>
      <c r="K25" s="69" t="s">
        <v>17</v>
      </c>
      <c r="L25" s="17">
        <f>(C19+C22+C27)</f>
        <v>2028</v>
      </c>
      <c r="M25" s="14">
        <f>SUM(L25/L26)</f>
        <v>0.37211009174311926</v>
      </c>
      <c r="N25" s="2">
        <v>2</v>
      </c>
    </row>
    <row r="26" spans="1:14" s="2" customFormat="1" ht="16.5" customHeight="1" thickBot="1">
      <c r="A26" s="18" t="s">
        <v>132</v>
      </c>
      <c r="B26" s="19" t="s">
        <v>5</v>
      </c>
      <c r="C26" s="10">
        <v>283</v>
      </c>
      <c r="D26" s="10">
        <v>298</v>
      </c>
      <c r="E26" s="10">
        <v>308</v>
      </c>
      <c r="F26" s="10">
        <v>322</v>
      </c>
      <c r="G26" s="10" t="s">
        <v>20</v>
      </c>
      <c r="K26" s="13"/>
      <c r="L26" s="23">
        <v>5450</v>
      </c>
      <c r="M26" s="14"/>
    </row>
    <row r="27" spans="1:14" s="2" customFormat="1" ht="16.5" customHeight="1" thickBot="1">
      <c r="A27" s="18" t="s">
        <v>136</v>
      </c>
      <c r="B27" s="22" t="s">
        <v>14</v>
      </c>
      <c r="C27" s="10">
        <v>257</v>
      </c>
      <c r="D27" s="10">
        <v>278</v>
      </c>
      <c r="E27" s="10">
        <v>285</v>
      </c>
      <c r="F27" s="10" t="s">
        <v>20</v>
      </c>
    </row>
    <row r="28" spans="1:14" s="2" customFormat="1" ht="16.5" customHeight="1" thickBot="1">
      <c r="A28" s="18" t="s">
        <v>135</v>
      </c>
      <c r="B28" s="27" t="s">
        <v>3</v>
      </c>
      <c r="C28" s="10">
        <v>175</v>
      </c>
      <c r="D28" s="10">
        <v>183</v>
      </c>
      <c r="E28" s="10" t="s">
        <v>20</v>
      </c>
      <c r="L28" s="17"/>
      <c r="M28" s="80"/>
    </row>
    <row r="30" spans="1:14" s="2" customFormat="1" ht="17.45" customHeight="1">
      <c r="A30" s="1" t="s">
        <v>139</v>
      </c>
    </row>
    <row r="31" spans="1:14" s="2" customFormat="1" ht="10.5" customHeight="1" thickBot="1">
      <c r="A31" s="1"/>
    </row>
    <row r="32" spans="1:14" s="2" customFormat="1" ht="16.5" customHeight="1" thickBot="1">
      <c r="A32" s="4" t="s">
        <v>0</v>
      </c>
      <c r="B32" s="5" t="s">
        <v>1</v>
      </c>
      <c r="C32" s="5" t="s">
        <v>2</v>
      </c>
      <c r="D32" s="5">
        <v>2</v>
      </c>
      <c r="E32" s="5">
        <v>3</v>
      </c>
      <c r="F32" s="5">
        <v>4</v>
      </c>
      <c r="G32" s="5">
        <v>5</v>
      </c>
      <c r="H32" s="5">
        <v>6</v>
      </c>
      <c r="I32" s="5">
        <v>7</v>
      </c>
      <c r="J32" s="5">
        <v>8</v>
      </c>
      <c r="K32" s="6"/>
      <c r="L32" s="13" t="s">
        <v>9</v>
      </c>
      <c r="M32" s="14">
        <f>(6252/10360)</f>
        <v>0.60347490347490351</v>
      </c>
    </row>
    <row r="33" spans="1:21" s="2" customFormat="1" ht="16.5" customHeight="1" thickBot="1">
      <c r="A33" s="7" t="s">
        <v>142</v>
      </c>
      <c r="B33" s="38" t="s">
        <v>16</v>
      </c>
      <c r="C33" s="9">
        <v>1556</v>
      </c>
      <c r="D33" s="10"/>
      <c r="E33" s="10"/>
      <c r="F33" s="10"/>
      <c r="G33" s="10"/>
      <c r="H33" s="10"/>
      <c r="I33" s="10"/>
      <c r="J33" s="10"/>
      <c r="K33" s="11" t="s">
        <v>4</v>
      </c>
      <c r="M33" s="13" t="s">
        <v>11</v>
      </c>
      <c r="N33" s="13" t="s">
        <v>12</v>
      </c>
      <c r="O33" s="13" t="s">
        <v>13</v>
      </c>
    </row>
    <row r="34" spans="1:21" s="2" customFormat="1" ht="16.5" customHeight="1" thickBot="1">
      <c r="A34" s="7" t="s">
        <v>143</v>
      </c>
      <c r="B34" s="77" t="s">
        <v>30</v>
      </c>
      <c r="C34" s="9">
        <v>1082</v>
      </c>
      <c r="D34" s="10"/>
      <c r="E34" s="10"/>
      <c r="F34" s="10"/>
      <c r="G34" s="10"/>
      <c r="H34" s="10"/>
      <c r="I34" s="10"/>
      <c r="J34" s="10"/>
      <c r="K34" s="11" t="s">
        <v>8</v>
      </c>
      <c r="L34" s="16" t="s">
        <v>5</v>
      </c>
      <c r="M34" s="17">
        <f>(C37+C38+C41)</f>
        <v>1203</v>
      </c>
      <c r="N34" s="14">
        <f>SUM(M34/M41)</f>
        <v>0.19418886198547217</v>
      </c>
      <c r="O34" s="2">
        <v>1</v>
      </c>
    </row>
    <row r="35" spans="1:21" s="2" customFormat="1" ht="16.5" customHeight="1" thickBot="1">
      <c r="A35" s="7" t="s">
        <v>140</v>
      </c>
      <c r="B35" s="77" t="s">
        <v>30</v>
      </c>
      <c r="C35" s="10">
        <v>784</v>
      </c>
      <c r="D35" s="10">
        <v>898</v>
      </c>
      <c r="E35" s="10">
        <v>953</v>
      </c>
      <c r="F35" s="10">
        <v>971</v>
      </c>
      <c r="G35" s="10">
        <v>1009</v>
      </c>
      <c r="H35" s="9">
        <v>1098</v>
      </c>
      <c r="I35" s="9"/>
      <c r="J35" s="10"/>
      <c r="K35" s="11" t="s">
        <v>7</v>
      </c>
      <c r="L35" s="20" t="s">
        <v>3</v>
      </c>
      <c r="M35" s="17">
        <v>594</v>
      </c>
      <c r="N35" s="14">
        <f>SUM(M35/M41)</f>
        <v>9.5883777239709436E-2</v>
      </c>
      <c r="O35" s="2">
        <v>1</v>
      </c>
    </row>
    <row r="36" spans="1:21" s="2" customFormat="1" ht="16.5" customHeight="1" thickBot="1">
      <c r="A36" s="7" t="s">
        <v>141</v>
      </c>
      <c r="B36" s="8" t="s">
        <v>3</v>
      </c>
      <c r="C36" s="10">
        <v>594</v>
      </c>
      <c r="D36" s="10">
        <v>699</v>
      </c>
      <c r="E36" s="10">
        <v>720</v>
      </c>
      <c r="F36" s="10">
        <v>724</v>
      </c>
      <c r="G36" s="10">
        <v>760</v>
      </c>
      <c r="H36" s="10">
        <v>798</v>
      </c>
      <c r="I36" s="10">
        <v>801</v>
      </c>
      <c r="J36" s="9">
        <v>885</v>
      </c>
      <c r="K36" s="11" t="s">
        <v>10</v>
      </c>
      <c r="L36" s="21" t="s">
        <v>16</v>
      </c>
      <c r="M36" s="17">
        <v>1556</v>
      </c>
      <c r="N36" s="14">
        <f>SUM(M36/M41)</f>
        <v>0.25117029862792573</v>
      </c>
      <c r="O36" s="2">
        <v>1</v>
      </c>
    </row>
    <row r="37" spans="1:21" s="2" customFormat="1" ht="16.5" customHeight="1" thickBot="1">
      <c r="A37" s="7" t="s">
        <v>144</v>
      </c>
      <c r="B37" s="12" t="s">
        <v>5</v>
      </c>
      <c r="C37" s="10">
        <v>482</v>
      </c>
      <c r="D37" s="10">
        <v>532</v>
      </c>
      <c r="E37" s="10">
        <v>560</v>
      </c>
      <c r="F37" s="10">
        <v>562</v>
      </c>
      <c r="G37" s="10">
        <v>720</v>
      </c>
      <c r="H37" s="10">
        <v>958</v>
      </c>
      <c r="I37" s="10">
        <v>972</v>
      </c>
      <c r="J37" s="9">
        <v>1028</v>
      </c>
      <c r="K37" s="11" t="s">
        <v>6</v>
      </c>
      <c r="L37" s="76" t="s">
        <v>30</v>
      </c>
      <c r="M37" s="17">
        <f>(C34+C35+C39)</f>
        <v>2250</v>
      </c>
      <c r="N37" s="14">
        <f>SUM(M37/M41)</f>
        <v>0.36319612590799033</v>
      </c>
      <c r="O37" s="2">
        <v>2</v>
      </c>
    </row>
    <row r="38" spans="1:21" s="2" customFormat="1" ht="16.5" customHeight="1" thickBot="1">
      <c r="A38" s="18" t="s">
        <v>110</v>
      </c>
      <c r="B38" s="19" t="s">
        <v>5</v>
      </c>
      <c r="C38" s="10">
        <v>386</v>
      </c>
      <c r="D38" s="10">
        <v>410</v>
      </c>
      <c r="E38" s="10">
        <v>420</v>
      </c>
      <c r="F38" s="10">
        <v>421</v>
      </c>
      <c r="G38" s="10">
        <v>483</v>
      </c>
      <c r="H38" s="10" t="s">
        <v>20</v>
      </c>
      <c r="L38" s="79" t="s">
        <v>29</v>
      </c>
      <c r="M38" s="17">
        <v>359</v>
      </c>
      <c r="N38" s="14">
        <f>SUM(M38/M41)</f>
        <v>5.7949959644874899E-2</v>
      </c>
    </row>
    <row r="39" spans="1:21" s="2" customFormat="1" ht="16.5" customHeight="1" thickBot="1">
      <c r="A39" s="18" t="s">
        <v>107</v>
      </c>
      <c r="B39" s="75" t="s">
        <v>30</v>
      </c>
      <c r="C39" s="10">
        <v>384</v>
      </c>
      <c r="D39" s="10">
        <v>461</v>
      </c>
      <c r="E39" s="10">
        <v>498</v>
      </c>
      <c r="F39" s="10">
        <v>515</v>
      </c>
      <c r="G39" s="10">
        <v>536</v>
      </c>
      <c r="H39" s="10">
        <v>552</v>
      </c>
      <c r="I39" s="10">
        <v>561</v>
      </c>
      <c r="J39" s="10" t="s">
        <v>20</v>
      </c>
      <c r="L39" s="25" t="s">
        <v>18</v>
      </c>
      <c r="M39" s="17">
        <v>187</v>
      </c>
      <c r="N39" s="14">
        <f>SUM(M39/M41)</f>
        <v>3.0185633575464083E-2</v>
      </c>
    </row>
    <row r="40" spans="1:21" s="2" customFormat="1" ht="16.5" customHeight="1" thickBot="1">
      <c r="A40" s="18" t="s">
        <v>116</v>
      </c>
      <c r="B40" s="81" t="s">
        <v>29</v>
      </c>
      <c r="C40" s="10">
        <v>359</v>
      </c>
      <c r="D40" s="10">
        <v>432</v>
      </c>
      <c r="E40" s="10">
        <v>468</v>
      </c>
      <c r="F40" s="10">
        <v>473</v>
      </c>
      <c r="G40" s="10">
        <v>511</v>
      </c>
      <c r="H40" s="10">
        <v>561</v>
      </c>
      <c r="I40" s="10">
        <v>581</v>
      </c>
      <c r="J40" s="10">
        <v>698</v>
      </c>
      <c r="K40" s="11"/>
      <c r="L40" s="69" t="s">
        <v>17</v>
      </c>
      <c r="M40" s="17">
        <v>46</v>
      </c>
      <c r="N40" s="14">
        <f>SUM(M40/M41)</f>
        <v>7.4253430185633575E-3</v>
      </c>
    </row>
    <row r="41" spans="1:21" s="2" customFormat="1" ht="16.5" customHeight="1" thickBot="1">
      <c r="A41" s="18" t="s">
        <v>146</v>
      </c>
      <c r="B41" s="19" t="s">
        <v>5</v>
      </c>
      <c r="C41" s="10">
        <v>335</v>
      </c>
      <c r="D41" s="10">
        <v>382</v>
      </c>
      <c r="E41" s="10">
        <v>402</v>
      </c>
      <c r="F41" s="10">
        <v>404</v>
      </c>
      <c r="G41" s="10" t="s">
        <v>20</v>
      </c>
      <c r="L41" s="13"/>
      <c r="M41" s="23">
        <v>6195</v>
      </c>
      <c r="N41" s="14"/>
    </row>
    <row r="42" spans="1:21" s="2" customFormat="1" ht="16.5" customHeight="1" thickBot="1">
      <c r="A42" s="18" t="s">
        <v>147</v>
      </c>
      <c r="B42" s="26" t="s">
        <v>18</v>
      </c>
      <c r="C42" s="10">
        <v>187</v>
      </c>
      <c r="D42" s="10">
        <v>204</v>
      </c>
      <c r="E42" s="10" t="s">
        <v>20</v>
      </c>
    </row>
    <row r="43" spans="1:21" s="2" customFormat="1" ht="16.5" customHeight="1" thickBot="1">
      <c r="A43" s="18" t="s">
        <v>145</v>
      </c>
      <c r="B43" s="24" t="s">
        <v>14</v>
      </c>
      <c r="C43" s="10">
        <v>46</v>
      </c>
      <c r="D43" s="10">
        <v>62</v>
      </c>
      <c r="E43" s="10" t="s">
        <v>20</v>
      </c>
    </row>
    <row r="44" spans="1:21" s="2" customFormat="1" ht="11.25" customHeight="1">
      <c r="A44" s="28"/>
      <c r="B44" s="29"/>
      <c r="C44" s="28"/>
      <c r="D44" s="28"/>
      <c r="E44" s="28"/>
      <c r="N44" s="14"/>
    </row>
    <row r="45" spans="1:21" s="71" customFormat="1" ht="15" customHeight="1">
      <c r="B45" s="32" t="s">
        <v>19</v>
      </c>
      <c r="C45" s="34" t="s">
        <v>5</v>
      </c>
      <c r="D45" s="35" t="s">
        <v>3</v>
      </c>
      <c r="E45" s="36" t="s">
        <v>16</v>
      </c>
      <c r="F45" s="78" t="s">
        <v>30</v>
      </c>
      <c r="G45" s="82" t="s">
        <v>29</v>
      </c>
      <c r="H45" s="37" t="s">
        <v>18</v>
      </c>
      <c r="I45" s="32" t="s">
        <v>17</v>
      </c>
      <c r="S45" s="31"/>
      <c r="T45" s="72"/>
      <c r="U45" s="73"/>
    </row>
    <row r="46" spans="1:21" s="71" customFormat="1" ht="15" customHeight="1">
      <c r="A46" s="71" t="s">
        <v>11</v>
      </c>
      <c r="B46" s="33">
        <f>SUM(L26+M41+L12)</f>
        <v>16645</v>
      </c>
      <c r="C46" s="72">
        <f>SUM(L20+M34+L5)</f>
        <v>3165</v>
      </c>
      <c r="D46" s="72">
        <f>SUM(L21+M35+L6)</f>
        <v>2220</v>
      </c>
      <c r="E46" s="72">
        <f>SUM(L22+M36+L7)</f>
        <v>3415</v>
      </c>
      <c r="F46" s="72">
        <f>M37+L23+L8</f>
        <v>3359</v>
      </c>
      <c r="G46" s="72">
        <f>(M38+L24+L9)</f>
        <v>1666</v>
      </c>
      <c r="H46" s="72">
        <f>(M39+L10)</f>
        <v>460</v>
      </c>
      <c r="I46" s="72">
        <f>SUM(L25+M40+L11)</f>
        <v>2360</v>
      </c>
      <c r="S46" s="32"/>
      <c r="T46" s="33"/>
      <c r="U46" s="73"/>
    </row>
    <row r="47" spans="1:21" s="71" customFormat="1" ht="15" customHeight="1">
      <c r="A47" s="71" t="s">
        <v>12</v>
      </c>
      <c r="B47" s="74">
        <v>1</v>
      </c>
      <c r="C47" s="73">
        <f t="shared" ref="C47:E47" si="0">SUM(C46/$B$46)</f>
        <v>0.19014719134875338</v>
      </c>
      <c r="D47" s="73">
        <f t="shared" si="0"/>
        <v>0.13337338540102134</v>
      </c>
      <c r="E47" s="73">
        <f t="shared" si="0"/>
        <v>0.20516671673175127</v>
      </c>
      <c r="F47" s="73">
        <f>SUM(F46/$B$46)</f>
        <v>0.20180234304595976</v>
      </c>
      <c r="G47" s="73">
        <f>SUM(G46/$B$46)</f>
        <v>0.10009011715229799</v>
      </c>
      <c r="H47" s="73">
        <f>SUM(H46/$B$46)</f>
        <v>2.7635926704716131E-2</v>
      </c>
      <c r="I47" s="73">
        <f>SUM(I46/$B$46)</f>
        <v>0.14178431961550014</v>
      </c>
    </row>
    <row r="48" spans="1:21" s="71" customFormat="1" ht="15" customHeight="1">
      <c r="A48" s="71" t="s">
        <v>13</v>
      </c>
      <c r="B48" s="32">
        <v>15</v>
      </c>
      <c r="C48" s="71">
        <v>3</v>
      </c>
      <c r="D48" s="71">
        <v>2</v>
      </c>
      <c r="E48" s="71">
        <v>3</v>
      </c>
      <c r="F48" s="71">
        <v>3</v>
      </c>
      <c r="G48" s="71">
        <v>2</v>
      </c>
      <c r="H48" s="71">
        <v>0</v>
      </c>
      <c r="I48" s="71">
        <v>2</v>
      </c>
    </row>
  </sheetData>
  <sortState ref="A33:C43">
    <sortCondition descending="1" ref="C33:C43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4"/>
  <dimension ref="A1:U48"/>
  <sheetViews>
    <sheetView workbookViewId="0">
      <selection activeCell="P1" sqref="P1"/>
    </sheetView>
  </sheetViews>
  <sheetFormatPr defaultRowHeight="12.75"/>
  <cols>
    <col min="1" max="1" width="25.28515625" customWidth="1"/>
    <col min="2" max="2" width="8" customWidth="1"/>
    <col min="3" max="17" width="8.7109375" customWidth="1"/>
  </cols>
  <sheetData>
    <row r="1" spans="1:15" s="2" customFormat="1" ht="17.45" customHeight="1">
      <c r="A1" s="1" t="s">
        <v>91</v>
      </c>
    </row>
    <row r="2" spans="1:15" s="2" customFormat="1" ht="10.5" customHeight="1" thickBot="1"/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6"/>
      <c r="J3" s="13" t="s">
        <v>9</v>
      </c>
      <c r="K3" s="14">
        <f>(3797/7941)</f>
        <v>0.47815136632665911</v>
      </c>
    </row>
    <row r="4" spans="1:15" s="2" customFormat="1" ht="16.5" customHeight="1" thickBot="1">
      <c r="A4" s="7" t="s">
        <v>52</v>
      </c>
      <c r="B4" s="68" t="s">
        <v>16</v>
      </c>
      <c r="C4" s="9">
        <v>847</v>
      </c>
      <c r="D4" s="24"/>
      <c r="E4" s="10"/>
      <c r="F4" s="10"/>
      <c r="G4" s="24"/>
      <c r="H4" s="24"/>
      <c r="I4" s="11" t="s">
        <v>4</v>
      </c>
      <c r="K4" s="13" t="s">
        <v>11</v>
      </c>
      <c r="L4" s="13" t="s">
        <v>12</v>
      </c>
      <c r="M4" s="13" t="s">
        <v>13</v>
      </c>
    </row>
    <row r="5" spans="1:15" s="2" customFormat="1" ht="16.5" customHeight="1" thickBot="1">
      <c r="A5" s="7" t="s">
        <v>50</v>
      </c>
      <c r="B5" s="8" t="s">
        <v>3</v>
      </c>
      <c r="C5" s="11">
        <v>820</v>
      </c>
      <c r="D5" s="10"/>
      <c r="E5" s="9"/>
      <c r="F5" s="10"/>
      <c r="G5" s="10"/>
      <c r="H5" s="9"/>
      <c r="I5" s="11" t="s">
        <v>8</v>
      </c>
      <c r="J5" s="16" t="s">
        <v>5</v>
      </c>
      <c r="K5" s="17">
        <f>(C7+C9)</f>
        <v>817</v>
      </c>
      <c r="L5" s="14">
        <f>SUM(K5/K11)</f>
        <v>0.21897614580541411</v>
      </c>
      <c r="M5" s="2">
        <v>1</v>
      </c>
    </row>
    <row r="6" spans="1:15" s="2" customFormat="1" ht="16.5" customHeight="1" thickBot="1">
      <c r="A6" s="18" t="s">
        <v>93</v>
      </c>
      <c r="B6" s="22" t="s">
        <v>14</v>
      </c>
      <c r="C6" s="10">
        <v>551</v>
      </c>
      <c r="D6" s="10">
        <v>573</v>
      </c>
      <c r="E6" s="10">
        <v>593</v>
      </c>
      <c r="F6" s="10">
        <v>617</v>
      </c>
      <c r="G6" s="10">
        <v>629</v>
      </c>
      <c r="H6" s="10">
        <v>659</v>
      </c>
      <c r="I6" s="11"/>
      <c r="J6" s="20" t="s">
        <v>3</v>
      </c>
      <c r="K6" s="17">
        <v>820</v>
      </c>
      <c r="L6" s="14">
        <f>SUM(K6/K11)</f>
        <v>0.21978021978021978</v>
      </c>
      <c r="M6" s="2">
        <v>1</v>
      </c>
    </row>
    <row r="7" spans="1:15" s="2" customFormat="1" ht="16.5" customHeight="1" thickBot="1">
      <c r="A7" s="7" t="s">
        <v>92</v>
      </c>
      <c r="B7" s="12" t="s">
        <v>5</v>
      </c>
      <c r="C7" s="24">
        <v>497</v>
      </c>
      <c r="D7" s="10">
        <v>521</v>
      </c>
      <c r="E7" s="10">
        <v>524</v>
      </c>
      <c r="F7" s="10">
        <v>537</v>
      </c>
      <c r="G7" s="10">
        <v>541</v>
      </c>
      <c r="H7" s="9">
        <v>762</v>
      </c>
      <c r="I7" s="11" t="s">
        <v>6</v>
      </c>
      <c r="J7" s="21" t="s">
        <v>16</v>
      </c>
      <c r="K7" s="2">
        <v>847</v>
      </c>
      <c r="L7" s="14">
        <f>SUM(K7/K11)</f>
        <v>0.22701688555347091</v>
      </c>
      <c r="M7" s="2">
        <v>1</v>
      </c>
    </row>
    <row r="8" spans="1:15" s="2" customFormat="1" ht="16.5" customHeight="1" thickBot="1">
      <c r="A8" s="7" t="s">
        <v>56</v>
      </c>
      <c r="B8" s="77" t="s">
        <v>30</v>
      </c>
      <c r="C8" s="10">
        <v>493</v>
      </c>
      <c r="D8" s="10">
        <v>521</v>
      </c>
      <c r="E8" s="10">
        <v>547</v>
      </c>
      <c r="F8" s="10">
        <v>567</v>
      </c>
      <c r="G8" s="10">
        <v>669</v>
      </c>
      <c r="H8" s="9">
        <v>709</v>
      </c>
      <c r="I8" s="11" t="s">
        <v>6</v>
      </c>
      <c r="J8" s="76" t="s">
        <v>30</v>
      </c>
      <c r="K8" s="17">
        <f>(C8+C10)</f>
        <v>630</v>
      </c>
      <c r="L8" s="14">
        <f>SUM(K8/K11)</f>
        <v>0.16885553470919323</v>
      </c>
      <c r="M8" s="2">
        <v>1</v>
      </c>
    </row>
    <row r="9" spans="1:15" s="2" customFormat="1" ht="16.5" customHeight="1" thickBot="1">
      <c r="A9" s="18" t="s">
        <v>96</v>
      </c>
      <c r="B9" s="19" t="s">
        <v>5</v>
      </c>
      <c r="C9" s="10">
        <v>320</v>
      </c>
      <c r="D9" s="10">
        <v>331</v>
      </c>
      <c r="E9" s="10">
        <v>333</v>
      </c>
      <c r="F9" s="10">
        <v>343</v>
      </c>
      <c r="G9" s="10">
        <v>357</v>
      </c>
      <c r="H9" s="24" t="s">
        <v>20</v>
      </c>
      <c r="J9" s="41" t="s">
        <v>21</v>
      </c>
      <c r="K9" s="17">
        <v>66</v>
      </c>
      <c r="L9" s="14">
        <f>SUM(K9/K11)</f>
        <v>1.7689627445725008E-2</v>
      </c>
    </row>
    <row r="10" spans="1:15" s="2" customFormat="1" ht="16.5" customHeight="1" thickBot="1">
      <c r="A10" s="18" t="s">
        <v>95</v>
      </c>
      <c r="B10" s="75" t="s">
        <v>30</v>
      </c>
      <c r="C10" s="24">
        <v>137</v>
      </c>
      <c r="D10" s="10">
        <v>147</v>
      </c>
      <c r="E10" s="10">
        <v>158</v>
      </c>
      <c r="F10" s="24">
        <v>164</v>
      </c>
      <c r="G10" s="24" t="s">
        <v>20</v>
      </c>
      <c r="J10" s="13" t="s">
        <v>17</v>
      </c>
      <c r="K10" s="17">
        <v>551</v>
      </c>
      <c r="L10" s="14">
        <f>SUM(K10/K11)</f>
        <v>0.14768158670597695</v>
      </c>
    </row>
    <row r="11" spans="1:15" s="2" customFormat="1" ht="16.5" customHeight="1" thickBot="1">
      <c r="A11" s="18" t="s">
        <v>94</v>
      </c>
      <c r="B11" s="40" t="s">
        <v>21</v>
      </c>
      <c r="C11" s="24">
        <v>66</v>
      </c>
      <c r="D11" s="24">
        <v>71</v>
      </c>
      <c r="E11" s="24" t="s">
        <v>20</v>
      </c>
      <c r="K11" s="23">
        <v>3731</v>
      </c>
    </row>
    <row r="12" spans="1:15" s="2" customFormat="1" ht="10.5" customHeight="1">
      <c r="A12" s="1"/>
    </row>
    <row r="13" spans="1:15" s="2" customFormat="1" ht="16.5" customHeight="1">
      <c r="A13" s="1" t="s">
        <v>97</v>
      </c>
    </row>
    <row r="14" spans="1:15" s="2" customFormat="1" ht="9.75" customHeight="1" thickBot="1">
      <c r="A14" s="3"/>
    </row>
    <row r="15" spans="1:15" s="2" customFormat="1" ht="16.5" customHeight="1" thickBot="1">
      <c r="A15" s="4" t="s">
        <v>0</v>
      </c>
      <c r="B15" s="5" t="s">
        <v>1</v>
      </c>
      <c r="C15" s="5" t="s">
        <v>2</v>
      </c>
      <c r="D15" s="5">
        <v>2</v>
      </c>
      <c r="E15" s="5">
        <v>3</v>
      </c>
      <c r="F15" s="5">
        <v>4</v>
      </c>
      <c r="G15" s="5">
        <v>5</v>
      </c>
      <c r="H15" s="5">
        <v>6</v>
      </c>
      <c r="I15" s="5">
        <v>7</v>
      </c>
      <c r="J15" s="5">
        <v>8</v>
      </c>
      <c r="K15" s="6"/>
      <c r="L15" s="13" t="s">
        <v>9</v>
      </c>
      <c r="M15" s="14">
        <f>(4892/11302)</f>
        <v>0.43284374447000529</v>
      </c>
    </row>
    <row r="16" spans="1:15" s="2" customFormat="1" ht="16.5" customHeight="1" thickBot="1">
      <c r="A16" s="7" t="s">
        <v>39</v>
      </c>
      <c r="B16" s="15" t="s">
        <v>14</v>
      </c>
      <c r="C16" s="9">
        <v>1523</v>
      </c>
      <c r="D16" s="10"/>
      <c r="E16" s="10"/>
      <c r="F16" s="10"/>
      <c r="G16" s="10"/>
      <c r="H16" s="10"/>
      <c r="I16" s="10"/>
      <c r="J16" s="10"/>
      <c r="K16" s="11" t="s">
        <v>4</v>
      </c>
      <c r="M16" s="13" t="s">
        <v>11</v>
      </c>
      <c r="N16" s="13" t="s">
        <v>12</v>
      </c>
      <c r="O16" s="13" t="s">
        <v>13</v>
      </c>
    </row>
    <row r="17" spans="1:15" s="2" customFormat="1" ht="16.5" customHeight="1" thickBot="1">
      <c r="A17" s="7" t="s">
        <v>42</v>
      </c>
      <c r="B17" s="12" t="s">
        <v>5</v>
      </c>
      <c r="C17" s="10">
        <v>521</v>
      </c>
      <c r="D17" s="10">
        <v>657</v>
      </c>
      <c r="E17" s="10">
        <v>660</v>
      </c>
      <c r="F17" s="10">
        <v>668</v>
      </c>
      <c r="G17" s="10">
        <v>688</v>
      </c>
      <c r="H17" s="10">
        <v>709</v>
      </c>
      <c r="I17" s="10">
        <v>744</v>
      </c>
      <c r="J17" s="9">
        <v>784</v>
      </c>
      <c r="K17" s="11" t="s">
        <v>6</v>
      </c>
      <c r="L17" s="16" t="s">
        <v>5</v>
      </c>
      <c r="M17" s="17">
        <f>(C17+C20)</f>
        <v>936</v>
      </c>
      <c r="N17" s="14">
        <f>SUM(M17/M24)</f>
        <v>0.19330855018587362</v>
      </c>
      <c r="O17" s="2">
        <v>2</v>
      </c>
    </row>
    <row r="18" spans="1:15" s="2" customFormat="1" ht="16.5" customHeight="1" thickBot="1">
      <c r="A18" s="7" t="s">
        <v>104</v>
      </c>
      <c r="B18" s="84" t="s">
        <v>29</v>
      </c>
      <c r="C18" s="10">
        <v>504</v>
      </c>
      <c r="D18" s="10">
        <v>609</v>
      </c>
      <c r="E18" s="10">
        <v>612</v>
      </c>
      <c r="F18" s="10">
        <v>621</v>
      </c>
      <c r="G18" s="10">
        <v>651</v>
      </c>
      <c r="H18" s="10">
        <v>685</v>
      </c>
      <c r="I18" s="10">
        <v>735</v>
      </c>
      <c r="J18" s="9">
        <v>786</v>
      </c>
      <c r="K18" s="11" t="s">
        <v>7</v>
      </c>
      <c r="L18" s="20" t="s">
        <v>3</v>
      </c>
      <c r="M18" s="17">
        <f>(C19+C24+C25)</f>
        <v>879</v>
      </c>
      <c r="N18" s="14">
        <f>SUM(M18/M24)</f>
        <v>0.18153655514250311</v>
      </c>
      <c r="O18" s="2">
        <v>1</v>
      </c>
    </row>
    <row r="19" spans="1:15" s="2" customFormat="1" ht="16.5" customHeight="1" thickBot="1">
      <c r="A19" s="7" t="s">
        <v>36</v>
      </c>
      <c r="B19" s="8" t="s">
        <v>3</v>
      </c>
      <c r="C19" s="10">
        <v>490</v>
      </c>
      <c r="D19" s="10">
        <v>584</v>
      </c>
      <c r="E19" s="10">
        <v>586</v>
      </c>
      <c r="F19" s="10">
        <v>594</v>
      </c>
      <c r="G19" s="10">
        <v>676</v>
      </c>
      <c r="H19" s="10">
        <v>780</v>
      </c>
      <c r="I19" s="9">
        <v>829</v>
      </c>
      <c r="J19" s="9"/>
      <c r="K19" s="11" t="s">
        <v>8</v>
      </c>
      <c r="L19" s="21" t="s">
        <v>16</v>
      </c>
      <c r="M19" s="17">
        <v>261</v>
      </c>
      <c r="N19" s="14">
        <f>SUM(M19/M24)</f>
        <v>5.3903345724907063E-2</v>
      </c>
    </row>
    <row r="20" spans="1:15" s="2" customFormat="1" ht="16.5" customHeight="1" thickBot="1">
      <c r="A20" s="7" t="s">
        <v>98</v>
      </c>
      <c r="B20" s="12" t="s">
        <v>5</v>
      </c>
      <c r="C20" s="10">
        <v>415</v>
      </c>
      <c r="D20" s="10">
        <v>502</v>
      </c>
      <c r="E20" s="10">
        <v>507</v>
      </c>
      <c r="F20" s="10">
        <v>530</v>
      </c>
      <c r="G20" s="10">
        <v>552</v>
      </c>
      <c r="H20" s="10">
        <v>593</v>
      </c>
      <c r="I20" s="10">
        <v>648</v>
      </c>
      <c r="J20" s="9">
        <v>719</v>
      </c>
      <c r="K20" s="11" t="s">
        <v>10</v>
      </c>
      <c r="L20" s="76" t="s">
        <v>30</v>
      </c>
      <c r="M20" s="2">
        <v>138</v>
      </c>
      <c r="N20" s="14">
        <f>SUM(M20/M24)</f>
        <v>2.8500619578686492E-2</v>
      </c>
    </row>
    <row r="21" spans="1:15" s="2" customFormat="1" ht="16.5" customHeight="1" thickBot="1">
      <c r="A21" s="18" t="s">
        <v>81</v>
      </c>
      <c r="B21" s="40" t="s">
        <v>21</v>
      </c>
      <c r="C21" s="10">
        <v>275</v>
      </c>
      <c r="D21" s="10">
        <v>334</v>
      </c>
      <c r="E21" s="10">
        <v>353</v>
      </c>
      <c r="F21" s="10">
        <v>395</v>
      </c>
      <c r="G21" s="10">
        <v>409</v>
      </c>
      <c r="H21" s="10">
        <v>446</v>
      </c>
      <c r="I21" s="10">
        <v>504</v>
      </c>
      <c r="J21" s="10">
        <v>636</v>
      </c>
      <c r="K21" s="11"/>
      <c r="L21" s="41" t="s">
        <v>21</v>
      </c>
      <c r="M21" s="17">
        <v>275</v>
      </c>
      <c r="N21" s="14">
        <f>SUM(M21/M24)</f>
        <v>5.6794712928541928E-2</v>
      </c>
    </row>
    <row r="22" spans="1:15" s="2" customFormat="1" ht="16.5" customHeight="1" thickBot="1">
      <c r="A22" s="18" t="s">
        <v>99</v>
      </c>
      <c r="B22" s="83" t="s">
        <v>16</v>
      </c>
      <c r="C22" s="10">
        <v>261</v>
      </c>
      <c r="D22" s="10">
        <v>302</v>
      </c>
      <c r="E22" s="10">
        <v>315</v>
      </c>
      <c r="F22" s="10">
        <v>352</v>
      </c>
      <c r="G22" s="10">
        <v>359</v>
      </c>
      <c r="H22" s="10">
        <v>387</v>
      </c>
      <c r="I22" s="10">
        <v>406</v>
      </c>
      <c r="J22" s="10" t="s">
        <v>20</v>
      </c>
      <c r="L22" s="79" t="s">
        <v>29</v>
      </c>
      <c r="M22" s="17">
        <v>504</v>
      </c>
      <c r="N22" s="14">
        <f>SUM(M22/M24)</f>
        <v>0.10408921933085502</v>
      </c>
      <c r="O22" s="2">
        <v>1</v>
      </c>
    </row>
    <row r="23" spans="1:15" s="2" customFormat="1" ht="16.5" customHeight="1" thickBot="1">
      <c r="A23" s="18" t="s">
        <v>100</v>
      </c>
      <c r="B23" s="22" t="s">
        <v>14</v>
      </c>
      <c r="C23" s="10">
        <v>233</v>
      </c>
      <c r="D23" s="10">
        <v>287</v>
      </c>
      <c r="E23" s="10">
        <v>291</v>
      </c>
      <c r="F23" s="10">
        <v>306</v>
      </c>
      <c r="G23" s="10">
        <v>316</v>
      </c>
      <c r="H23" s="10">
        <v>331</v>
      </c>
      <c r="I23" s="10" t="s">
        <v>20</v>
      </c>
      <c r="L23" s="69" t="s">
        <v>17</v>
      </c>
      <c r="M23" s="17">
        <f>(C16+C23+C27)</f>
        <v>1849</v>
      </c>
      <c r="N23" s="14">
        <f>SUM(M23/M24)</f>
        <v>0.38186699710863281</v>
      </c>
      <c r="O23" s="2">
        <v>1</v>
      </c>
    </row>
    <row r="24" spans="1:15" s="2" customFormat="1" ht="16.5" customHeight="1" thickBot="1">
      <c r="A24" s="18" t="s">
        <v>103</v>
      </c>
      <c r="B24" s="27" t="s">
        <v>3</v>
      </c>
      <c r="C24" s="10">
        <v>220</v>
      </c>
      <c r="D24" s="10">
        <v>270</v>
      </c>
      <c r="E24" s="10">
        <v>275</v>
      </c>
      <c r="F24" s="10">
        <v>282</v>
      </c>
      <c r="G24" s="10">
        <v>313</v>
      </c>
      <c r="H24" s="10" t="s">
        <v>20</v>
      </c>
      <c r="L24" s="13"/>
      <c r="M24" s="23">
        <v>4842</v>
      </c>
      <c r="N24" s="14"/>
    </row>
    <row r="25" spans="1:15" s="2" customFormat="1" ht="16.5" customHeight="1" thickBot="1">
      <c r="A25" s="18" t="s">
        <v>101</v>
      </c>
      <c r="B25" s="27" t="s">
        <v>3</v>
      </c>
      <c r="C25" s="10">
        <v>169</v>
      </c>
      <c r="D25" s="10">
        <v>224</v>
      </c>
      <c r="E25" s="10">
        <v>232</v>
      </c>
      <c r="F25" s="10">
        <v>239</v>
      </c>
      <c r="G25" s="10" t="s">
        <v>20</v>
      </c>
      <c r="M25" s="17"/>
      <c r="N25" s="80"/>
    </row>
    <row r="26" spans="1:15" s="2" customFormat="1" ht="16.5" customHeight="1" thickBot="1">
      <c r="A26" s="18" t="s">
        <v>102</v>
      </c>
      <c r="B26" s="75" t="s">
        <v>30</v>
      </c>
      <c r="C26" s="10">
        <v>138</v>
      </c>
      <c r="D26" s="10">
        <v>155</v>
      </c>
      <c r="E26" s="10">
        <v>186</v>
      </c>
      <c r="F26" s="10" t="s">
        <v>20</v>
      </c>
      <c r="J26" s="17"/>
      <c r="K26" s="17"/>
      <c r="L26" s="17"/>
      <c r="M26" s="17"/>
    </row>
    <row r="27" spans="1:15" s="2" customFormat="1" ht="16.5" customHeight="1" thickBot="1">
      <c r="A27" s="18" t="s">
        <v>105</v>
      </c>
      <c r="B27" s="22" t="s">
        <v>89</v>
      </c>
      <c r="C27" s="10">
        <v>93</v>
      </c>
      <c r="D27" s="10">
        <v>110</v>
      </c>
      <c r="E27" s="10" t="s">
        <v>20</v>
      </c>
      <c r="J27" s="17"/>
      <c r="K27" s="17"/>
      <c r="L27" s="17"/>
      <c r="M27" s="17"/>
    </row>
    <row r="29" spans="1:15" s="2" customFormat="1" ht="17.45" customHeight="1">
      <c r="A29" s="1" t="s">
        <v>106</v>
      </c>
    </row>
    <row r="30" spans="1:15" s="2" customFormat="1" ht="10.5" customHeight="1" thickBot="1">
      <c r="A30" s="1"/>
    </row>
    <row r="31" spans="1:15" s="2" customFormat="1" ht="16.5" customHeight="1" thickBot="1">
      <c r="A31" s="4" t="s">
        <v>0</v>
      </c>
      <c r="B31" s="5" t="s">
        <v>1</v>
      </c>
      <c r="C31" s="5" t="s">
        <v>2</v>
      </c>
      <c r="D31" s="5">
        <v>2</v>
      </c>
      <c r="E31" s="5">
        <v>3</v>
      </c>
      <c r="F31" s="5">
        <v>4</v>
      </c>
      <c r="G31" s="5">
        <v>5</v>
      </c>
      <c r="H31" s="5">
        <v>6</v>
      </c>
      <c r="I31" s="5">
        <v>7</v>
      </c>
      <c r="J31" s="5">
        <v>8</v>
      </c>
      <c r="K31" s="6"/>
      <c r="L31" s="13" t="s">
        <v>9</v>
      </c>
      <c r="M31" s="14">
        <f>(4762/10799)</f>
        <v>0.44096675618112791</v>
      </c>
    </row>
    <row r="32" spans="1:15" s="2" customFormat="1" ht="16.5" customHeight="1" thickBot="1">
      <c r="A32" s="7" t="s">
        <v>108</v>
      </c>
      <c r="B32" s="77" t="s">
        <v>30</v>
      </c>
      <c r="C32" s="9">
        <v>884</v>
      </c>
      <c r="D32" s="10"/>
      <c r="E32" s="10"/>
      <c r="F32" s="10"/>
      <c r="G32" s="10"/>
      <c r="H32" s="10"/>
      <c r="I32" s="10"/>
      <c r="J32" s="10"/>
      <c r="K32" s="11" t="s">
        <v>4</v>
      </c>
      <c r="M32" s="13" t="s">
        <v>11</v>
      </c>
      <c r="N32" s="13" t="s">
        <v>12</v>
      </c>
      <c r="O32" s="13" t="s">
        <v>13</v>
      </c>
    </row>
    <row r="33" spans="1:21" s="2" customFormat="1" ht="16.5" customHeight="1" thickBot="1">
      <c r="A33" s="7" t="s">
        <v>112</v>
      </c>
      <c r="B33" s="8" t="s">
        <v>3</v>
      </c>
      <c r="C33" s="9">
        <v>775</v>
      </c>
      <c r="D33" s="10"/>
      <c r="E33" s="10"/>
      <c r="F33" s="10"/>
      <c r="G33" s="10"/>
      <c r="H33" s="10"/>
      <c r="I33" s="10"/>
      <c r="J33" s="10"/>
      <c r="K33" s="11" t="s">
        <v>8</v>
      </c>
      <c r="L33" s="16" t="s">
        <v>5</v>
      </c>
      <c r="M33" s="17">
        <f>(C34+C37)</f>
        <v>926</v>
      </c>
      <c r="N33" s="14">
        <f>SUM(M33/M39)</f>
        <v>0.19862719862719863</v>
      </c>
      <c r="O33" s="2">
        <v>1</v>
      </c>
    </row>
    <row r="34" spans="1:21" s="2" customFormat="1" ht="16.5" customHeight="1" thickBot="1">
      <c r="A34" s="7" t="s">
        <v>110</v>
      </c>
      <c r="B34" s="12" t="s">
        <v>5</v>
      </c>
      <c r="C34" s="10">
        <v>579</v>
      </c>
      <c r="D34" s="10">
        <v>605</v>
      </c>
      <c r="E34" s="10">
        <v>616</v>
      </c>
      <c r="F34" s="10">
        <v>633</v>
      </c>
      <c r="G34" s="10">
        <v>644</v>
      </c>
      <c r="H34" s="10">
        <v>651</v>
      </c>
      <c r="I34" s="9">
        <v>672</v>
      </c>
      <c r="J34" s="10"/>
      <c r="K34" s="11" t="s">
        <v>10</v>
      </c>
      <c r="L34" s="20" t="s">
        <v>3</v>
      </c>
      <c r="M34" s="17">
        <f>(C33+C39)</f>
        <v>1009</v>
      </c>
      <c r="N34" s="14">
        <f>SUM(M34/M39)</f>
        <v>0.21643071643071643</v>
      </c>
      <c r="O34" s="2">
        <v>1</v>
      </c>
    </row>
    <row r="35" spans="1:21" s="2" customFormat="1" ht="16.5" customHeight="1" thickBot="1">
      <c r="A35" s="7" t="s">
        <v>109</v>
      </c>
      <c r="B35" s="38" t="s">
        <v>16</v>
      </c>
      <c r="C35" s="10">
        <v>537</v>
      </c>
      <c r="D35" s="10">
        <v>558</v>
      </c>
      <c r="E35" s="10">
        <v>570</v>
      </c>
      <c r="F35" s="10">
        <v>585</v>
      </c>
      <c r="G35" s="10">
        <v>600</v>
      </c>
      <c r="H35" s="10">
        <v>616</v>
      </c>
      <c r="I35" s="9">
        <v>689</v>
      </c>
      <c r="J35" s="10"/>
      <c r="K35" s="11" t="s">
        <v>7</v>
      </c>
      <c r="L35" s="21" t="s">
        <v>16</v>
      </c>
      <c r="M35" s="17">
        <f>(C35+C40)</f>
        <v>696</v>
      </c>
      <c r="N35" s="14">
        <f>SUM(M35/M39)</f>
        <v>0.14929214929214929</v>
      </c>
      <c r="O35" s="2">
        <v>1</v>
      </c>
    </row>
    <row r="36" spans="1:21" s="2" customFormat="1" ht="16.5" customHeight="1" thickBot="1">
      <c r="A36" s="7" t="s">
        <v>107</v>
      </c>
      <c r="B36" s="77" t="s">
        <v>30</v>
      </c>
      <c r="C36" s="10">
        <v>428</v>
      </c>
      <c r="D36" s="10">
        <v>496</v>
      </c>
      <c r="E36" s="10">
        <v>507</v>
      </c>
      <c r="F36" s="10">
        <v>514</v>
      </c>
      <c r="G36" s="10">
        <v>542</v>
      </c>
      <c r="H36" s="10">
        <v>642</v>
      </c>
      <c r="I36" s="9">
        <v>677</v>
      </c>
      <c r="J36" s="9"/>
      <c r="K36" s="11" t="s">
        <v>6</v>
      </c>
      <c r="L36" s="76" t="s">
        <v>30</v>
      </c>
      <c r="M36" s="17">
        <f>(C32+C36+C42)</f>
        <v>1442</v>
      </c>
      <c r="N36" s="14">
        <f>SUM(M36/M39)</f>
        <v>0.30930930930930933</v>
      </c>
      <c r="O36" s="2">
        <v>2</v>
      </c>
    </row>
    <row r="37" spans="1:21" s="2" customFormat="1" ht="16.5" customHeight="1" thickBot="1">
      <c r="A37" s="18" t="s">
        <v>86</v>
      </c>
      <c r="B37" s="19" t="s">
        <v>5</v>
      </c>
      <c r="C37" s="10">
        <v>347</v>
      </c>
      <c r="D37" s="10">
        <v>354</v>
      </c>
      <c r="E37" s="10">
        <v>359</v>
      </c>
      <c r="F37" s="10">
        <v>373</v>
      </c>
      <c r="G37" s="10">
        <v>380</v>
      </c>
      <c r="H37" s="10">
        <v>389</v>
      </c>
      <c r="I37" s="10">
        <v>404</v>
      </c>
      <c r="J37" s="10">
        <v>458</v>
      </c>
      <c r="K37" s="11"/>
      <c r="L37" s="41" t="s">
        <v>21</v>
      </c>
      <c r="M37" s="17">
        <v>111</v>
      </c>
      <c r="N37" s="14">
        <f>SUM(M37/M39)</f>
        <v>2.3809523809523808E-2</v>
      </c>
    </row>
    <row r="38" spans="1:21" s="2" customFormat="1" ht="16.5" customHeight="1" thickBot="1">
      <c r="A38" s="7" t="s">
        <v>111</v>
      </c>
      <c r="B38" s="11" t="s">
        <v>14</v>
      </c>
      <c r="C38" s="10">
        <v>345</v>
      </c>
      <c r="D38" s="10">
        <v>357</v>
      </c>
      <c r="E38" s="10">
        <v>370</v>
      </c>
      <c r="F38" s="10">
        <v>381</v>
      </c>
      <c r="G38" s="10">
        <v>400</v>
      </c>
      <c r="H38" s="10">
        <v>409</v>
      </c>
      <c r="I38" s="10">
        <v>424</v>
      </c>
      <c r="J38" s="9">
        <v>502</v>
      </c>
      <c r="K38" s="11" t="s">
        <v>15</v>
      </c>
      <c r="L38" s="69" t="s">
        <v>17</v>
      </c>
      <c r="M38" s="17">
        <f>(C38+C41)</f>
        <v>478</v>
      </c>
      <c r="N38" s="14">
        <f>SUM(M38/M39)</f>
        <v>0.10253110253110254</v>
      </c>
      <c r="O38" s="2">
        <v>1</v>
      </c>
    </row>
    <row r="39" spans="1:21" s="2" customFormat="1" ht="16.5" customHeight="1" thickBot="1">
      <c r="A39" s="18" t="s">
        <v>116</v>
      </c>
      <c r="B39" s="27" t="s">
        <v>3</v>
      </c>
      <c r="C39" s="10">
        <v>234</v>
      </c>
      <c r="D39" s="10">
        <v>244</v>
      </c>
      <c r="E39" s="10">
        <v>277</v>
      </c>
      <c r="F39" s="10">
        <v>283</v>
      </c>
      <c r="G39" s="10">
        <v>287</v>
      </c>
      <c r="H39" s="10">
        <v>301</v>
      </c>
      <c r="I39" s="10">
        <v>325</v>
      </c>
      <c r="J39" s="10" t="s">
        <v>20</v>
      </c>
      <c r="L39" s="13"/>
      <c r="M39" s="23">
        <v>4662</v>
      </c>
      <c r="N39" s="14"/>
    </row>
    <row r="40" spans="1:21" s="2" customFormat="1" ht="16.5" customHeight="1" thickBot="1">
      <c r="A40" s="18" t="s">
        <v>114</v>
      </c>
      <c r="B40" s="83" t="s">
        <v>16</v>
      </c>
      <c r="C40" s="10">
        <v>159</v>
      </c>
      <c r="D40" s="10">
        <v>170</v>
      </c>
      <c r="E40" s="10">
        <v>177</v>
      </c>
      <c r="F40" s="10">
        <v>198</v>
      </c>
      <c r="G40" s="10">
        <v>214</v>
      </c>
      <c r="H40" s="10">
        <v>231</v>
      </c>
      <c r="I40" s="10" t="s">
        <v>20</v>
      </c>
    </row>
    <row r="41" spans="1:21" s="2" customFormat="1" ht="16.5" customHeight="1" thickBot="1">
      <c r="A41" s="18" t="s">
        <v>113</v>
      </c>
      <c r="B41" s="24" t="s">
        <v>89</v>
      </c>
      <c r="C41" s="10">
        <v>133</v>
      </c>
      <c r="D41" s="10">
        <v>144</v>
      </c>
      <c r="E41" s="10">
        <v>148</v>
      </c>
      <c r="F41" s="10">
        <v>151</v>
      </c>
      <c r="G41" s="10" t="s">
        <v>20</v>
      </c>
    </row>
    <row r="42" spans="1:21" s="2" customFormat="1" ht="16.5" customHeight="1" thickBot="1">
      <c r="A42" s="18" t="s">
        <v>115</v>
      </c>
      <c r="B42" s="75" t="s">
        <v>30</v>
      </c>
      <c r="C42" s="10">
        <v>130</v>
      </c>
      <c r="D42" s="10">
        <v>175</v>
      </c>
      <c r="E42" s="10">
        <v>180</v>
      </c>
      <c r="F42" s="10">
        <v>187</v>
      </c>
      <c r="G42" s="10">
        <v>213</v>
      </c>
      <c r="H42" s="10" t="s">
        <v>20</v>
      </c>
    </row>
    <row r="43" spans="1:21" s="2" customFormat="1" ht="16.5" customHeight="1" thickBot="1">
      <c r="A43" s="18" t="s">
        <v>87</v>
      </c>
      <c r="B43" s="40" t="s">
        <v>21</v>
      </c>
      <c r="C43" s="10">
        <v>111</v>
      </c>
      <c r="D43" s="10">
        <v>117</v>
      </c>
      <c r="E43" s="10">
        <v>124</v>
      </c>
      <c r="F43" s="10" t="s">
        <v>20</v>
      </c>
      <c r="I43" s="14"/>
    </row>
    <row r="44" spans="1:21" s="2" customFormat="1" ht="11.25" customHeight="1">
      <c r="A44" s="28"/>
      <c r="B44" s="29"/>
      <c r="C44" s="28"/>
      <c r="D44" s="28"/>
      <c r="E44" s="28"/>
      <c r="N44" s="14"/>
    </row>
    <row r="45" spans="1:21" s="71" customFormat="1" ht="15" customHeight="1">
      <c r="B45" s="32" t="s">
        <v>19</v>
      </c>
      <c r="C45" s="34" t="s">
        <v>5</v>
      </c>
      <c r="D45" s="35" t="s">
        <v>3</v>
      </c>
      <c r="E45" s="36" t="s">
        <v>16</v>
      </c>
      <c r="F45" s="78" t="s">
        <v>30</v>
      </c>
      <c r="G45" s="82" t="s">
        <v>29</v>
      </c>
      <c r="H45" s="42" t="s">
        <v>21</v>
      </c>
      <c r="I45" s="32" t="s">
        <v>17</v>
      </c>
      <c r="S45" s="31"/>
      <c r="T45" s="72"/>
      <c r="U45" s="73"/>
    </row>
    <row r="46" spans="1:21" s="71" customFormat="1" ht="15" customHeight="1">
      <c r="A46" s="71" t="s">
        <v>11</v>
      </c>
      <c r="B46" s="33">
        <f>SUM(M24+M39+K11)</f>
        <v>13235</v>
      </c>
      <c r="C46" s="72">
        <f>SUM(M17+M33+K5)</f>
        <v>2679</v>
      </c>
      <c r="D46" s="72">
        <f>SUM(M18+M34+K6)</f>
        <v>2708</v>
      </c>
      <c r="E46" s="72">
        <f>SUM(M19+M35+K7)</f>
        <v>1804</v>
      </c>
      <c r="F46" s="72">
        <f>(M36+K8+M20)</f>
        <v>2210</v>
      </c>
      <c r="G46" s="72">
        <v>504</v>
      </c>
      <c r="H46" s="72">
        <f>(M37+M21+K9)</f>
        <v>452</v>
      </c>
      <c r="I46" s="72">
        <f>SUM(M23+M38+K10)</f>
        <v>2878</v>
      </c>
      <c r="S46" s="32"/>
      <c r="T46" s="33"/>
      <c r="U46" s="73"/>
    </row>
    <row r="47" spans="1:21" s="71" customFormat="1" ht="15" customHeight="1">
      <c r="A47" s="71" t="s">
        <v>12</v>
      </c>
      <c r="B47" s="74">
        <v>1</v>
      </c>
      <c r="C47" s="73">
        <f t="shared" ref="C47:E47" si="0">SUM(C46/$B$46)</f>
        <v>0.20241783150736684</v>
      </c>
      <c r="D47" s="73">
        <f t="shared" si="0"/>
        <v>0.20460899131091803</v>
      </c>
      <c r="E47" s="73">
        <f t="shared" si="0"/>
        <v>0.13630525122780507</v>
      </c>
      <c r="F47" s="73">
        <f>SUM(F46/$B$46)</f>
        <v>0.16698148847752173</v>
      </c>
      <c r="G47" s="73">
        <f>SUM(G46/$B$46)</f>
        <v>3.8080846241027581E-2</v>
      </c>
      <c r="H47" s="73">
        <f>SUM(H46/$B$46)</f>
        <v>3.4151870041556481E-2</v>
      </c>
      <c r="I47" s="73">
        <f>SUM(I46/$B$46)</f>
        <v>0.21745372119380429</v>
      </c>
    </row>
    <row r="48" spans="1:21" s="71" customFormat="1" ht="15" customHeight="1">
      <c r="A48" s="71" t="s">
        <v>13</v>
      </c>
      <c r="B48" s="32">
        <v>15</v>
      </c>
      <c r="C48" s="71">
        <v>4</v>
      </c>
      <c r="D48" s="71">
        <v>3</v>
      </c>
      <c r="E48" s="71">
        <v>2</v>
      </c>
      <c r="F48" s="71">
        <v>3</v>
      </c>
      <c r="G48" s="71">
        <v>1</v>
      </c>
      <c r="H48" s="71">
        <v>0</v>
      </c>
      <c r="I48" s="71">
        <v>2</v>
      </c>
    </row>
  </sheetData>
  <sortState ref="A32:C43">
    <sortCondition descending="1" ref="C32:C43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5"/>
  <dimension ref="A1:U48"/>
  <sheetViews>
    <sheetView workbookViewId="0">
      <selection activeCell="P1" sqref="P1"/>
    </sheetView>
  </sheetViews>
  <sheetFormatPr defaultRowHeight="12.75"/>
  <cols>
    <col min="1" max="1" width="25.28515625" customWidth="1"/>
    <col min="2" max="2" width="8" customWidth="1"/>
    <col min="3" max="17" width="8.7109375" customWidth="1"/>
  </cols>
  <sheetData>
    <row r="1" spans="1:13" s="2" customFormat="1" ht="17.45" customHeight="1">
      <c r="A1" s="1" t="s">
        <v>69</v>
      </c>
    </row>
    <row r="2" spans="1:13" s="2" customFormat="1" ht="10.5" customHeight="1" thickBot="1"/>
    <row r="3" spans="1:13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6"/>
      <c r="J3" s="13" t="s">
        <v>9</v>
      </c>
      <c r="K3" s="14">
        <f>(4578/7534)</f>
        <v>0.60764534112025481</v>
      </c>
    </row>
    <row r="4" spans="1:13" s="2" customFormat="1" ht="16.5" customHeight="1" thickBot="1">
      <c r="A4" s="7" t="s">
        <v>50</v>
      </c>
      <c r="B4" s="8" t="s">
        <v>3</v>
      </c>
      <c r="C4" s="11">
        <v>923</v>
      </c>
      <c r="D4" s="24"/>
      <c r="E4" s="10"/>
      <c r="F4" s="10"/>
      <c r="G4" s="24"/>
      <c r="H4" s="24"/>
      <c r="I4" s="11" t="s">
        <v>4</v>
      </c>
      <c r="K4" s="13" t="s">
        <v>11</v>
      </c>
      <c r="L4" s="13" t="s">
        <v>12</v>
      </c>
      <c r="M4" s="13" t="s">
        <v>13</v>
      </c>
    </row>
    <row r="5" spans="1:13" s="2" customFormat="1" ht="16.5" customHeight="1" thickBot="1">
      <c r="A5" s="7" t="s">
        <v>52</v>
      </c>
      <c r="B5" s="68" t="s">
        <v>16</v>
      </c>
      <c r="C5" s="10">
        <v>873</v>
      </c>
      <c r="D5" s="10">
        <v>884</v>
      </c>
      <c r="E5" s="9">
        <v>896</v>
      </c>
      <c r="F5" s="10"/>
      <c r="G5" s="10"/>
      <c r="H5" s="9"/>
      <c r="I5" s="11" t="s">
        <v>8</v>
      </c>
      <c r="J5" s="16" t="s">
        <v>5</v>
      </c>
      <c r="K5" s="17">
        <f>(C8+C12)</f>
        <v>577</v>
      </c>
      <c r="L5" s="14">
        <f>SUM(K5/K11)</f>
        <v>0.13016016241822692</v>
      </c>
    </row>
    <row r="6" spans="1:13" s="2" customFormat="1" ht="16.5" customHeight="1" thickBot="1">
      <c r="A6" s="7" t="s">
        <v>71</v>
      </c>
      <c r="B6" s="30" t="s">
        <v>18</v>
      </c>
      <c r="C6" s="10">
        <v>660</v>
      </c>
      <c r="D6" s="10">
        <v>663</v>
      </c>
      <c r="E6" s="10">
        <v>674</v>
      </c>
      <c r="F6" s="10">
        <v>699</v>
      </c>
      <c r="G6" s="10">
        <v>765</v>
      </c>
      <c r="H6" s="9">
        <v>817</v>
      </c>
      <c r="I6" s="11" t="s">
        <v>7</v>
      </c>
      <c r="J6" s="20" t="s">
        <v>3</v>
      </c>
      <c r="K6" s="17">
        <f>(C4+C11)</f>
        <v>1173</v>
      </c>
      <c r="L6" s="14">
        <f>SUM(K6/K11)</f>
        <v>0.26460636138055493</v>
      </c>
      <c r="M6" s="2">
        <v>1</v>
      </c>
    </row>
    <row r="7" spans="1:13" s="2" customFormat="1" ht="16.5" customHeight="1" thickBot="1">
      <c r="A7" s="7" t="s">
        <v>56</v>
      </c>
      <c r="B7" s="77" t="s">
        <v>30</v>
      </c>
      <c r="C7" s="24">
        <v>500</v>
      </c>
      <c r="D7" s="10">
        <v>504</v>
      </c>
      <c r="E7" s="10">
        <v>511</v>
      </c>
      <c r="F7" s="10">
        <v>576</v>
      </c>
      <c r="G7" s="10">
        <v>640</v>
      </c>
      <c r="H7" s="9">
        <v>759</v>
      </c>
      <c r="I7" s="11" t="s">
        <v>6</v>
      </c>
      <c r="J7" s="21" t="s">
        <v>16</v>
      </c>
      <c r="K7" s="2">
        <v>873</v>
      </c>
      <c r="L7" s="14">
        <f>SUM(K7/K11)</f>
        <v>0.1969321001579066</v>
      </c>
      <c r="M7" s="2">
        <v>1</v>
      </c>
    </row>
    <row r="8" spans="1:13" s="2" customFormat="1" ht="16.5" customHeight="1" thickBot="1">
      <c r="A8" s="18" t="s">
        <v>72</v>
      </c>
      <c r="B8" s="19" t="s">
        <v>5</v>
      </c>
      <c r="C8" s="10">
        <v>439</v>
      </c>
      <c r="D8" s="10">
        <v>442</v>
      </c>
      <c r="E8" s="10">
        <v>503</v>
      </c>
      <c r="F8" s="10">
        <v>530</v>
      </c>
      <c r="G8" s="10">
        <v>589</v>
      </c>
      <c r="H8" s="10">
        <v>688</v>
      </c>
      <c r="I8" s="11"/>
      <c r="J8" s="25" t="s">
        <v>18</v>
      </c>
      <c r="K8" s="2">
        <v>660</v>
      </c>
      <c r="L8" s="14">
        <f>SUM(K8/K11)</f>
        <v>0.14888337468982629</v>
      </c>
      <c r="M8" s="2">
        <v>1</v>
      </c>
    </row>
    <row r="9" spans="1:13" s="2" customFormat="1" ht="16.5" customHeight="1" thickBot="1">
      <c r="A9" s="18" t="s">
        <v>70</v>
      </c>
      <c r="B9" s="22" t="s">
        <v>14</v>
      </c>
      <c r="C9" s="24">
        <v>336</v>
      </c>
      <c r="D9" s="10">
        <v>340</v>
      </c>
      <c r="E9" s="10">
        <v>351</v>
      </c>
      <c r="F9" s="10">
        <v>387</v>
      </c>
      <c r="G9" s="10">
        <v>464</v>
      </c>
      <c r="H9" s="24" t="s">
        <v>20</v>
      </c>
      <c r="J9" s="76" t="s">
        <v>30</v>
      </c>
      <c r="K9" s="17">
        <v>500</v>
      </c>
      <c r="L9" s="14">
        <f>SUM(K9/K11)</f>
        <v>0.11279043537108054</v>
      </c>
      <c r="M9" s="2">
        <v>1</v>
      </c>
    </row>
    <row r="10" spans="1:13" s="2" customFormat="1" ht="16.5" customHeight="1" thickBot="1">
      <c r="A10" s="18" t="s">
        <v>54</v>
      </c>
      <c r="B10" s="22" t="s">
        <v>14</v>
      </c>
      <c r="C10" s="24">
        <v>314</v>
      </c>
      <c r="D10" s="10">
        <v>316</v>
      </c>
      <c r="E10" s="10">
        <v>331</v>
      </c>
      <c r="F10" s="10">
        <v>367</v>
      </c>
      <c r="G10" s="24" t="s">
        <v>20</v>
      </c>
      <c r="J10" s="13" t="s">
        <v>17</v>
      </c>
      <c r="K10" s="17">
        <f>(C9+C10)</f>
        <v>650</v>
      </c>
      <c r="L10" s="14">
        <f>SUM(K10/K11)</f>
        <v>0.1466275659824047</v>
      </c>
    </row>
    <row r="11" spans="1:13" s="2" customFormat="1" ht="16.5" customHeight="1" thickBot="1">
      <c r="A11" s="18" t="s">
        <v>74</v>
      </c>
      <c r="B11" s="27" t="s">
        <v>3</v>
      </c>
      <c r="C11" s="10">
        <v>250</v>
      </c>
      <c r="D11" s="24">
        <v>258</v>
      </c>
      <c r="E11" s="24">
        <v>264</v>
      </c>
      <c r="F11" s="24" t="s">
        <v>20</v>
      </c>
      <c r="K11" s="23">
        <v>4433</v>
      </c>
    </row>
    <row r="12" spans="1:13" s="2" customFormat="1" ht="16.5" customHeight="1" thickBot="1">
      <c r="A12" s="18" t="s">
        <v>73</v>
      </c>
      <c r="B12" s="19" t="s">
        <v>5</v>
      </c>
      <c r="C12" s="10">
        <v>138</v>
      </c>
      <c r="D12" s="24">
        <v>139</v>
      </c>
      <c r="E12" s="24" t="s">
        <v>20</v>
      </c>
    </row>
    <row r="13" spans="1:13" s="2" customFormat="1" ht="10.5" customHeight="1">
      <c r="A13" s="1"/>
    </row>
    <row r="14" spans="1:13" s="2" customFormat="1" ht="16.5" customHeight="1">
      <c r="A14" s="1" t="s">
        <v>75</v>
      </c>
    </row>
    <row r="15" spans="1:13" s="2" customFormat="1" ht="9.75" customHeight="1" thickBot="1">
      <c r="A15" s="3"/>
    </row>
    <row r="16" spans="1:13" s="2" customFormat="1" ht="16.5" customHeight="1" thickBot="1">
      <c r="A16" s="4" t="s">
        <v>0</v>
      </c>
      <c r="B16" s="5" t="s">
        <v>1</v>
      </c>
      <c r="C16" s="5" t="s">
        <v>2</v>
      </c>
      <c r="D16" s="5">
        <v>2</v>
      </c>
      <c r="E16" s="5">
        <v>3</v>
      </c>
      <c r="F16" s="5">
        <v>4</v>
      </c>
      <c r="G16" s="5">
        <v>5</v>
      </c>
      <c r="H16" s="5">
        <v>6</v>
      </c>
      <c r="I16" s="5">
        <v>7</v>
      </c>
      <c r="J16" s="5">
        <v>8</v>
      </c>
      <c r="K16" s="6"/>
      <c r="L16" s="13" t="s">
        <v>9</v>
      </c>
      <c r="M16" s="14">
        <f>(7121/11949)</f>
        <v>0.59594945183697379</v>
      </c>
    </row>
    <row r="17" spans="1:17" s="2" customFormat="1" ht="16.5" customHeight="1" thickBot="1">
      <c r="A17" s="7" t="s">
        <v>39</v>
      </c>
      <c r="B17" s="15" t="s">
        <v>14</v>
      </c>
      <c r="C17" s="9">
        <v>1620</v>
      </c>
      <c r="D17" s="10"/>
      <c r="E17" s="10"/>
      <c r="F17" s="10"/>
      <c r="G17" s="10"/>
      <c r="H17" s="10"/>
      <c r="I17" s="10"/>
      <c r="J17" s="10"/>
      <c r="K17" s="11" t="s">
        <v>4</v>
      </c>
      <c r="M17" s="13" t="s">
        <v>11</v>
      </c>
      <c r="N17" s="13" t="s">
        <v>12</v>
      </c>
      <c r="O17" s="13" t="s">
        <v>13</v>
      </c>
    </row>
    <row r="18" spans="1:17" s="2" customFormat="1" ht="16.5" customHeight="1" thickBot="1">
      <c r="A18" s="7" t="s">
        <v>76</v>
      </c>
      <c r="B18" s="38" t="s">
        <v>16</v>
      </c>
      <c r="C18" s="10">
        <v>736</v>
      </c>
      <c r="D18" s="10">
        <v>778</v>
      </c>
      <c r="E18" s="10">
        <v>810</v>
      </c>
      <c r="F18" s="10">
        <v>835</v>
      </c>
      <c r="G18" s="10">
        <v>892</v>
      </c>
      <c r="H18" s="10">
        <v>1047</v>
      </c>
      <c r="I18" s="9">
        <v>1218</v>
      </c>
      <c r="J18" s="10"/>
      <c r="K18" s="11" t="s">
        <v>7</v>
      </c>
      <c r="L18" s="16" t="s">
        <v>5</v>
      </c>
      <c r="M18" s="17">
        <f>(C25+C26)</f>
        <v>854</v>
      </c>
      <c r="N18" s="14">
        <f>SUM(M18/M25)</f>
        <v>0.1217738485669471</v>
      </c>
    </row>
    <row r="19" spans="1:17" s="2" customFormat="1" ht="16.5" customHeight="1" thickBot="1">
      <c r="A19" s="7" t="s">
        <v>40</v>
      </c>
      <c r="B19" s="15" t="s">
        <v>14</v>
      </c>
      <c r="C19" s="10">
        <v>668</v>
      </c>
      <c r="D19" s="10">
        <v>752</v>
      </c>
      <c r="E19" s="10">
        <v>803</v>
      </c>
      <c r="F19" s="10">
        <v>866</v>
      </c>
      <c r="G19" s="10">
        <v>976</v>
      </c>
      <c r="H19" s="10">
        <v>1139</v>
      </c>
      <c r="I19" s="9">
        <v>1319</v>
      </c>
      <c r="J19" s="9"/>
      <c r="K19" s="11" t="s">
        <v>8</v>
      </c>
      <c r="L19" s="20" t="s">
        <v>3</v>
      </c>
      <c r="M19" s="17">
        <f>(C20+C22+C24)</f>
        <v>1664</v>
      </c>
      <c r="N19" s="14">
        <f>SUM(M19/M25)</f>
        <v>0.2372736346784543</v>
      </c>
      <c r="O19" s="2">
        <v>2</v>
      </c>
    </row>
    <row r="20" spans="1:17" s="2" customFormat="1" ht="16.5" customHeight="1" thickBot="1">
      <c r="A20" s="7" t="s">
        <v>77</v>
      </c>
      <c r="B20" s="8" t="s">
        <v>3</v>
      </c>
      <c r="C20" s="10">
        <v>604</v>
      </c>
      <c r="D20" s="10">
        <v>646</v>
      </c>
      <c r="E20" s="10">
        <v>673</v>
      </c>
      <c r="F20" s="10">
        <v>702</v>
      </c>
      <c r="G20" s="10">
        <v>787</v>
      </c>
      <c r="H20" s="10">
        <v>869</v>
      </c>
      <c r="I20" s="10">
        <v>921</v>
      </c>
      <c r="J20" s="9">
        <v>950</v>
      </c>
      <c r="K20" s="11" t="s">
        <v>10</v>
      </c>
      <c r="L20" s="21" t="s">
        <v>16</v>
      </c>
      <c r="M20" s="17">
        <v>736</v>
      </c>
      <c r="N20" s="14">
        <f>SUM(M20/M25)</f>
        <v>0.10494795380008555</v>
      </c>
      <c r="O20" s="2">
        <v>1</v>
      </c>
    </row>
    <row r="21" spans="1:17" s="2" customFormat="1" ht="16.5" customHeight="1" thickBot="1">
      <c r="A21" s="18" t="s">
        <v>78</v>
      </c>
      <c r="B21" s="26" t="s">
        <v>18</v>
      </c>
      <c r="C21" s="10">
        <v>597</v>
      </c>
      <c r="D21" s="10">
        <v>616</v>
      </c>
      <c r="E21" s="10">
        <v>629</v>
      </c>
      <c r="F21" s="10">
        <v>656</v>
      </c>
      <c r="G21" s="10">
        <v>708</v>
      </c>
      <c r="H21" s="10">
        <v>764</v>
      </c>
      <c r="I21" s="10" t="s">
        <v>20</v>
      </c>
      <c r="L21" s="25" t="s">
        <v>18</v>
      </c>
      <c r="M21" s="2">
        <v>597</v>
      </c>
      <c r="N21" s="14">
        <f>SUM(M21/M25)</f>
        <v>8.5127620134036783E-2</v>
      </c>
    </row>
    <row r="22" spans="1:17" s="2" customFormat="1" ht="16.5" customHeight="1" thickBot="1">
      <c r="A22" s="7" t="s">
        <v>36</v>
      </c>
      <c r="B22" s="8" t="s">
        <v>3</v>
      </c>
      <c r="C22" s="10">
        <v>589</v>
      </c>
      <c r="D22" s="10">
        <v>651</v>
      </c>
      <c r="E22" s="10">
        <v>733</v>
      </c>
      <c r="F22" s="10">
        <v>782</v>
      </c>
      <c r="G22" s="10">
        <v>902</v>
      </c>
      <c r="H22" s="10">
        <v>959</v>
      </c>
      <c r="I22" s="10">
        <v>1008</v>
      </c>
      <c r="J22" s="9">
        <v>1033</v>
      </c>
      <c r="K22" s="11" t="s">
        <v>6</v>
      </c>
      <c r="L22" s="41" t="s">
        <v>21</v>
      </c>
      <c r="M22" s="17">
        <v>528</v>
      </c>
      <c r="N22" s="14">
        <f>SUM(M22/M25)</f>
        <v>7.5288749465278762E-2</v>
      </c>
    </row>
    <row r="23" spans="1:17" s="2" customFormat="1" ht="16.5" customHeight="1" thickBot="1">
      <c r="A23" s="18" t="s">
        <v>81</v>
      </c>
      <c r="B23" s="40" t="s">
        <v>21</v>
      </c>
      <c r="C23" s="10">
        <v>528</v>
      </c>
      <c r="D23" s="10">
        <v>561</v>
      </c>
      <c r="E23" s="10">
        <v>590</v>
      </c>
      <c r="F23" s="10">
        <v>614</v>
      </c>
      <c r="G23" s="10">
        <v>651</v>
      </c>
      <c r="H23" s="10" t="s">
        <v>20</v>
      </c>
      <c r="L23" s="79" t="s">
        <v>29</v>
      </c>
      <c r="M23" s="17">
        <v>346</v>
      </c>
      <c r="N23" s="14">
        <f>SUM(M23/M25)</f>
        <v>4.9336945672322829E-2</v>
      </c>
    </row>
    <row r="24" spans="1:17" s="2" customFormat="1" ht="16.5" customHeight="1" thickBot="1">
      <c r="A24" s="18" t="s">
        <v>38</v>
      </c>
      <c r="B24" s="27" t="s">
        <v>3</v>
      </c>
      <c r="C24" s="10">
        <v>471</v>
      </c>
      <c r="D24" s="10">
        <v>513</v>
      </c>
      <c r="E24" s="10">
        <v>549</v>
      </c>
      <c r="F24" s="10">
        <v>601</v>
      </c>
      <c r="G24" s="10" t="s">
        <v>20</v>
      </c>
      <c r="L24" s="69" t="s">
        <v>17</v>
      </c>
      <c r="M24" s="17">
        <f>(C17+C19)</f>
        <v>2288</v>
      </c>
      <c r="N24" s="14">
        <f>SUM(M24/M25)</f>
        <v>0.32625124768287467</v>
      </c>
      <c r="O24" s="2">
        <v>2</v>
      </c>
    </row>
    <row r="25" spans="1:17" s="2" customFormat="1" ht="16.5" customHeight="1" thickBot="1">
      <c r="A25" s="18" t="s">
        <v>32</v>
      </c>
      <c r="B25" s="19" t="s">
        <v>5</v>
      </c>
      <c r="C25" s="10">
        <v>432</v>
      </c>
      <c r="D25" s="10">
        <v>469</v>
      </c>
      <c r="E25" s="10">
        <v>500</v>
      </c>
      <c r="F25" s="10" t="s">
        <v>20</v>
      </c>
      <c r="L25" s="13"/>
      <c r="M25" s="23">
        <v>7013</v>
      </c>
      <c r="N25" s="14"/>
    </row>
    <row r="26" spans="1:17" s="2" customFormat="1" ht="16.5" customHeight="1" thickBot="1">
      <c r="A26" s="18" t="s">
        <v>80</v>
      </c>
      <c r="B26" s="19" t="s">
        <v>5</v>
      </c>
      <c r="C26" s="10">
        <v>422</v>
      </c>
      <c r="D26" s="10">
        <v>467</v>
      </c>
      <c r="E26" s="10">
        <v>518</v>
      </c>
      <c r="F26" s="10">
        <v>697</v>
      </c>
      <c r="G26" s="10">
        <v>743</v>
      </c>
      <c r="H26" s="10">
        <v>774</v>
      </c>
      <c r="I26" s="10">
        <v>830</v>
      </c>
      <c r="J26" s="10">
        <v>856</v>
      </c>
      <c r="K26" s="11"/>
      <c r="M26" s="17"/>
      <c r="N26" s="80"/>
    </row>
    <row r="27" spans="1:17" s="2" customFormat="1" ht="16.5" customHeight="1" thickBot="1">
      <c r="A27" s="18" t="s">
        <v>79</v>
      </c>
      <c r="B27" s="81" t="s">
        <v>29</v>
      </c>
      <c r="C27" s="10">
        <v>346</v>
      </c>
      <c r="D27" s="10">
        <v>391</v>
      </c>
      <c r="E27" s="10" t="s">
        <v>20</v>
      </c>
      <c r="J27" s="17"/>
      <c r="K27" s="17"/>
      <c r="L27" s="17"/>
      <c r="M27" s="17"/>
    </row>
    <row r="29" spans="1:17" s="2" customFormat="1" ht="17.45" customHeight="1">
      <c r="A29" s="1" t="s">
        <v>90</v>
      </c>
    </row>
    <row r="30" spans="1:17" s="2" customFormat="1" ht="10.5" customHeight="1" thickBot="1">
      <c r="A30" s="1"/>
    </row>
    <row r="31" spans="1:17" s="2" customFormat="1" ht="16.5" customHeight="1" thickBot="1">
      <c r="A31" s="4" t="s">
        <v>0</v>
      </c>
      <c r="B31" s="5" t="s">
        <v>1</v>
      </c>
      <c r="C31" s="5" t="s">
        <v>2</v>
      </c>
      <c r="D31" s="5">
        <v>2</v>
      </c>
      <c r="E31" s="5">
        <v>3</v>
      </c>
      <c r="F31" s="5">
        <v>4</v>
      </c>
      <c r="G31" s="5">
        <v>5</v>
      </c>
      <c r="H31" s="5">
        <v>6</v>
      </c>
      <c r="I31" s="5">
        <v>7</v>
      </c>
      <c r="J31" s="5">
        <v>8</v>
      </c>
      <c r="K31" s="5">
        <v>9</v>
      </c>
      <c r="L31" s="5">
        <v>10</v>
      </c>
      <c r="M31" s="6"/>
      <c r="N31" s="13" t="s">
        <v>9</v>
      </c>
      <c r="O31" s="14">
        <f>(6160/10649)</f>
        <v>0.5784580711803925</v>
      </c>
    </row>
    <row r="32" spans="1:17" s="2" customFormat="1" ht="16.5" customHeight="1" thickBot="1">
      <c r="A32" s="7" t="s">
        <v>62</v>
      </c>
      <c r="B32" s="77" t="s">
        <v>30</v>
      </c>
      <c r="C32" s="9">
        <v>1123</v>
      </c>
      <c r="D32" s="10"/>
      <c r="E32" s="10"/>
      <c r="F32" s="10"/>
      <c r="G32" s="10"/>
      <c r="H32" s="10"/>
      <c r="I32" s="10"/>
      <c r="J32" s="10"/>
      <c r="K32" s="10"/>
      <c r="L32" s="10"/>
      <c r="M32" s="11" t="s">
        <v>4</v>
      </c>
      <c r="O32" s="13" t="s">
        <v>11</v>
      </c>
      <c r="P32" s="13" t="s">
        <v>12</v>
      </c>
      <c r="Q32" s="13" t="s">
        <v>13</v>
      </c>
    </row>
    <row r="33" spans="1:21" s="2" customFormat="1" ht="16.5" customHeight="1" thickBot="1">
      <c r="A33" s="7" t="s">
        <v>82</v>
      </c>
      <c r="B33" s="30" t="s">
        <v>18</v>
      </c>
      <c r="C33" s="9">
        <v>1109</v>
      </c>
      <c r="D33" s="10"/>
      <c r="E33" s="10"/>
      <c r="F33" s="10"/>
      <c r="G33" s="10"/>
      <c r="H33" s="10"/>
      <c r="I33" s="10"/>
      <c r="J33" s="10"/>
      <c r="K33" s="10"/>
      <c r="L33" s="10"/>
      <c r="M33" s="11" t="s">
        <v>8</v>
      </c>
      <c r="N33" s="16" t="s">
        <v>5</v>
      </c>
      <c r="O33" s="17">
        <f>(C35+C38)</f>
        <v>1004</v>
      </c>
      <c r="P33" s="14">
        <f>SUM(O33/O41)</f>
        <v>0.16674970935060621</v>
      </c>
      <c r="Q33" s="2">
        <v>1</v>
      </c>
    </row>
    <row r="34" spans="1:21" s="2" customFormat="1" ht="16.5" customHeight="1" thickBot="1">
      <c r="A34" s="7" t="s">
        <v>64</v>
      </c>
      <c r="B34" s="38" t="s">
        <v>16</v>
      </c>
      <c r="C34" s="9">
        <v>1051</v>
      </c>
      <c r="D34" s="10"/>
      <c r="E34" s="10"/>
      <c r="F34" s="10"/>
      <c r="G34" s="10"/>
      <c r="H34" s="10"/>
      <c r="I34" s="10"/>
      <c r="J34" s="10"/>
      <c r="K34" s="10"/>
      <c r="L34" s="9"/>
      <c r="M34" s="11" t="s">
        <v>7</v>
      </c>
      <c r="N34" s="20" t="s">
        <v>3</v>
      </c>
      <c r="O34" s="17">
        <v>398</v>
      </c>
      <c r="P34" s="14">
        <f>SUM(O34/O41)</f>
        <v>6.6101976415877756E-2</v>
      </c>
      <c r="Q34" s="2">
        <v>1</v>
      </c>
    </row>
    <row r="35" spans="1:21" s="2" customFormat="1" ht="16.5" customHeight="1" thickBot="1">
      <c r="A35" s="7" t="s">
        <v>58</v>
      </c>
      <c r="B35" s="12" t="s">
        <v>5</v>
      </c>
      <c r="C35" s="10">
        <v>721</v>
      </c>
      <c r="D35" s="10">
        <v>756</v>
      </c>
      <c r="E35" s="10">
        <v>788</v>
      </c>
      <c r="F35" s="10">
        <v>812</v>
      </c>
      <c r="G35" s="10">
        <v>818</v>
      </c>
      <c r="H35" s="9">
        <v>864</v>
      </c>
      <c r="I35" s="10"/>
      <c r="J35" s="10"/>
      <c r="K35" s="10"/>
      <c r="L35" s="10"/>
      <c r="M35" s="11" t="s">
        <v>6</v>
      </c>
      <c r="N35" s="21" t="s">
        <v>16</v>
      </c>
      <c r="O35" s="17">
        <v>1051</v>
      </c>
      <c r="P35" s="14">
        <f>SUM(O35/O41)</f>
        <v>0.17455572164092342</v>
      </c>
      <c r="Q35" s="2">
        <v>1</v>
      </c>
    </row>
    <row r="36" spans="1:21" s="2" customFormat="1" ht="16.5" customHeight="1" thickBot="1">
      <c r="A36" s="7" t="s">
        <v>63</v>
      </c>
      <c r="B36" s="11" t="s">
        <v>14</v>
      </c>
      <c r="C36" s="10">
        <v>577</v>
      </c>
      <c r="D36" s="10">
        <v>609</v>
      </c>
      <c r="E36" s="10">
        <v>654</v>
      </c>
      <c r="F36" s="10">
        <v>709</v>
      </c>
      <c r="G36" s="10">
        <v>718</v>
      </c>
      <c r="H36" s="10">
        <v>756</v>
      </c>
      <c r="I36" s="10">
        <v>788</v>
      </c>
      <c r="J36" s="9">
        <v>875</v>
      </c>
      <c r="K36" s="10"/>
      <c r="L36" s="9"/>
      <c r="M36" s="11" t="s">
        <v>10</v>
      </c>
      <c r="N36" s="25" t="s">
        <v>18</v>
      </c>
      <c r="O36" s="17">
        <v>1109</v>
      </c>
      <c r="P36" s="14">
        <f>SUM(O36/O41)</f>
        <v>0.18418867297791064</v>
      </c>
      <c r="Q36" s="2">
        <v>1</v>
      </c>
    </row>
    <row r="37" spans="1:21" s="2" customFormat="1" ht="16.5" customHeight="1" thickBot="1">
      <c r="A37" s="7" t="s">
        <v>61</v>
      </c>
      <c r="B37" s="8" t="s">
        <v>3</v>
      </c>
      <c r="C37" s="10">
        <v>398</v>
      </c>
      <c r="D37" s="10">
        <v>411</v>
      </c>
      <c r="E37" s="10">
        <v>426</v>
      </c>
      <c r="F37" s="10">
        <v>454</v>
      </c>
      <c r="G37" s="10">
        <v>461</v>
      </c>
      <c r="H37" s="10">
        <v>488</v>
      </c>
      <c r="I37" s="10">
        <v>499</v>
      </c>
      <c r="J37" s="10">
        <v>541</v>
      </c>
      <c r="K37" s="10">
        <v>545</v>
      </c>
      <c r="L37" s="9">
        <v>617</v>
      </c>
      <c r="M37" s="11" t="s">
        <v>15</v>
      </c>
      <c r="N37" s="76" t="s">
        <v>30</v>
      </c>
      <c r="O37" s="17">
        <f>(C32+C42)</f>
        <v>1274</v>
      </c>
      <c r="P37" s="14">
        <f>SUM(O37/O41)</f>
        <v>0.21159275867796049</v>
      </c>
      <c r="Q37" s="2">
        <v>1</v>
      </c>
    </row>
    <row r="38" spans="1:21" s="2" customFormat="1" ht="16.5" customHeight="1" thickBot="1">
      <c r="A38" s="18" t="s">
        <v>86</v>
      </c>
      <c r="B38" s="19" t="s">
        <v>5</v>
      </c>
      <c r="C38" s="10">
        <v>283</v>
      </c>
      <c r="D38" s="10">
        <v>294</v>
      </c>
      <c r="E38" s="10">
        <v>308</v>
      </c>
      <c r="F38" s="10">
        <v>321</v>
      </c>
      <c r="G38" s="10">
        <v>323</v>
      </c>
      <c r="H38" s="10">
        <v>342</v>
      </c>
      <c r="I38" s="10">
        <v>353</v>
      </c>
      <c r="J38" s="10" t="s">
        <v>20</v>
      </c>
      <c r="N38" s="41" t="s">
        <v>21</v>
      </c>
      <c r="O38" s="17">
        <v>199</v>
      </c>
      <c r="P38" s="14">
        <f>SUM(O38/O41)</f>
        <v>3.3050988207938878E-2</v>
      </c>
    </row>
    <row r="39" spans="1:21" s="2" customFormat="1" ht="16.5" customHeight="1" thickBot="1">
      <c r="A39" s="18" t="s">
        <v>87</v>
      </c>
      <c r="B39" s="40" t="s">
        <v>21</v>
      </c>
      <c r="C39" s="10">
        <v>199</v>
      </c>
      <c r="D39" s="10">
        <v>220</v>
      </c>
      <c r="E39" s="10">
        <v>252</v>
      </c>
      <c r="F39" s="10">
        <v>274</v>
      </c>
      <c r="G39" s="10">
        <v>291</v>
      </c>
      <c r="H39" s="10">
        <v>314</v>
      </c>
      <c r="I39" s="10">
        <v>381</v>
      </c>
      <c r="J39" s="10">
        <v>423</v>
      </c>
      <c r="K39" s="10">
        <v>429</v>
      </c>
      <c r="L39" s="10">
        <v>508</v>
      </c>
      <c r="M39" s="11"/>
      <c r="N39" s="79" t="s">
        <v>29</v>
      </c>
      <c r="O39" s="17">
        <v>170</v>
      </c>
      <c r="P39" s="14">
        <f>SUM(O39/O41)</f>
        <v>2.8234512539445276E-2</v>
      </c>
    </row>
    <row r="40" spans="1:21" s="2" customFormat="1" ht="16.5" customHeight="1" thickBot="1">
      <c r="A40" s="18" t="s">
        <v>84</v>
      </c>
      <c r="B40" s="24" t="s">
        <v>14</v>
      </c>
      <c r="C40" s="10">
        <v>187</v>
      </c>
      <c r="D40" s="10">
        <v>212</v>
      </c>
      <c r="E40" s="10">
        <v>248</v>
      </c>
      <c r="F40" s="10">
        <v>260</v>
      </c>
      <c r="G40" s="10">
        <v>277</v>
      </c>
      <c r="H40" s="10">
        <v>280</v>
      </c>
      <c r="I40" s="10" t="s">
        <v>20</v>
      </c>
      <c r="N40" s="69" t="s">
        <v>17</v>
      </c>
      <c r="O40" s="17">
        <f>(C36+C40)</f>
        <v>764</v>
      </c>
      <c r="P40" s="14">
        <f>SUM(O40/O41)</f>
        <v>0.12688922105962464</v>
      </c>
      <c r="Q40" s="2">
        <v>1</v>
      </c>
    </row>
    <row r="41" spans="1:21" s="2" customFormat="1" ht="16.5" customHeight="1" thickBot="1">
      <c r="A41" s="18" t="s">
        <v>85</v>
      </c>
      <c r="B41" s="81" t="s">
        <v>29</v>
      </c>
      <c r="C41" s="10">
        <v>170</v>
      </c>
      <c r="D41" s="10">
        <v>178</v>
      </c>
      <c r="E41" s="10">
        <v>185</v>
      </c>
      <c r="F41" s="10">
        <v>195</v>
      </c>
      <c r="G41" s="10">
        <v>196</v>
      </c>
      <c r="H41" s="10" t="s">
        <v>20</v>
      </c>
      <c r="N41" s="13"/>
      <c r="O41" s="23">
        <v>6021</v>
      </c>
      <c r="P41" s="14"/>
    </row>
    <row r="42" spans="1:21" s="2" customFormat="1" ht="16.5" customHeight="1" thickBot="1">
      <c r="A42" s="18" t="s">
        <v>83</v>
      </c>
      <c r="B42" s="75" t="s">
        <v>30</v>
      </c>
      <c r="C42" s="10">
        <v>151</v>
      </c>
      <c r="D42" s="10">
        <v>255</v>
      </c>
      <c r="E42" s="10">
        <v>293</v>
      </c>
      <c r="F42" s="10">
        <v>312</v>
      </c>
      <c r="G42" s="10">
        <v>327</v>
      </c>
      <c r="H42" s="10">
        <v>340</v>
      </c>
      <c r="I42" s="10">
        <v>388</v>
      </c>
      <c r="J42" s="10">
        <v>420</v>
      </c>
      <c r="K42" s="10">
        <v>424</v>
      </c>
      <c r="L42" s="10" t="s">
        <v>20</v>
      </c>
    </row>
    <row r="43" spans="1:21" s="2" customFormat="1" ht="16.5" customHeight="1" thickBot="1">
      <c r="A43" s="18" t="s">
        <v>88</v>
      </c>
      <c r="B43" s="24" t="s">
        <v>89</v>
      </c>
      <c r="C43" s="10">
        <v>52</v>
      </c>
      <c r="D43" s="10">
        <v>65</v>
      </c>
      <c r="E43" s="10">
        <v>94</v>
      </c>
      <c r="F43" s="10">
        <v>101</v>
      </c>
      <c r="G43" s="10" t="s">
        <v>20</v>
      </c>
      <c r="I43" s="14"/>
    </row>
    <row r="44" spans="1:21" s="2" customFormat="1" ht="11.25" customHeight="1">
      <c r="A44" s="28"/>
      <c r="B44" s="29"/>
      <c r="C44" s="28"/>
      <c r="D44" s="28"/>
      <c r="E44" s="28"/>
      <c r="N44" s="14"/>
    </row>
    <row r="45" spans="1:21" s="71" customFormat="1" ht="15" customHeight="1">
      <c r="B45" s="32" t="s">
        <v>19</v>
      </c>
      <c r="C45" s="34" t="s">
        <v>5</v>
      </c>
      <c r="D45" s="35" t="s">
        <v>3</v>
      </c>
      <c r="E45" s="36" t="s">
        <v>16</v>
      </c>
      <c r="F45" s="37" t="s">
        <v>18</v>
      </c>
      <c r="G45" s="78" t="s">
        <v>30</v>
      </c>
      <c r="H45" s="82" t="s">
        <v>29</v>
      </c>
      <c r="I45" s="42" t="s">
        <v>21</v>
      </c>
      <c r="J45" s="32" t="s">
        <v>17</v>
      </c>
      <c r="S45" s="31"/>
      <c r="T45" s="72"/>
      <c r="U45" s="73"/>
    </row>
    <row r="46" spans="1:21" s="71" customFormat="1" ht="15" customHeight="1">
      <c r="A46" s="71" t="s">
        <v>11</v>
      </c>
      <c r="B46" s="33">
        <f>SUM(M25+O41+K11)</f>
        <v>17467</v>
      </c>
      <c r="C46" s="72">
        <f>SUM(M18+O33+K5)</f>
        <v>2435</v>
      </c>
      <c r="D46" s="72">
        <f>SUM(M19+O34+K6)</f>
        <v>3235</v>
      </c>
      <c r="E46" s="72">
        <f>SUM(M20+O35+K7)</f>
        <v>2660</v>
      </c>
      <c r="F46" s="72">
        <f>SUM(M21+O36+K8)</f>
        <v>2366</v>
      </c>
      <c r="G46" s="72">
        <f>(O37+K9)</f>
        <v>1774</v>
      </c>
      <c r="H46" s="72">
        <f>(O39+M23)</f>
        <v>516</v>
      </c>
      <c r="I46" s="72">
        <f>(O38+M22)</f>
        <v>727</v>
      </c>
      <c r="J46" s="72">
        <f>SUM(M24+O40+K10)</f>
        <v>3702</v>
      </c>
      <c r="S46" s="32"/>
      <c r="T46" s="33"/>
      <c r="U46" s="73"/>
    </row>
    <row r="47" spans="1:21" s="71" customFormat="1" ht="15" customHeight="1">
      <c r="A47" s="71" t="s">
        <v>12</v>
      </c>
      <c r="B47" s="74">
        <v>1</v>
      </c>
      <c r="C47" s="73">
        <f t="shared" ref="C47:F47" si="0">SUM(C46/$B$46)</f>
        <v>0.13940573653174557</v>
      </c>
      <c r="D47" s="73">
        <f t="shared" si="0"/>
        <v>0.18520638919104598</v>
      </c>
      <c r="E47" s="73">
        <f t="shared" si="0"/>
        <v>0.15228717009217382</v>
      </c>
      <c r="F47" s="73">
        <f t="shared" si="0"/>
        <v>0.13545543023988091</v>
      </c>
      <c r="G47" s="73">
        <f>SUM(G46/$B$46)</f>
        <v>0.10156294727199863</v>
      </c>
      <c r="H47" s="73">
        <f>SUM(H46/$B$46)</f>
        <v>2.9541420965248755E-2</v>
      </c>
      <c r="I47" s="73">
        <f>SUM(I46/$B$46)</f>
        <v>4.1621343104139237E-2</v>
      </c>
      <c r="J47" s="73">
        <f>SUM(J46/$B$46)</f>
        <v>0.21194252018091259</v>
      </c>
    </row>
    <row r="48" spans="1:21" s="71" customFormat="1" ht="15" customHeight="1">
      <c r="A48" s="71" t="s">
        <v>13</v>
      </c>
      <c r="B48" s="32">
        <v>15</v>
      </c>
      <c r="C48" s="71">
        <v>1</v>
      </c>
      <c r="D48" s="71">
        <v>4</v>
      </c>
      <c r="E48" s="71">
        <v>3</v>
      </c>
      <c r="F48" s="71">
        <v>2</v>
      </c>
      <c r="G48" s="71">
        <v>2</v>
      </c>
      <c r="H48" s="71">
        <v>0</v>
      </c>
      <c r="I48" s="71">
        <v>0</v>
      </c>
      <c r="J48" s="71">
        <v>3</v>
      </c>
    </row>
  </sheetData>
  <sortState ref="A32:C43">
    <sortCondition descending="1" ref="C32:C43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6"/>
  <dimension ref="A1:U51"/>
  <sheetViews>
    <sheetView tabSelected="1" workbookViewId="0">
      <selection activeCell="P1" sqref="P1"/>
    </sheetView>
  </sheetViews>
  <sheetFormatPr defaultRowHeight="12.75"/>
  <cols>
    <col min="1" max="1" width="25.28515625" customWidth="1"/>
    <col min="2" max="2" width="8" customWidth="1"/>
    <col min="3" max="19" width="8.7109375" customWidth="1"/>
  </cols>
  <sheetData>
    <row r="1" spans="1:19" s="2" customFormat="1" ht="17.45" customHeight="1">
      <c r="A1" s="1" t="s">
        <v>31</v>
      </c>
    </row>
    <row r="2" spans="1:19" s="2" customFormat="1" ht="10.5" customHeight="1" thickBot="1">
      <c r="A2" s="1"/>
    </row>
    <row r="3" spans="1:19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5">
        <v>12</v>
      </c>
      <c r="O3" s="6"/>
      <c r="P3" s="13" t="s">
        <v>9</v>
      </c>
      <c r="Q3" s="14">
        <f>(6688/10294)</f>
        <v>0.64969885370118519</v>
      </c>
    </row>
    <row r="4" spans="1:19" s="2" customFormat="1" ht="16.5" customHeight="1" thickBot="1">
      <c r="A4" s="7" t="s">
        <v>39</v>
      </c>
      <c r="B4" s="15" t="s">
        <v>14</v>
      </c>
      <c r="C4" s="9">
        <v>1291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1" t="s">
        <v>4</v>
      </c>
      <c r="Q4" s="13" t="s">
        <v>11</v>
      </c>
      <c r="R4" s="13" t="s">
        <v>12</v>
      </c>
      <c r="S4" s="13" t="s">
        <v>13</v>
      </c>
    </row>
    <row r="5" spans="1:19" s="2" customFormat="1" ht="16.5" customHeight="1" thickBot="1">
      <c r="A5" s="7" t="s">
        <v>44</v>
      </c>
      <c r="B5" s="38" t="s">
        <v>16</v>
      </c>
      <c r="C5" s="10">
        <v>922</v>
      </c>
      <c r="D5" s="9">
        <v>974</v>
      </c>
      <c r="E5" s="10"/>
      <c r="F5" s="9"/>
      <c r="G5" s="10"/>
      <c r="H5" s="9"/>
      <c r="I5" s="9"/>
      <c r="J5" s="10"/>
      <c r="K5" s="9"/>
      <c r="L5" s="9"/>
      <c r="M5" s="9"/>
      <c r="N5" s="9"/>
      <c r="O5" s="11" t="s">
        <v>8</v>
      </c>
      <c r="P5" s="16" t="s">
        <v>5</v>
      </c>
      <c r="Q5" s="17">
        <f>(C12+C13+C14+C15)</f>
        <v>1031</v>
      </c>
      <c r="R5" s="14">
        <f>SUM(Q5/Q12)</f>
        <v>0.15559915484455178</v>
      </c>
      <c r="S5" s="2">
        <v>1</v>
      </c>
    </row>
    <row r="6" spans="1:19" s="2" customFormat="1" ht="16.5" customHeight="1" thickBot="1">
      <c r="A6" s="7" t="s">
        <v>37</v>
      </c>
      <c r="B6" s="8" t="s">
        <v>3</v>
      </c>
      <c r="C6" s="10">
        <v>815</v>
      </c>
      <c r="D6" s="10">
        <v>864</v>
      </c>
      <c r="E6" s="10">
        <v>867</v>
      </c>
      <c r="F6" s="10">
        <v>891</v>
      </c>
      <c r="G6" s="10">
        <v>908</v>
      </c>
      <c r="H6" s="10">
        <v>927</v>
      </c>
      <c r="I6" s="10">
        <v>944</v>
      </c>
      <c r="J6" s="9">
        <v>964</v>
      </c>
      <c r="K6" s="9"/>
      <c r="L6" s="10"/>
      <c r="M6" s="9"/>
      <c r="N6" s="10"/>
      <c r="O6" s="11" t="s">
        <v>7</v>
      </c>
      <c r="P6" s="20" t="s">
        <v>3</v>
      </c>
      <c r="Q6" s="17">
        <f>(C6+C7+C10)</f>
        <v>1775</v>
      </c>
      <c r="R6" s="14">
        <f>SUM(Q6/Q12)</f>
        <v>0.26788409296709931</v>
      </c>
      <c r="S6" s="2">
        <v>2</v>
      </c>
    </row>
    <row r="7" spans="1:19" s="2" customFormat="1" ht="16.5" customHeight="1" thickBot="1">
      <c r="A7" s="7" t="s">
        <v>36</v>
      </c>
      <c r="B7" s="8" t="s">
        <v>3</v>
      </c>
      <c r="C7" s="10">
        <v>588</v>
      </c>
      <c r="D7" s="10">
        <v>629</v>
      </c>
      <c r="E7" s="10">
        <v>632</v>
      </c>
      <c r="F7" s="10">
        <v>641</v>
      </c>
      <c r="G7" s="10">
        <v>656</v>
      </c>
      <c r="H7" s="10">
        <v>669</v>
      </c>
      <c r="I7" s="10">
        <v>682</v>
      </c>
      <c r="J7" s="10">
        <v>708</v>
      </c>
      <c r="K7" s="10">
        <v>711</v>
      </c>
      <c r="L7" s="10">
        <v>748</v>
      </c>
      <c r="M7" s="10">
        <v>778</v>
      </c>
      <c r="N7" s="9">
        <v>942</v>
      </c>
      <c r="O7" s="11" t="s">
        <v>6</v>
      </c>
      <c r="P7" s="21" t="s">
        <v>16</v>
      </c>
      <c r="Q7" s="17">
        <v>922</v>
      </c>
      <c r="R7" s="14">
        <f>SUM(Q7/Q12)</f>
        <v>0.13914880772713553</v>
      </c>
      <c r="S7" s="2">
        <v>1</v>
      </c>
    </row>
    <row r="8" spans="1:19" s="2" customFormat="1" ht="16.5" customHeight="1" thickBot="1">
      <c r="A8" s="7" t="s">
        <v>40</v>
      </c>
      <c r="B8" s="15" t="s">
        <v>14</v>
      </c>
      <c r="C8" s="10">
        <v>459</v>
      </c>
      <c r="D8" s="10">
        <v>504</v>
      </c>
      <c r="E8" s="10">
        <v>509</v>
      </c>
      <c r="F8" s="10">
        <v>536</v>
      </c>
      <c r="G8" s="10">
        <v>557</v>
      </c>
      <c r="H8" s="10">
        <v>600</v>
      </c>
      <c r="I8" s="10">
        <v>628</v>
      </c>
      <c r="J8" s="10">
        <v>651</v>
      </c>
      <c r="K8" s="10">
        <v>652</v>
      </c>
      <c r="L8" s="10">
        <v>711</v>
      </c>
      <c r="M8" s="10">
        <v>778</v>
      </c>
      <c r="N8" s="9">
        <v>890</v>
      </c>
      <c r="O8" s="11" t="s">
        <v>10</v>
      </c>
      <c r="P8" s="25" t="s">
        <v>18</v>
      </c>
      <c r="Q8" s="2">
        <v>401</v>
      </c>
      <c r="R8" s="14">
        <f>SUM(Q8/Q12)</f>
        <v>6.0519166918201028E-2</v>
      </c>
    </row>
    <row r="9" spans="1:19" s="2" customFormat="1" ht="16.5" customHeight="1" thickBot="1">
      <c r="A9" s="18" t="s">
        <v>46</v>
      </c>
      <c r="B9" s="26" t="s">
        <v>18</v>
      </c>
      <c r="C9" s="10">
        <v>401</v>
      </c>
      <c r="D9" s="10">
        <v>412</v>
      </c>
      <c r="E9" s="10">
        <v>414</v>
      </c>
      <c r="F9" s="10">
        <v>416</v>
      </c>
      <c r="G9" s="10">
        <v>424</v>
      </c>
      <c r="H9" s="10">
        <v>428</v>
      </c>
      <c r="I9" s="10">
        <v>433</v>
      </c>
      <c r="J9" s="10">
        <v>438</v>
      </c>
      <c r="K9" s="10">
        <v>441</v>
      </c>
      <c r="L9" s="10" t="s">
        <v>20</v>
      </c>
      <c r="P9" s="41" t="s">
        <v>21</v>
      </c>
      <c r="Q9" s="17">
        <v>129</v>
      </c>
      <c r="R9" s="14">
        <f>SUM(Q9/Q12)</f>
        <v>1.9468759432538486E-2</v>
      </c>
    </row>
    <row r="10" spans="1:19" s="2" customFormat="1" ht="16.5" customHeight="1" thickBot="1">
      <c r="A10" s="18" t="s">
        <v>38</v>
      </c>
      <c r="B10" s="27" t="s">
        <v>3</v>
      </c>
      <c r="C10" s="10">
        <v>372</v>
      </c>
      <c r="D10" s="10">
        <v>395</v>
      </c>
      <c r="E10" s="10">
        <v>396</v>
      </c>
      <c r="F10" s="10">
        <v>406</v>
      </c>
      <c r="G10" s="10">
        <v>415</v>
      </c>
      <c r="H10" s="10">
        <v>437</v>
      </c>
      <c r="I10" s="10">
        <v>461</v>
      </c>
      <c r="J10" s="10">
        <v>469</v>
      </c>
      <c r="K10" s="10">
        <v>470</v>
      </c>
      <c r="L10" s="10">
        <v>520</v>
      </c>
      <c r="M10" s="10">
        <v>555</v>
      </c>
      <c r="N10" s="10" t="s">
        <v>20</v>
      </c>
      <c r="P10" s="76" t="s">
        <v>30</v>
      </c>
      <c r="Q10" s="17">
        <v>345</v>
      </c>
      <c r="R10" s="14">
        <f>SUM(Q10/Q12)</f>
        <v>5.2067612435858737E-2</v>
      </c>
    </row>
    <row r="11" spans="1:19" s="2" customFormat="1" ht="16.5" customHeight="1" thickBot="1">
      <c r="A11" s="18" t="s">
        <v>43</v>
      </c>
      <c r="B11" s="75" t="s">
        <v>30</v>
      </c>
      <c r="C11" s="10">
        <v>345</v>
      </c>
      <c r="D11" s="10">
        <v>365</v>
      </c>
      <c r="E11" s="10">
        <v>367</v>
      </c>
      <c r="F11" s="10">
        <v>386</v>
      </c>
      <c r="G11" s="10">
        <v>402</v>
      </c>
      <c r="H11" s="10">
        <v>428</v>
      </c>
      <c r="I11" s="10">
        <v>445</v>
      </c>
      <c r="J11" s="10">
        <v>452</v>
      </c>
      <c r="K11" s="10">
        <v>453</v>
      </c>
      <c r="L11" s="10">
        <v>589</v>
      </c>
      <c r="M11" s="10">
        <v>624</v>
      </c>
      <c r="N11" s="10">
        <v>724</v>
      </c>
      <c r="P11" s="69" t="s">
        <v>17</v>
      </c>
      <c r="Q11" s="17">
        <f>(C4+C8+C16+C17)</f>
        <v>2023</v>
      </c>
      <c r="R11" s="14">
        <f>SUM(Q11/Q12)</f>
        <v>0.30531240567461515</v>
      </c>
      <c r="S11" s="2">
        <v>2</v>
      </c>
    </row>
    <row r="12" spans="1:19" s="2" customFormat="1" ht="16.5" customHeight="1" thickBot="1">
      <c r="A12" s="7" t="s">
        <v>34</v>
      </c>
      <c r="B12" s="12" t="s">
        <v>5</v>
      </c>
      <c r="C12" s="10">
        <v>315</v>
      </c>
      <c r="D12" s="10">
        <v>328</v>
      </c>
      <c r="E12" s="10">
        <v>331</v>
      </c>
      <c r="F12" s="10">
        <v>338</v>
      </c>
      <c r="G12" s="10">
        <v>346</v>
      </c>
      <c r="H12" s="10">
        <v>356</v>
      </c>
      <c r="I12" s="10">
        <v>375</v>
      </c>
      <c r="J12" s="10">
        <v>458</v>
      </c>
      <c r="K12" s="10">
        <v>463</v>
      </c>
      <c r="L12" s="10">
        <v>485</v>
      </c>
      <c r="M12" s="10">
        <v>686</v>
      </c>
      <c r="N12" s="9">
        <v>732</v>
      </c>
      <c r="O12" s="11" t="s">
        <v>15</v>
      </c>
      <c r="P12" s="13"/>
      <c r="Q12" s="23">
        <v>6626</v>
      </c>
      <c r="R12" s="14"/>
    </row>
    <row r="13" spans="1:19" s="2" customFormat="1" ht="16.5" customHeight="1" thickBot="1">
      <c r="A13" s="18" t="s">
        <v>33</v>
      </c>
      <c r="B13" s="19" t="s">
        <v>5</v>
      </c>
      <c r="C13" s="10">
        <v>279</v>
      </c>
      <c r="D13" s="10">
        <v>291</v>
      </c>
      <c r="E13" s="10">
        <v>294</v>
      </c>
      <c r="F13" s="10">
        <v>298</v>
      </c>
      <c r="G13" s="10">
        <v>305</v>
      </c>
      <c r="H13" s="10">
        <v>317</v>
      </c>
      <c r="I13" s="10">
        <v>383</v>
      </c>
      <c r="J13" s="10">
        <v>456</v>
      </c>
      <c r="K13" s="10">
        <v>457</v>
      </c>
      <c r="L13" s="10">
        <v>478</v>
      </c>
      <c r="M13" s="10" t="s">
        <v>20</v>
      </c>
    </row>
    <row r="14" spans="1:19" s="2" customFormat="1" ht="16.5" customHeight="1" thickBot="1">
      <c r="A14" s="18" t="s">
        <v>35</v>
      </c>
      <c r="B14" s="19" t="s">
        <v>5</v>
      </c>
      <c r="C14" s="10">
        <v>231</v>
      </c>
      <c r="D14" s="10">
        <v>244</v>
      </c>
      <c r="E14" s="10">
        <v>245</v>
      </c>
      <c r="F14" s="10">
        <v>246</v>
      </c>
      <c r="G14" s="10">
        <v>247</v>
      </c>
      <c r="H14" s="10">
        <v>248</v>
      </c>
      <c r="I14" s="10">
        <v>280</v>
      </c>
      <c r="J14" s="10" t="s">
        <v>20</v>
      </c>
    </row>
    <row r="15" spans="1:19" s="2" customFormat="1" ht="16.5" customHeight="1" thickBot="1">
      <c r="A15" s="18" t="s">
        <v>32</v>
      </c>
      <c r="B15" s="19" t="s">
        <v>5</v>
      </c>
      <c r="C15" s="10">
        <v>206</v>
      </c>
      <c r="D15" s="10">
        <v>224</v>
      </c>
      <c r="E15" s="10">
        <v>224</v>
      </c>
      <c r="F15" s="10">
        <v>224</v>
      </c>
      <c r="G15" s="10">
        <v>234</v>
      </c>
      <c r="H15" s="10">
        <v>247</v>
      </c>
      <c r="I15" s="10" t="s">
        <v>20</v>
      </c>
    </row>
    <row r="16" spans="1:19" s="2" customFormat="1" ht="16.5" customHeight="1" thickBot="1">
      <c r="A16" s="18" t="s">
        <v>42</v>
      </c>
      <c r="B16" s="22" t="s">
        <v>14</v>
      </c>
      <c r="C16" s="10">
        <v>143</v>
      </c>
      <c r="D16" s="10">
        <v>174</v>
      </c>
      <c r="E16" s="10">
        <v>176</v>
      </c>
      <c r="F16" s="10">
        <v>181</v>
      </c>
      <c r="G16" s="10">
        <v>194</v>
      </c>
      <c r="H16" s="10" t="s">
        <v>20</v>
      </c>
      <c r="N16" s="17"/>
      <c r="O16" s="17"/>
    </row>
    <row r="17" spans="1:21" s="2" customFormat="1" ht="16.5" customHeight="1" thickBot="1">
      <c r="A17" s="18" t="s">
        <v>41</v>
      </c>
      <c r="B17" s="22" t="s">
        <v>14</v>
      </c>
      <c r="C17" s="10">
        <v>130</v>
      </c>
      <c r="D17" s="10">
        <v>141</v>
      </c>
      <c r="E17" s="10">
        <v>142</v>
      </c>
      <c r="F17" s="10">
        <v>150</v>
      </c>
      <c r="G17" s="10" t="s">
        <v>20</v>
      </c>
      <c r="S17" s="13"/>
      <c r="T17" s="23"/>
      <c r="U17" s="14"/>
    </row>
    <row r="18" spans="1:21" s="2" customFormat="1" ht="16.5" customHeight="1" thickBot="1">
      <c r="A18" s="18" t="s">
        <v>45</v>
      </c>
      <c r="B18" s="40" t="s">
        <v>21</v>
      </c>
      <c r="C18" s="10">
        <v>129</v>
      </c>
      <c r="D18" s="10">
        <v>134</v>
      </c>
      <c r="E18" s="10">
        <v>135</v>
      </c>
      <c r="F18" s="10" t="s">
        <v>20</v>
      </c>
      <c r="J18" s="17"/>
      <c r="K18" s="17"/>
      <c r="L18" s="17"/>
      <c r="M18" s="17"/>
      <c r="N18" s="70"/>
      <c r="O18" s="17"/>
      <c r="P18" s="17"/>
      <c r="Q18" s="17"/>
    </row>
    <row r="20" spans="1:21" s="2" customFormat="1" ht="16.5" customHeight="1">
      <c r="A20" s="1" t="s">
        <v>47</v>
      </c>
    </row>
    <row r="21" spans="1:21" s="2" customFormat="1" ht="9.75" customHeight="1" thickBot="1">
      <c r="A21" s="3"/>
    </row>
    <row r="22" spans="1:21" s="2" customFormat="1" ht="16.5" customHeight="1" thickBot="1">
      <c r="A22" s="4" t="s">
        <v>0</v>
      </c>
      <c r="B22" s="5" t="s">
        <v>1</v>
      </c>
      <c r="C22" s="5" t="s">
        <v>2</v>
      </c>
      <c r="D22" s="5">
        <v>2</v>
      </c>
      <c r="E22" s="5">
        <v>3</v>
      </c>
      <c r="F22" s="5">
        <v>4</v>
      </c>
      <c r="G22" s="5">
        <v>5</v>
      </c>
      <c r="H22" s="5">
        <v>6</v>
      </c>
      <c r="I22" s="6"/>
      <c r="J22" s="13" t="s">
        <v>9</v>
      </c>
      <c r="K22" s="14">
        <f>(4353/6965)</f>
        <v>0.62498205312275668</v>
      </c>
    </row>
    <row r="23" spans="1:21" s="2" customFormat="1" ht="16.5" customHeight="1" thickBot="1">
      <c r="A23" s="7" t="s">
        <v>50</v>
      </c>
      <c r="B23" s="8" t="s">
        <v>3</v>
      </c>
      <c r="C23" s="11">
        <v>963</v>
      </c>
      <c r="D23" s="24"/>
      <c r="E23" s="10"/>
      <c r="F23" s="10"/>
      <c r="G23" s="24"/>
      <c r="H23" s="24"/>
      <c r="I23" s="11" t="s">
        <v>4</v>
      </c>
      <c r="K23" s="13" t="s">
        <v>11</v>
      </c>
      <c r="L23" s="13" t="s">
        <v>12</v>
      </c>
      <c r="M23" s="13" t="s">
        <v>13</v>
      </c>
    </row>
    <row r="24" spans="1:21" s="2" customFormat="1" ht="16.5" customHeight="1" thickBot="1">
      <c r="A24" s="7" t="s">
        <v>52</v>
      </c>
      <c r="B24" s="68" t="s">
        <v>16</v>
      </c>
      <c r="C24" s="9">
        <v>920</v>
      </c>
      <c r="D24" s="10"/>
      <c r="E24" s="10"/>
      <c r="F24" s="10"/>
      <c r="G24" s="10"/>
      <c r="H24" s="9"/>
      <c r="I24" s="11" t="s">
        <v>8</v>
      </c>
      <c r="J24" s="16" t="s">
        <v>5</v>
      </c>
      <c r="K24" s="17">
        <f>(C28+C29)</f>
        <v>491</v>
      </c>
      <c r="L24" s="14">
        <f>SUM(K24/K30)</f>
        <v>0.11512309495896834</v>
      </c>
    </row>
    <row r="25" spans="1:21" s="2" customFormat="1" ht="16.5" customHeight="1" thickBot="1">
      <c r="A25" s="7" t="s">
        <v>51</v>
      </c>
      <c r="B25" s="15" t="s">
        <v>14</v>
      </c>
      <c r="C25" s="24">
        <v>626</v>
      </c>
      <c r="D25" s="10">
        <v>655</v>
      </c>
      <c r="E25" s="10">
        <v>660</v>
      </c>
      <c r="F25" s="10">
        <v>678</v>
      </c>
      <c r="G25" s="10">
        <v>725</v>
      </c>
      <c r="H25" s="9">
        <v>822</v>
      </c>
      <c r="I25" s="11" t="s">
        <v>7</v>
      </c>
      <c r="J25" s="20" t="s">
        <v>3</v>
      </c>
      <c r="K25" s="17">
        <v>963</v>
      </c>
      <c r="L25" s="14">
        <f>SUM(K25/K30)</f>
        <v>0.2257913247362251</v>
      </c>
      <c r="M25" s="2">
        <v>1</v>
      </c>
    </row>
    <row r="26" spans="1:21" s="2" customFormat="1" ht="16.5" customHeight="1" thickBot="1">
      <c r="A26" s="18" t="s">
        <v>53</v>
      </c>
      <c r="B26" s="26" t="s">
        <v>18</v>
      </c>
      <c r="C26" s="10">
        <v>552</v>
      </c>
      <c r="D26" s="10">
        <v>575</v>
      </c>
      <c r="E26" s="10">
        <v>575</v>
      </c>
      <c r="F26" s="10">
        <v>588</v>
      </c>
      <c r="G26" s="10">
        <v>605</v>
      </c>
      <c r="H26" s="10">
        <v>685</v>
      </c>
      <c r="I26" s="11"/>
      <c r="J26" s="21" t="s">
        <v>16</v>
      </c>
      <c r="K26" s="2">
        <v>920</v>
      </c>
      <c r="L26" s="14">
        <f>SUM(K26/K30)</f>
        <v>0.21570926143024619</v>
      </c>
      <c r="M26" s="2">
        <v>1</v>
      </c>
    </row>
    <row r="27" spans="1:21" s="2" customFormat="1" ht="16.5" customHeight="1" thickBot="1">
      <c r="A27" s="7" t="s">
        <v>56</v>
      </c>
      <c r="B27" s="77" t="s">
        <v>30</v>
      </c>
      <c r="C27" s="24">
        <v>535</v>
      </c>
      <c r="D27" s="10">
        <v>564</v>
      </c>
      <c r="E27" s="10">
        <v>568</v>
      </c>
      <c r="F27" s="10">
        <v>590</v>
      </c>
      <c r="G27" s="10">
        <v>631</v>
      </c>
      <c r="H27" s="9">
        <v>752</v>
      </c>
      <c r="I27" s="11" t="s">
        <v>6</v>
      </c>
      <c r="J27" s="25" t="s">
        <v>18</v>
      </c>
      <c r="K27" s="2">
        <v>552</v>
      </c>
      <c r="L27" s="14">
        <f>SUM(K27/K30)</f>
        <v>0.12942555685814772</v>
      </c>
    </row>
    <row r="28" spans="1:21" s="2" customFormat="1" ht="16.5" customHeight="1" thickBot="1">
      <c r="A28" s="18" t="s">
        <v>48</v>
      </c>
      <c r="B28" s="19" t="s">
        <v>5</v>
      </c>
      <c r="C28" s="10">
        <v>284</v>
      </c>
      <c r="D28" s="10">
        <v>293</v>
      </c>
      <c r="E28" s="10">
        <v>294</v>
      </c>
      <c r="F28" s="10">
        <v>299</v>
      </c>
      <c r="G28" s="10">
        <v>324</v>
      </c>
      <c r="H28" s="10" t="s">
        <v>20</v>
      </c>
      <c r="J28" s="76" t="s">
        <v>30</v>
      </c>
      <c r="K28" s="17">
        <v>535</v>
      </c>
      <c r="L28" s="14">
        <f>SUM(K28/K30)</f>
        <v>0.12543962485345839</v>
      </c>
      <c r="M28" s="2">
        <v>1</v>
      </c>
    </row>
    <row r="29" spans="1:21" s="2" customFormat="1" ht="16.5" customHeight="1" thickBot="1">
      <c r="A29" s="18" t="s">
        <v>49</v>
      </c>
      <c r="B29" s="19" t="s">
        <v>5</v>
      </c>
      <c r="C29" s="10">
        <v>207</v>
      </c>
      <c r="D29" s="10">
        <v>211</v>
      </c>
      <c r="E29" s="10">
        <v>212</v>
      </c>
      <c r="F29" s="10">
        <v>214</v>
      </c>
      <c r="G29" s="24">
        <v>220</v>
      </c>
      <c r="H29" s="24" t="s">
        <v>20</v>
      </c>
      <c r="J29" s="13" t="s">
        <v>17</v>
      </c>
      <c r="K29" s="17">
        <f>(C25+C30+C31)</f>
        <v>804</v>
      </c>
      <c r="L29" s="14">
        <f>SUM(K29/K30)</f>
        <v>0.18851113716295428</v>
      </c>
      <c r="M29" s="2">
        <v>1</v>
      </c>
    </row>
    <row r="30" spans="1:21" s="2" customFormat="1" ht="16.5" customHeight="1" thickBot="1">
      <c r="A30" s="18" t="s">
        <v>54</v>
      </c>
      <c r="B30" s="22" t="s">
        <v>14</v>
      </c>
      <c r="C30" s="24">
        <v>155</v>
      </c>
      <c r="D30" s="24">
        <v>168</v>
      </c>
      <c r="E30" s="24">
        <v>176</v>
      </c>
      <c r="F30" s="24">
        <v>182</v>
      </c>
      <c r="G30" s="24" t="s">
        <v>20</v>
      </c>
      <c r="K30" s="23">
        <v>4265</v>
      </c>
    </row>
    <row r="31" spans="1:21" s="2" customFormat="1" ht="16.5" customHeight="1" thickBot="1">
      <c r="A31" s="18" t="s">
        <v>55</v>
      </c>
      <c r="B31" s="22" t="s">
        <v>14</v>
      </c>
      <c r="C31" s="10">
        <v>23</v>
      </c>
      <c r="D31" s="24">
        <v>26</v>
      </c>
      <c r="E31" s="24">
        <v>26</v>
      </c>
      <c r="F31" s="24" t="s">
        <v>20</v>
      </c>
    </row>
    <row r="32" spans="1:21" s="2" customFormat="1" ht="10.5" customHeight="1">
      <c r="A32" s="1"/>
    </row>
    <row r="33" spans="1:20" s="2" customFormat="1" ht="17.45" customHeight="1">
      <c r="A33" s="1" t="s">
        <v>57</v>
      </c>
    </row>
    <row r="34" spans="1:20" s="2" customFormat="1" ht="10.5" customHeight="1" thickBot="1">
      <c r="A34" s="1"/>
    </row>
    <row r="35" spans="1:20" s="2" customFormat="1" ht="16.5" customHeight="1" thickBot="1">
      <c r="A35" s="4" t="s">
        <v>0</v>
      </c>
      <c r="B35" s="5" t="s">
        <v>1</v>
      </c>
      <c r="C35" s="5" t="s">
        <v>2</v>
      </c>
      <c r="D35" s="5">
        <v>2</v>
      </c>
      <c r="E35" s="5">
        <v>3</v>
      </c>
      <c r="F35" s="5">
        <v>4</v>
      </c>
      <c r="G35" s="5">
        <v>5</v>
      </c>
      <c r="H35" s="5">
        <v>6</v>
      </c>
      <c r="I35" s="6"/>
      <c r="J35" s="13" t="s">
        <v>9</v>
      </c>
      <c r="K35" s="14">
        <f>(5998/9339)</f>
        <v>0.64225291787129246</v>
      </c>
    </row>
    <row r="36" spans="1:20" s="2" customFormat="1" ht="16.5" customHeight="1" thickBot="1">
      <c r="A36" s="7" t="s">
        <v>62</v>
      </c>
      <c r="B36" s="15" t="s">
        <v>14</v>
      </c>
      <c r="C36" s="9">
        <v>1430</v>
      </c>
      <c r="D36" s="10"/>
      <c r="E36" s="10"/>
      <c r="F36" s="10"/>
      <c r="G36" s="10"/>
      <c r="H36" s="10"/>
      <c r="I36" s="11" t="s">
        <v>4</v>
      </c>
      <c r="K36" s="13" t="s">
        <v>11</v>
      </c>
      <c r="L36" s="13" t="s">
        <v>12</v>
      </c>
      <c r="M36" s="13" t="s">
        <v>13</v>
      </c>
    </row>
    <row r="37" spans="1:20" s="2" customFormat="1" ht="16.5" customHeight="1" thickBot="1">
      <c r="A37" s="7" t="s">
        <v>64</v>
      </c>
      <c r="B37" s="38" t="s">
        <v>16</v>
      </c>
      <c r="C37" s="9">
        <v>989</v>
      </c>
      <c r="D37" s="10"/>
      <c r="E37" s="10"/>
      <c r="F37" s="10"/>
      <c r="G37" s="10"/>
      <c r="H37" s="10"/>
      <c r="I37" s="11" t="s">
        <v>8</v>
      </c>
      <c r="J37" s="16" t="s">
        <v>5</v>
      </c>
      <c r="K37" s="17">
        <f>(C39+C45)</f>
        <v>690</v>
      </c>
      <c r="L37" s="14">
        <f>SUM(K37/K43)</f>
        <v>0.11631827376938637</v>
      </c>
    </row>
    <row r="38" spans="1:20" s="2" customFormat="1" ht="16.5" customHeight="1" thickBot="1">
      <c r="A38" s="7" t="s">
        <v>65</v>
      </c>
      <c r="B38" s="30" t="s">
        <v>18</v>
      </c>
      <c r="C38" s="10">
        <v>590</v>
      </c>
      <c r="D38" s="10">
        <v>684</v>
      </c>
      <c r="E38" s="10">
        <v>697</v>
      </c>
      <c r="F38" s="10">
        <v>785</v>
      </c>
      <c r="G38" s="10">
        <v>825</v>
      </c>
      <c r="H38" s="9">
        <v>912</v>
      </c>
      <c r="I38" s="11" t="s">
        <v>7</v>
      </c>
      <c r="J38" s="20" t="s">
        <v>3</v>
      </c>
      <c r="K38" s="17">
        <f>(C41+C43)</f>
        <v>899</v>
      </c>
      <c r="L38" s="14">
        <f>SUM(K38/K43)</f>
        <v>0.15155091031692516</v>
      </c>
      <c r="M38" s="2">
        <v>1</v>
      </c>
    </row>
    <row r="39" spans="1:20" s="2" customFormat="1" ht="16.5" customHeight="1" thickBot="1">
      <c r="A39" s="18" t="s">
        <v>58</v>
      </c>
      <c r="B39" s="19" t="s">
        <v>5</v>
      </c>
      <c r="C39" s="10">
        <v>550</v>
      </c>
      <c r="D39" s="10">
        <v>579</v>
      </c>
      <c r="E39" s="10">
        <v>655</v>
      </c>
      <c r="F39" s="10">
        <v>676</v>
      </c>
      <c r="G39" s="10">
        <v>706</v>
      </c>
      <c r="H39" s="10" t="s">
        <v>20</v>
      </c>
      <c r="J39" s="21" t="s">
        <v>16</v>
      </c>
      <c r="K39" s="17">
        <v>989</v>
      </c>
      <c r="L39" s="14">
        <f>SUM(K39/K43)</f>
        <v>0.1667228590694538</v>
      </c>
      <c r="M39" s="2">
        <v>1</v>
      </c>
    </row>
    <row r="40" spans="1:20" s="2" customFormat="1" ht="16.5" customHeight="1" thickBot="1">
      <c r="A40" s="18" t="s">
        <v>66</v>
      </c>
      <c r="B40" s="75" t="s">
        <v>30</v>
      </c>
      <c r="C40" s="10">
        <v>546</v>
      </c>
      <c r="D40" s="10">
        <v>615</v>
      </c>
      <c r="E40" s="10">
        <v>621</v>
      </c>
      <c r="F40" s="10">
        <v>715</v>
      </c>
      <c r="G40" s="10">
        <v>732</v>
      </c>
      <c r="H40" s="10">
        <v>824</v>
      </c>
      <c r="I40" s="11"/>
      <c r="J40" s="25" t="s">
        <v>18</v>
      </c>
      <c r="K40" s="17">
        <v>590</v>
      </c>
      <c r="L40" s="14">
        <f>SUM(K40/K43)</f>
        <v>9.9460552933243421E-2</v>
      </c>
      <c r="M40" s="2">
        <v>1</v>
      </c>
    </row>
    <row r="41" spans="1:20" s="2" customFormat="1" ht="16.5" customHeight="1" thickBot="1">
      <c r="A41" s="7" t="s">
        <v>60</v>
      </c>
      <c r="B41" s="8" t="s">
        <v>3</v>
      </c>
      <c r="C41" s="10">
        <v>539</v>
      </c>
      <c r="D41" s="10">
        <v>594</v>
      </c>
      <c r="E41" s="10">
        <v>605</v>
      </c>
      <c r="F41" s="10">
        <v>638</v>
      </c>
      <c r="G41" s="10">
        <v>840</v>
      </c>
      <c r="H41" s="9">
        <v>943</v>
      </c>
      <c r="I41" s="11" t="s">
        <v>6</v>
      </c>
      <c r="J41" s="76" t="s">
        <v>30</v>
      </c>
      <c r="K41" s="17">
        <v>546</v>
      </c>
      <c r="L41" s="14">
        <f>SUM(K41/K43)</f>
        <v>9.2043155765340529E-2</v>
      </c>
    </row>
    <row r="42" spans="1:20" s="2" customFormat="1" ht="16.5" customHeight="1" thickBot="1">
      <c r="A42" s="7" t="s">
        <v>63</v>
      </c>
      <c r="B42" s="11" t="s">
        <v>14</v>
      </c>
      <c r="C42" s="10">
        <v>456</v>
      </c>
      <c r="D42" s="10">
        <v>540</v>
      </c>
      <c r="E42" s="10">
        <v>562</v>
      </c>
      <c r="F42" s="10">
        <v>627</v>
      </c>
      <c r="G42" s="10">
        <v>731</v>
      </c>
      <c r="H42" s="9">
        <v>880</v>
      </c>
      <c r="I42" s="11" t="s">
        <v>10</v>
      </c>
      <c r="J42" s="69" t="s">
        <v>17</v>
      </c>
      <c r="K42" s="17">
        <f>(C36+C42+C44+C46)</f>
        <v>2218</v>
      </c>
      <c r="L42" s="14">
        <f>SUM(K42/K43)</f>
        <v>0.37390424814565071</v>
      </c>
      <c r="M42" s="2">
        <v>1</v>
      </c>
    </row>
    <row r="43" spans="1:20" s="2" customFormat="1" ht="16.5" customHeight="1" thickBot="1">
      <c r="A43" s="18" t="s">
        <v>61</v>
      </c>
      <c r="B43" s="27" t="s">
        <v>3</v>
      </c>
      <c r="C43" s="10">
        <v>360</v>
      </c>
      <c r="D43" s="10">
        <v>400</v>
      </c>
      <c r="E43" s="10">
        <v>419</v>
      </c>
      <c r="F43" s="10">
        <v>447</v>
      </c>
      <c r="G43" s="10" t="s">
        <v>20</v>
      </c>
      <c r="J43" s="13"/>
      <c r="K43" s="23">
        <v>5932</v>
      </c>
      <c r="L43" s="14"/>
    </row>
    <row r="44" spans="1:20" s="2" customFormat="1" ht="16.5" customHeight="1" thickBot="1">
      <c r="A44" s="18" t="s">
        <v>67</v>
      </c>
      <c r="B44" s="24" t="s">
        <v>68</v>
      </c>
      <c r="C44" s="10">
        <v>308</v>
      </c>
      <c r="D44" s="10">
        <v>358</v>
      </c>
      <c r="E44" s="10">
        <v>373</v>
      </c>
      <c r="F44" s="10" t="s">
        <v>20</v>
      </c>
    </row>
    <row r="45" spans="1:20" s="2" customFormat="1" ht="16.5" customHeight="1" thickBot="1">
      <c r="A45" s="18" t="s">
        <v>59</v>
      </c>
      <c r="B45" s="19" t="s">
        <v>5</v>
      </c>
      <c r="C45" s="10">
        <v>140</v>
      </c>
      <c r="D45" s="10">
        <v>153</v>
      </c>
      <c r="E45" s="10" t="s">
        <v>20</v>
      </c>
    </row>
    <row r="46" spans="1:20" s="2" customFormat="1" ht="16.5" customHeight="1" thickBot="1">
      <c r="A46" s="18" t="s">
        <v>55</v>
      </c>
      <c r="B46" s="24" t="s">
        <v>14</v>
      </c>
      <c r="C46" s="10">
        <v>24</v>
      </c>
      <c r="D46" s="10">
        <v>31</v>
      </c>
      <c r="E46" s="10" t="s">
        <v>20</v>
      </c>
      <c r="I46" s="14"/>
    </row>
    <row r="47" spans="1:20" s="2" customFormat="1" ht="11.25" customHeight="1">
      <c r="A47" s="28"/>
      <c r="B47" s="29"/>
      <c r="C47" s="28"/>
      <c r="D47" s="28"/>
      <c r="E47" s="28"/>
      <c r="N47" s="14"/>
    </row>
    <row r="48" spans="1:20" s="71" customFormat="1" ht="15" customHeight="1">
      <c r="B48" s="32" t="s">
        <v>19</v>
      </c>
      <c r="C48" s="34" t="s">
        <v>5</v>
      </c>
      <c r="D48" s="35" t="s">
        <v>3</v>
      </c>
      <c r="E48" s="36" t="s">
        <v>16</v>
      </c>
      <c r="F48" s="37" t="s">
        <v>18</v>
      </c>
      <c r="G48" s="78" t="s">
        <v>30</v>
      </c>
      <c r="H48" s="42" t="s">
        <v>21</v>
      </c>
      <c r="I48" s="32" t="s">
        <v>17</v>
      </c>
      <c r="R48" s="31"/>
      <c r="S48" s="72"/>
      <c r="T48" s="73"/>
    </row>
    <row r="49" spans="1:20" s="71" customFormat="1" ht="15" customHeight="1">
      <c r="A49" s="71" t="s">
        <v>11</v>
      </c>
      <c r="B49" s="33">
        <f>SUM(Q12+K43+K30)</f>
        <v>16823</v>
      </c>
      <c r="C49" s="72">
        <f>SUM(Q5+K37+K24)</f>
        <v>2212</v>
      </c>
      <c r="D49" s="72">
        <f>SUM(Q6+K38+K25)</f>
        <v>3637</v>
      </c>
      <c r="E49" s="72">
        <f>SUM(Q7+K39+K26)</f>
        <v>2831</v>
      </c>
      <c r="F49" s="72">
        <f>SUM(Q8+K40+K27)</f>
        <v>1543</v>
      </c>
      <c r="G49" s="72">
        <f>(K41+K28+Q10)</f>
        <v>1426</v>
      </c>
      <c r="H49" s="72">
        <v>129</v>
      </c>
      <c r="I49" s="72">
        <f>SUM(Q11+K42+K29)</f>
        <v>5045</v>
      </c>
      <c r="R49" s="32"/>
      <c r="S49" s="33"/>
      <c r="T49" s="73"/>
    </row>
    <row r="50" spans="1:20" s="71" customFormat="1" ht="15" customHeight="1">
      <c r="A50" s="71" t="s">
        <v>12</v>
      </c>
      <c r="B50" s="74">
        <v>1</v>
      </c>
      <c r="C50" s="73">
        <f t="shared" ref="C50:F50" si="0">SUM(C49/$B$49)</f>
        <v>0.13148665517446353</v>
      </c>
      <c r="D50" s="73">
        <f t="shared" si="0"/>
        <v>0.21619211793378112</v>
      </c>
      <c r="E50" s="73">
        <f t="shared" si="0"/>
        <v>0.16828151934851096</v>
      </c>
      <c r="F50" s="73">
        <f t="shared" si="0"/>
        <v>9.1719669500089168E-2</v>
      </c>
      <c r="G50" s="73">
        <f>SUM(G49/$B$49)</f>
        <v>8.4764905189324141E-2</v>
      </c>
      <c r="H50" s="73">
        <f>SUM(H49/$B$49)</f>
        <v>7.6680734708434884E-3</v>
      </c>
      <c r="I50" s="73">
        <f>SUM(I49/$B$49)</f>
        <v>0.2998870593829876</v>
      </c>
    </row>
    <row r="51" spans="1:20" s="71" customFormat="1" ht="15" customHeight="1">
      <c r="A51" s="71" t="s">
        <v>13</v>
      </c>
      <c r="B51" s="32">
        <v>15</v>
      </c>
      <c r="C51" s="71">
        <v>1</v>
      </c>
      <c r="D51" s="71">
        <v>4</v>
      </c>
      <c r="E51" s="71">
        <v>3</v>
      </c>
      <c r="F51" s="71">
        <v>1</v>
      </c>
      <c r="G51" s="71">
        <v>1</v>
      </c>
      <c r="H51" s="71">
        <v>0</v>
      </c>
      <c r="I51" s="71">
        <v>5</v>
      </c>
    </row>
  </sheetData>
  <sortState ref="A36:C46">
    <sortCondition descending="1" ref="C36:C46"/>
  </sortState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7"/>
  <dimension ref="B1:H63"/>
  <sheetViews>
    <sheetView workbookViewId="0">
      <selection activeCell="J2" sqref="J2"/>
    </sheetView>
  </sheetViews>
  <sheetFormatPr defaultRowHeight="12.75"/>
  <cols>
    <col min="1" max="1" width="7" customWidth="1"/>
    <col min="2" max="2" width="9.140625" style="33"/>
    <col min="3" max="3" width="24.7109375" customWidth="1"/>
    <col min="5" max="5" width="18.140625" customWidth="1"/>
    <col min="6" max="6" width="9.140625" style="32"/>
    <col min="7" max="7" width="9.140625" style="39"/>
    <col min="8" max="8" width="12.7109375" style="61" customWidth="1"/>
    <col min="9" max="9" width="11.28515625" customWidth="1"/>
  </cols>
  <sheetData>
    <row r="1" spans="2:8" s="44" customFormat="1" ht="8.25" customHeight="1" thickBot="1">
      <c r="B1" s="43"/>
      <c r="F1" s="45"/>
      <c r="G1" s="46"/>
      <c r="H1" s="47"/>
    </row>
    <row r="2" spans="2:8" s="44" customFormat="1" ht="16.5" customHeight="1" thickBot="1">
      <c r="B2" s="48" t="s">
        <v>22</v>
      </c>
      <c r="C2" s="49" t="s">
        <v>0</v>
      </c>
      <c r="D2" s="49" t="s">
        <v>1</v>
      </c>
      <c r="E2" s="49" t="s">
        <v>23</v>
      </c>
      <c r="F2" s="49" t="s">
        <v>24</v>
      </c>
      <c r="G2" s="50" t="s">
        <v>25</v>
      </c>
      <c r="H2" s="51" t="s">
        <v>26</v>
      </c>
    </row>
    <row r="3" spans="2:8" s="44" customFormat="1" ht="16.5" customHeight="1" thickBot="1">
      <c r="B3" s="52"/>
      <c r="C3" s="53"/>
      <c r="D3" s="54"/>
      <c r="E3" s="53"/>
      <c r="F3" s="55"/>
      <c r="G3" s="56"/>
      <c r="H3" s="51"/>
    </row>
    <row r="4" spans="2:8" s="44" customFormat="1" ht="16.5" customHeight="1" thickBot="1">
      <c r="B4" s="52"/>
      <c r="C4" s="53"/>
      <c r="D4" s="54"/>
      <c r="E4" s="53"/>
      <c r="F4" s="55"/>
      <c r="G4" s="56"/>
      <c r="H4" s="51"/>
    </row>
    <row r="5" spans="2:8" s="44" customFormat="1" ht="16.5" customHeight="1" thickBot="1">
      <c r="B5" s="52"/>
      <c r="C5" s="53"/>
      <c r="D5" s="54"/>
      <c r="E5" s="53"/>
      <c r="F5" s="55"/>
      <c r="G5" s="56"/>
      <c r="H5" s="51"/>
    </row>
    <row r="6" spans="2:8" s="44" customFormat="1" ht="16.5" customHeight="1" thickBot="1">
      <c r="B6" s="52"/>
      <c r="C6" s="53"/>
      <c r="D6" s="54"/>
      <c r="E6" s="53"/>
      <c r="F6" s="55"/>
      <c r="G6" s="56"/>
      <c r="H6" s="51"/>
    </row>
    <row r="7" spans="2:8" s="44" customFormat="1" ht="16.5" customHeight="1" thickBot="1">
      <c r="B7" s="52"/>
      <c r="C7" s="53"/>
      <c r="D7" s="57"/>
      <c r="E7" s="53"/>
      <c r="F7" s="55"/>
      <c r="G7" s="56"/>
      <c r="H7" s="51"/>
    </row>
    <row r="8" spans="2:8" s="44" customFormat="1" ht="16.5" customHeight="1" thickBot="1">
      <c r="B8" s="52"/>
      <c r="C8" s="53"/>
      <c r="D8" s="57"/>
      <c r="E8" s="53"/>
      <c r="F8" s="55"/>
      <c r="G8" s="56"/>
      <c r="H8" s="51"/>
    </row>
    <row r="9" spans="2:8" s="44" customFormat="1" ht="16.5" customHeight="1" thickBot="1">
      <c r="B9" s="52"/>
      <c r="C9" s="53"/>
      <c r="D9" s="57"/>
      <c r="E9" s="53"/>
      <c r="F9" s="55"/>
      <c r="G9" s="56"/>
      <c r="H9" s="51"/>
    </row>
    <row r="10" spans="2:8" s="44" customFormat="1" ht="16.5" customHeight="1" thickBot="1">
      <c r="B10" s="52"/>
      <c r="C10" s="53"/>
      <c r="D10" s="54"/>
      <c r="E10" s="53"/>
      <c r="F10" s="55"/>
      <c r="G10" s="56"/>
      <c r="H10" s="51"/>
    </row>
    <row r="11" spans="2:8" s="44" customFormat="1" ht="16.5" customHeight="1" thickBot="1">
      <c r="B11" s="52"/>
      <c r="C11" s="53"/>
      <c r="D11" s="58"/>
      <c r="E11" s="53"/>
      <c r="F11" s="55"/>
      <c r="G11" s="56"/>
      <c r="H11" s="51"/>
    </row>
    <row r="12" spans="2:8" s="44" customFormat="1" ht="16.5" customHeight="1" thickBot="1">
      <c r="B12" s="52"/>
      <c r="C12" s="53"/>
      <c r="D12" s="57"/>
      <c r="E12" s="53"/>
      <c r="F12" s="55"/>
      <c r="G12" s="56"/>
      <c r="H12" s="51"/>
    </row>
    <row r="13" spans="2:8" s="44" customFormat="1" ht="16.5" thickBot="1">
      <c r="B13" s="52"/>
      <c r="C13" s="53"/>
      <c r="D13" s="57"/>
      <c r="E13" s="53"/>
      <c r="F13" s="55"/>
      <c r="G13" s="56"/>
      <c r="H13" s="51"/>
    </row>
    <row r="14" spans="2:8" s="44" customFormat="1" ht="16.5" thickBot="1">
      <c r="B14" s="52"/>
      <c r="C14" s="53"/>
      <c r="D14" s="57"/>
      <c r="E14" s="53"/>
      <c r="F14" s="55"/>
      <c r="G14" s="56"/>
      <c r="H14" s="51"/>
    </row>
    <row r="15" spans="2:8" s="44" customFormat="1" ht="16.5" thickBot="1">
      <c r="B15" s="52"/>
      <c r="C15" s="53"/>
      <c r="D15" s="57"/>
      <c r="E15" s="53"/>
      <c r="F15" s="55"/>
      <c r="G15" s="56"/>
      <c r="H15" s="51"/>
    </row>
    <row r="16" spans="2:8" s="44" customFormat="1" ht="16.5" thickBot="1">
      <c r="B16" s="52"/>
      <c r="C16" s="53"/>
      <c r="D16" s="57"/>
      <c r="E16" s="53"/>
      <c r="F16" s="55"/>
      <c r="G16" s="56"/>
      <c r="H16" s="51"/>
    </row>
    <row r="17" spans="2:8" s="44" customFormat="1" ht="16.5" thickBot="1">
      <c r="B17" s="52"/>
      <c r="C17" s="53"/>
      <c r="D17" s="54"/>
      <c r="E17" s="53"/>
      <c r="F17" s="55"/>
      <c r="G17" s="56"/>
      <c r="H17" s="51"/>
    </row>
    <row r="18" spans="2:8" s="44" customFormat="1" ht="16.5" thickBot="1">
      <c r="B18" s="52"/>
      <c r="C18" s="53"/>
      <c r="D18" s="57"/>
      <c r="E18" s="53"/>
      <c r="F18" s="55"/>
      <c r="G18" s="56"/>
      <c r="H18" s="51"/>
    </row>
    <row r="19" spans="2:8" s="44" customFormat="1" ht="16.5" thickBot="1">
      <c r="B19" s="52"/>
      <c r="C19" s="53"/>
      <c r="D19" s="57"/>
      <c r="E19" s="53"/>
      <c r="F19" s="55"/>
      <c r="G19" s="56"/>
      <c r="H19" s="51"/>
    </row>
    <row r="20" spans="2:8" s="44" customFormat="1" ht="16.5" thickBot="1">
      <c r="B20" s="52"/>
      <c r="C20" s="53"/>
      <c r="D20" s="54"/>
      <c r="E20" s="53"/>
      <c r="F20" s="55"/>
      <c r="G20" s="56"/>
      <c r="H20" s="51"/>
    </row>
    <row r="21" spans="2:8" s="44" customFormat="1" ht="16.5" thickBot="1">
      <c r="B21" s="52"/>
      <c r="C21" s="53"/>
      <c r="D21" s="57"/>
      <c r="E21" s="53"/>
      <c r="F21" s="55"/>
      <c r="G21" s="56"/>
      <c r="H21" s="51"/>
    </row>
    <row r="22" spans="2:8" s="44" customFormat="1" ht="16.5" thickBot="1">
      <c r="B22" s="52"/>
      <c r="C22" s="53"/>
      <c r="D22" s="57"/>
      <c r="E22" s="53"/>
      <c r="F22" s="55"/>
      <c r="G22" s="56"/>
      <c r="H22" s="51"/>
    </row>
    <row r="23" spans="2:8" s="44" customFormat="1" ht="16.5" thickBot="1">
      <c r="B23" s="52"/>
      <c r="C23" s="53"/>
      <c r="D23" s="57"/>
      <c r="E23" s="53"/>
      <c r="F23" s="55"/>
      <c r="G23" s="56"/>
      <c r="H23" s="51"/>
    </row>
    <row r="24" spans="2:8" s="44" customFormat="1" ht="16.5" thickBot="1">
      <c r="B24" s="52"/>
      <c r="C24" s="53"/>
      <c r="D24" s="59"/>
      <c r="E24" s="53"/>
      <c r="F24" s="55"/>
      <c r="G24" s="56"/>
      <c r="H24" s="51"/>
    </row>
    <row r="25" spans="2:8" s="44" customFormat="1" ht="16.5" thickBot="1">
      <c r="B25" s="52"/>
      <c r="C25" s="53"/>
      <c r="D25" s="57"/>
      <c r="E25" s="53"/>
      <c r="F25" s="55"/>
      <c r="G25" s="56"/>
      <c r="H25" s="51"/>
    </row>
    <row r="26" spans="2:8" s="44" customFormat="1" ht="16.5" thickBot="1">
      <c r="B26" s="52"/>
      <c r="C26" s="53"/>
      <c r="D26" s="57"/>
      <c r="E26" s="53"/>
      <c r="F26" s="55"/>
      <c r="G26" s="56"/>
      <c r="H26" s="51"/>
    </row>
    <row r="27" spans="2:8" s="44" customFormat="1" ht="16.5" thickBot="1">
      <c r="B27" s="52"/>
      <c r="C27" s="53"/>
      <c r="D27" s="54"/>
      <c r="E27" s="53"/>
      <c r="F27" s="55"/>
      <c r="G27" s="56"/>
      <c r="H27" s="51"/>
    </row>
    <row r="28" spans="2:8" s="44" customFormat="1" ht="16.5" thickBot="1">
      <c r="B28" s="52"/>
      <c r="C28" s="53"/>
      <c r="D28" s="57"/>
      <c r="E28" s="53"/>
      <c r="F28" s="55"/>
      <c r="G28" s="56"/>
      <c r="H28" s="51"/>
    </row>
    <row r="29" spans="2:8" s="44" customFormat="1" ht="16.5" thickBot="1">
      <c r="B29" s="52"/>
      <c r="C29" s="53"/>
      <c r="D29" s="54"/>
      <c r="E29" s="53"/>
      <c r="F29" s="55"/>
      <c r="G29" s="56"/>
      <c r="H29" s="51"/>
    </row>
    <row r="30" spans="2:8" s="44" customFormat="1" ht="16.5" thickBot="1">
      <c r="B30" s="52"/>
      <c r="C30" s="53"/>
      <c r="D30" s="58"/>
      <c r="E30" s="53"/>
      <c r="F30" s="55"/>
      <c r="G30" s="56"/>
      <c r="H30" s="60"/>
    </row>
    <row r="31" spans="2:8" s="44" customFormat="1" ht="16.5" thickBot="1">
      <c r="B31" s="52"/>
      <c r="C31" s="53"/>
      <c r="D31" s="54"/>
      <c r="E31" s="53"/>
      <c r="F31" s="55"/>
      <c r="G31" s="56"/>
      <c r="H31" s="51"/>
    </row>
    <row r="32" spans="2:8" s="44" customFormat="1" ht="16.5" thickBot="1">
      <c r="B32" s="52"/>
      <c r="C32" s="53"/>
      <c r="D32" s="54"/>
      <c r="E32" s="53"/>
      <c r="F32" s="55"/>
      <c r="G32" s="56"/>
      <c r="H32" s="51"/>
    </row>
    <row r="33" spans="2:8" s="44" customFormat="1" ht="16.5" thickBot="1">
      <c r="B33" s="52"/>
      <c r="C33" s="53"/>
      <c r="D33" s="57"/>
      <c r="E33" s="53"/>
      <c r="F33" s="55"/>
      <c r="G33" s="56"/>
      <c r="H33" s="51"/>
    </row>
    <row r="34" spans="2:8" s="44" customFormat="1" ht="16.5" thickBot="1">
      <c r="B34" s="52"/>
      <c r="C34" s="53"/>
      <c r="D34" s="54"/>
      <c r="E34" s="53"/>
      <c r="F34" s="55"/>
      <c r="G34" s="56"/>
      <c r="H34" s="51"/>
    </row>
    <row r="35" spans="2:8" s="44" customFormat="1" ht="16.5" thickBot="1">
      <c r="B35" s="52"/>
      <c r="C35" s="53"/>
      <c r="D35" s="54"/>
      <c r="E35" s="53"/>
      <c r="F35" s="55"/>
      <c r="G35" s="56"/>
      <c r="H35" s="51"/>
    </row>
    <row r="36" spans="2:8" s="44" customFormat="1" ht="16.5" thickBot="1">
      <c r="B36" s="52"/>
      <c r="C36" s="53"/>
      <c r="D36" s="57"/>
      <c r="E36" s="53"/>
      <c r="F36" s="55"/>
      <c r="G36" s="56"/>
      <c r="H36" s="51"/>
    </row>
    <row r="37" spans="2:8" s="44" customFormat="1" ht="16.5" thickBot="1">
      <c r="B37" s="52"/>
      <c r="C37" s="53"/>
      <c r="D37" s="57"/>
      <c r="E37" s="53"/>
      <c r="F37" s="55"/>
      <c r="G37" s="56"/>
      <c r="H37" s="51"/>
    </row>
    <row r="38" spans="2:8" s="44" customFormat="1" ht="16.5" thickBot="1">
      <c r="B38" s="52"/>
      <c r="C38" s="53"/>
      <c r="D38" s="57"/>
      <c r="E38" s="53"/>
      <c r="F38" s="55"/>
      <c r="G38" s="56"/>
      <c r="H38" s="51"/>
    </row>
    <row r="39" spans="2:8" s="44" customFormat="1" ht="16.5" thickBot="1">
      <c r="B39" s="52"/>
      <c r="C39" s="53"/>
      <c r="D39" s="54"/>
      <c r="E39" s="53"/>
      <c r="F39" s="55"/>
      <c r="G39" s="56"/>
      <c r="H39" s="51"/>
    </row>
    <row r="40" spans="2:8" s="44" customFormat="1" ht="16.5" thickBot="1">
      <c r="B40" s="52"/>
      <c r="C40" s="53"/>
      <c r="D40" s="54"/>
      <c r="E40" s="53"/>
      <c r="F40" s="55"/>
      <c r="G40" s="56"/>
      <c r="H40" s="51"/>
    </row>
    <row r="41" spans="2:8" s="44" customFormat="1" ht="16.5" thickBot="1">
      <c r="B41" s="52"/>
      <c r="C41" s="53"/>
      <c r="D41" s="54"/>
      <c r="E41" s="53"/>
      <c r="F41" s="55"/>
      <c r="G41" s="56"/>
      <c r="H41" s="51"/>
    </row>
    <row r="42" spans="2:8" s="44" customFormat="1" ht="16.5" thickBot="1">
      <c r="B42" s="52"/>
      <c r="C42" s="53"/>
      <c r="D42" s="57"/>
      <c r="E42" s="53"/>
      <c r="F42" s="55"/>
      <c r="G42" s="56"/>
      <c r="H42" s="51"/>
    </row>
    <row r="43" spans="2:8" s="44" customFormat="1" ht="16.5" thickBot="1">
      <c r="B43" s="52"/>
      <c r="C43" s="53"/>
      <c r="D43" s="57"/>
      <c r="E43" s="53"/>
      <c r="F43" s="55"/>
      <c r="G43" s="56"/>
      <c r="H43" s="51"/>
    </row>
    <row r="44" spans="2:8" s="44" customFormat="1" ht="16.5" thickBot="1">
      <c r="B44" s="52"/>
      <c r="C44" s="53"/>
      <c r="D44" s="54"/>
      <c r="E44" s="53"/>
      <c r="F44" s="55"/>
      <c r="G44" s="56"/>
      <c r="H44" s="51"/>
    </row>
    <row r="45" spans="2:8" s="44" customFormat="1" ht="16.5" thickBot="1">
      <c r="B45" s="52"/>
      <c r="C45" s="53"/>
      <c r="D45" s="54"/>
      <c r="E45" s="53"/>
      <c r="F45" s="55"/>
      <c r="G45" s="56"/>
      <c r="H45" s="51"/>
    </row>
    <row r="46" spans="2:8" s="44" customFormat="1" ht="16.5" thickBot="1">
      <c r="B46" s="52"/>
      <c r="C46" s="53"/>
      <c r="D46" s="57"/>
      <c r="E46" s="53"/>
      <c r="F46" s="55"/>
      <c r="G46" s="56"/>
      <c r="H46" s="51"/>
    </row>
    <row r="47" spans="2:8" s="44" customFormat="1" ht="16.5" thickBot="1">
      <c r="B47" s="52"/>
      <c r="C47" s="53"/>
      <c r="D47" s="54"/>
      <c r="E47" s="53"/>
      <c r="F47" s="55"/>
      <c r="G47" s="56"/>
      <c r="H47" s="51"/>
    </row>
    <row r="48" spans="2:8" s="44" customFormat="1" ht="16.5" thickBot="1">
      <c r="B48" s="52"/>
      <c r="C48" s="53"/>
      <c r="D48" s="54"/>
      <c r="E48" s="53"/>
      <c r="F48" s="55"/>
      <c r="G48" s="56"/>
      <c r="H48" s="51"/>
    </row>
    <row r="49" spans="2:8" s="44" customFormat="1" ht="16.5" thickBot="1">
      <c r="B49" s="52"/>
      <c r="C49" s="53"/>
      <c r="D49" s="57"/>
      <c r="E49" s="53"/>
      <c r="F49" s="55"/>
      <c r="G49" s="56"/>
      <c r="H49" s="51"/>
    </row>
    <row r="50" spans="2:8" s="44" customFormat="1" ht="16.5" thickBot="1">
      <c r="B50" s="52"/>
      <c r="C50" s="53"/>
      <c r="D50" s="54"/>
      <c r="E50" s="53"/>
      <c r="F50" s="55"/>
      <c r="G50" s="56"/>
      <c r="H50" s="51"/>
    </row>
    <row r="51" spans="2:8" s="44" customFormat="1" ht="16.5" thickBot="1">
      <c r="B51" s="52"/>
      <c r="C51" s="53"/>
      <c r="D51" s="57"/>
      <c r="E51" s="53"/>
      <c r="F51" s="55"/>
      <c r="G51" s="56"/>
      <c r="H51" s="51"/>
    </row>
    <row r="52" spans="2:8" s="44" customFormat="1" ht="16.5" thickBot="1">
      <c r="B52" s="52"/>
      <c r="C52" s="53"/>
      <c r="D52" s="57"/>
      <c r="E52" s="53"/>
      <c r="F52" s="55"/>
      <c r="G52" s="56"/>
      <c r="H52" s="51"/>
    </row>
    <row r="53" spans="2:8" s="44" customFormat="1" ht="16.5" thickBot="1">
      <c r="B53" s="52"/>
      <c r="C53" s="53"/>
      <c r="D53" s="57"/>
      <c r="E53" s="53"/>
      <c r="F53" s="55"/>
      <c r="G53" s="56"/>
      <c r="H53" s="51"/>
    </row>
    <row r="54" spans="2:8" s="44" customFormat="1" ht="16.5" thickBot="1">
      <c r="B54" s="52"/>
      <c r="C54" s="53"/>
      <c r="D54" s="54"/>
      <c r="E54" s="53"/>
      <c r="F54" s="55"/>
      <c r="G54" s="56"/>
      <c r="H54" s="51"/>
    </row>
    <row r="55" spans="2:8" s="44" customFormat="1" ht="16.5" thickBot="1">
      <c r="B55" s="52"/>
      <c r="C55" s="53"/>
      <c r="D55" s="57"/>
      <c r="E55" s="53"/>
      <c r="F55" s="55"/>
      <c r="G55" s="56"/>
      <c r="H55" s="51"/>
    </row>
    <row r="56" spans="2:8" s="44" customFormat="1" ht="16.5" thickBot="1">
      <c r="B56" s="52"/>
      <c r="C56" s="53"/>
      <c r="D56" s="54"/>
      <c r="E56" s="53"/>
      <c r="F56" s="55"/>
      <c r="G56" s="56"/>
      <c r="H56" s="51"/>
    </row>
    <row r="57" spans="2:8" s="44" customFormat="1" ht="16.5" thickBot="1">
      <c r="B57" s="52"/>
      <c r="C57" s="53"/>
      <c r="D57" s="57"/>
      <c r="E57" s="53"/>
      <c r="F57" s="55"/>
      <c r="G57" s="56"/>
      <c r="H57" s="51"/>
    </row>
    <row r="58" spans="2:8" s="44" customFormat="1" ht="16.5" thickBot="1">
      <c r="B58" s="52"/>
      <c r="C58" s="53"/>
      <c r="D58" s="57"/>
      <c r="E58" s="53"/>
      <c r="F58" s="55"/>
      <c r="G58" s="56"/>
      <c r="H58" s="51"/>
    </row>
    <row r="59" spans="2:8" s="44" customFormat="1" ht="16.5" thickBot="1">
      <c r="B59" s="52"/>
      <c r="C59" s="53"/>
      <c r="D59" s="54"/>
      <c r="E59" s="53"/>
      <c r="F59" s="55"/>
      <c r="G59" s="56"/>
      <c r="H59" s="51"/>
    </row>
    <row r="60" spans="2:8" s="44" customFormat="1" ht="16.5" thickBot="1">
      <c r="B60" s="52"/>
      <c r="C60" s="53"/>
      <c r="D60" s="57"/>
      <c r="E60" s="53"/>
      <c r="F60" s="55"/>
      <c r="G60" s="56"/>
      <c r="H60" s="51"/>
    </row>
    <row r="61" spans="2:8" s="44" customFormat="1" ht="16.5" thickBot="1">
      <c r="B61" s="52"/>
      <c r="C61" s="53"/>
      <c r="D61" s="54"/>
      <c r="E61" s="53"/>
      <c r="F61" s="55"/>
      <c r="G61" s="56"/>
      <c r="H61" s="51"/>
    </row>
    <row r="62" spans="2:8" s="44" customFormat="1" ht="16.5" thickBot="1">
      <c r="B62" s="52"/>
      <c r="C62" s="53"/>
      <c r="D62" s="57"/>
      <c r="E62" s="53"/>
      <c r="F62" s="55"/>
      <c r="G62" s="56"/>
      <c r="H62" s="51"/>
    </row>
    <row r="63" spans="2:8" s="44" customFormat="1" ht="16.5" thickBot="1">
      <c r="B63" s="52"/>
      <c r="C63" s="53"/>
      <c r="D63" s="54"/>
      <c r="E63" s="53"/>
      <c r="F63" s="55"/>
      <c r="G63" s="56"/>
      <c r="H63" s="51"/>
    </row>
  </sheetData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8"/>
  <dimension ref="A1:L18"/>
  <sheetViews>
    <sheetView workbookViewId="0">
      <selection activeCell="A20" sqref="A20"/>
    </sheetView>
  </sheetViews>
  <sheetFormatPr defaultRowHeight="12.75"/>
  <cols>
    <col min="1" max="1" width="14.85546875" style="32" customWidth="1"/>
    <col min="2" max="2" width="7.85546875" customWidth="1"/>
    <col min="3" max="3" width="9.28515625" bestFit="1" customWidth="1"/>
    <col min="8" max="8" width="9.28515625" style="67" bestFit="1" customWidth="1"/>
    <col min="9" max="9" width="9.28515625" bestFit="1" customWidth="1"/>
  </cols>
  <sheetData>
    <row r="1" spans="1:12" s="32" customFormat="1">
      <c r="A1" s="32" t="s">
        <v>24</v>
      </c>
      <c r="B1" s="32" t="s">
        <v>13</v>
      </c>
      <c r="C1" s="34" t="s">
        <v>5</v>
      </c>
      <c r="D1" s="35" t="s">
        <v>3</v>
      </c>
      <c r="E1" s="36" t="s">
        <v>16</v>
      </c>
      <c r="F1" s="37" t="s">
        <v>18</v>
      </c>
      <c r="G1" s="42" t="s">
        <v>21</v>
      </c>
      <c r="H1" s="65" t="s">
        <v>30</v>
      </c>
      <c r="I1" s="32" t="s">
        <v>17</v>
      </c>
      <c r="J1" s="64" t="s">
        <v>29</v>
      </c>
      <c r="K1" s="62" t="s">
        <v>27</v>
      </c>
      <c r="L1" s="63" t="s">
        <v>28</v>
      </c>
    </row>
    <row r="3" spans="1:12">
      <c r="A3" s="32">
        <v>1925</v>
      </c>
      <c r="C3" s="66" t="s">
        <v>20</v>
      </c>
      <c r="D3" s="66" t="s">
        <v>20</v>
      </c>
      <c r="E3" s="66" t="s">
        <v>20</v>
      </c>
      <c r="F3" s="66" t="s">
        <v>20</v>
      </c>
      <c r="G3" s="66" t="s">
        <v>20</v>
      </c>
      <c r="H3" s="66" t="s">
        <v>20</v>
      </c>
      <c r="I3" s="66" t="s">
        <v>20</v>
      </c>
      <c r="J3" s="66" t="s">
        <v>20</v>
      </c>
      <c r="K3" s="66" t="s">
        <v>20</v>
      </c>
      <c r="L3" s="66" t="s">
        <v>20</v>
      </c>
    </row>
    <row r="4" spans="1:12">
      <c r="A4" s="32">
        <v>1928</v>
      </c>
      <c r="C4" s="66" t="s">
        <v>20</v>
      </c>
      <c r="D4" s="66" t="s">
        <v>20</v>
      </c>
      <c r="E4" s="66" t="s">
        <v>20</v>
      </c>
      <c r="F4" s="66" t="s">
        <v>20</v>
      </c>
      <c r="G4" s="66" t="s">
        <v>20</v>
      </c>
      <c r="H4" s="66" t="s">
        <v>20</v>
      </c>
      <c r="I4" s="66" t="s">
        <v>20</v>
      </c>
      <c r="J4" s="66" t="s">
        <v>20</v>
      </c>
      <c r="K4" s="66" t="s">
        <v>20</v>
      </c>
      <c r="L4" s="66" t="s">
        <v>20</v>
      </c>
    </row>
    <row r="5" spans="1:12">
      <c r="A5" s="32">
        <v>1934</v>
      </c>
      <c r="C5" s="66" t="s">
        <v>20</v>
      </c>
      <c r="D5" s="66" t="s">
        <v>20</v>
      </c>
      <c r="E5" s="66" t="s">
        <v>20</v>
      </c>
      <c r="F5" s="66" t="s">
        <v>20</v>
      </c>
      <c r="G5" s="66" t="s">
        <v>20</v>
      </c>
      <c r="H5" s="66" t="s">
        <v>20</v>
      </c>
      <c r="I5" s="66" t="s">
        <v>20</v>
      </c>
      <c r="J5" s="66" t="s">
        <v>20</v>
      </c>
      <c r="K5" s="66" t="s">
        <v>20</v>
      </c>
      <c r="L5" s="66" t="s">
        <v>20</v>
      </c>
    </row>
    <row r="6" spans="1:12">
      <c r="A6" s="32">
        <v>1942</v>
      </c>
      <c r="B6">
        <v>15</v>
      </c>
      <c r="C6" s="66" t="s">
        <v>20</v>
      </c>
      <c r="D6" s="66" t="s">
        <v>20</v>
      </c>
      <c r="E6" s="66" t="s">
        <v>20</v>
      </c>
      <c r="F6" s="66" t="s">
        <v>20</v>
      </c>
      <c r="G6" s="66" t="s">
        <v>20</v>
      </c>
      <c r="H6" s="66" t="s">
        <v>20</v>
      </c>
      <c r="I6" s="66" t="s">
        <v>20</v>
      </c>
      <c r="J6" s="66" t="s">
        <v>20</v>
      </c>
      <c r="K6" s="66" t="s">
        <v>20</v>
      </c>
      <c r="L6" s="66" t="s">
        <v>20</v>
      </c>
    </row>
    <row r="7" spans="1:12">
      <c r="A7" s="32">
        <v>1945</v>
      </c>
      <c r="B7">
        <v>15</v>
      </c>
      <c r="C7" s="66" t="s">
        <v>20</v>
      </c>
      <c r="D7" s="66" t="s">
        <v>20</v>
      </c>
      <c r="E7" s="66" t="s">
        <v>20</v>
      </c>
      <c r="F7" s="66" t="s">
        <v>20</v>
      </c>
      <c r="G7" s="66" t="s">
        <v>20</v>
      </c>
      <c r="H7" s="66" t="s">
        <v>20</v>
      </c>
      <c r="I7" s="66" t="s">
        <v>20</v>
      </c>
      <c r="J7" s="66" t="s">
        <v>20</v>
      </c>
      <c r="K7" s="66" t="s">
        <v>20</v>
      </c>
      <c r="L7" s="66" t="s">
        <v>20</v>
      </c>
    </row>
    <row r="8" spans="1:12">
      <c r="A8" s="32">
        <v>1950</v>
      </c>
      <c r="B8">
        <v>15</v>
      </c>
      <c r="C8" s="66" t="s">
        <v>20</v>
      </c>
      <c r="D8" s="66" t="s">
        <v>20</v>
      </c>
      <c r="E8" s="66" t="s">
        <v>20</v>
      </c>
      <c r="F8" s="66" t="s">
        <v>20</v>
      </c>
      <c r="G8" s="66" t="s">
        <v>20</v>
      </c>
      <c r="H8" s="66" t="s">
        <v>20</v>
      </c>
      <c r="I8" s="66" t="s">
        <v>20</v>
      </c>
      <c r="J8" s="66" t="s">
        <v>20</v>
      </c>
      <c r="K8" s="66" t="s">
        <v>20</v>
      </c>
      <c r="L8" s="66" t="s">
        <v>20</v>
      </c>
    </row>
    <row r="9" spans="1:12">
      <c r="A9" s="32">
        <v>1955</v>
      </c>
      <c r="B9">
        <v>15</v>
      </c>
      <c r="C9" s="66" t="s">
        <v>20</v>
      </c>
      <c r="D9" s="66" t="s">
        <v>20</v>
      </c>
      <c r="E9" s="66" t="s">
        <v>20</v>
      </c>
      <c r="F9" s="66" t="s">
        <v>20</v>
      </c>
      <c r="G9" s="66" t="s">
        <v>20</v>
      </c>
      <c r="H9" s="66" t="s">
        <v>20</v>
      </c>
      <c r="I9" s="66" t="s">
        <v>20</v>
      </c>
      <c r="J9" s="66" t="s">
        <v>20</v>
      </c>
      <c r="K9" s="66" t="s">
        <v>20</v>
      </c>
      <c r="L9" s="66" t="s">
        <v>20</v>
      </c>
    </row>
    <row r="10" spans="1:12">
      <c r="A10" s="32">
        <v>1960</v>
      </c>
      <c r="B10">
        <v>15</v>
      </c>
      <c r="C10" s="66" t="s">
        <v>20</v>
      </c>
      <c r="D10" s="66" t="s">
        <v>20</v>
      </c>
      <c r="E10" s="66" t="s">
        <v>20</v>
      </c>
      <c r="F10" s="66" t="s">
        <v>20</v>
      </c>
      <c r="G10" s="66" t="s">
        <v>20</v>
      </c>
      <c r="H10" s="66" t="s">
        <v>20</v>
      </c>
      <c r="I10" s="66" t="s">
        <v>20</v>
      </c>
      <c r="J10" s="66" t="s">
        <v>20</v>
      </c>
      <c r="K10" s="66" t="s">
        <v>20</v>
      </c>
      <c r="L10" s="66" t="s">
        <v>20</v>
      </c>
    </row>
    <row r="11" spans="1:12">
      <c r="A11" s="32">
        <v>1967</v>
      </c>
      <c r="B11">
        <v>15</v>
      </c>
      <c r="C11" s="66" t="s">
        <v>20</v>
      </c>
      <c r="D11" s="66" t="s">
        <v>20</v>
      </c>
      <c r="E11" s="66" t="s">
        <v>20</v>
      </c>
      <c r="F11" s="66" t="s">
        <v>20</v>
      </c>
      <c r="G11" s="66" t="s">
        <v>20</v>
      </c>
      <c r="H11" s="66" t="s">
        <v>20</v>
      </c>
      <c r="I11" s="66" t="s">
        <v>20</v>
      </c>
      <c r="J11" s="66" t="s">
        <v>20</v>
      </c>
      <c r="K11" s="66" t="s">
        <v>20</v>
      </c>
      <c r="L11" s="66" t="s">
        <v>20</v>
      </c>
    </row>
    <row r="12" spans="1:12">
      <c r="A12" s="32">
        <v>1974</v>
      </c>
      <c r="B12">
        <v>15</v>
      </c>
      <c r="C12" s="66">
        <v>0.30170000000000002</v>
      </c>
      <c r="D12" s="66">
        <v>0.23019999999999999</v>
      </c>
      <c r="E12" s="66">
        <v>0.1552</v>
      </c>
      <c r="F12" s="67" t="s">
        <v>20</v>
      </c>
      <c r="G12" s="66" t="s">
        <v>20</v>
      </c>
      <c r="H12" s="66">
        <v>0.1032</v>
      </c>
      <c r="I12" s="66">
        <v>0.21</v>
      </c>
      <c r="J12" s="66" t="s">
        <v>20</v>
      </c>
      <c r="K12" s="66" t="s">
        <v>20</v>
      </c>
      <c r="L12" s="66" t="s">
        <v>20</v>
      </c>
    </row>
    <row r="13" spans="1:12">
      <c r="A13" s="32">
        <v>1979</v>
      </c>
      <c r="B13">
        <v>15</v>
      </c>
      <c r="C13" s="66">
        <v>0.26619999999999999</v>
      </c>
      <c r="D13" s="66">
        <v>0.2389</v>
      </c>
      <c r="E13" s="66">
        <v>0.11210000000000001</v>
      </c>
      <c r="F13" s="67" t="s">
        <v>20</v>
      </c>
      <c r="G13" s="66" t="s">
        <v>20</v>
      </c>
      <c r="H13" s="66">
        <v>0.1996</v>
      </c>
      <c r="I13" s="66">
        <v>0.1832</v>
      </c>
      <c r="J13" s="66" t="s">
        <v>20</v>
      </c>
      <c r="K13" s="66" t="s">
        <v>20</v>
      </c>
      <c r="L13" s="66" t="s">
        <v>20</v>
      </c>
    </row>
    <row r="14" spans="1:12">
      <c r="A14" s="32">
        <v>1985</v>
      </c>
      <c r="B14">
        <v>15</v>
      </c>
      <c r="C14" s="66">
        <v>0.30220000000000002</v>
      </c>
      <c r="D14" s="66">
        <v>0.2298</v>
      </c>
      <c r="E14" s="66">
        <v>9.3399999999999997E-2</v>
      </c>
      <c r="F14" s="66">
        <v>1.89E-2</v>
      </c>
      <c r="G14" s="66" t="s">
        <v>20</v>
      </c>
      <c r="H14" s="66">
        <v>0.1033</v>
      </c>
      <c r="I14" s="66">
        <v>0.2525</v>
      </c>
      <c r="J14" s="66" t="s">
        <v>20</v>
      </c>
      <c r="K14" s="66" t="s">
        <v>20</v>
      </c>
      <c r="L14" s="66" t="s">
        <v>20</v>
      </c>
    </row>
    <row r="15" spans="1:12">
      <c r="A15" s="32">
        <v>1991</v>
      </c>
      <c r="B15">
        <v>15</v>
      </c>
      <c r="C15" s="66">
        <v>0.19009999999999999</v>
      </c>
      <c r="D15" s="66">
        <v>0.13339999999999999</v>
      </c>
      <c r="E15" s="66">
        <v>0.20519999999999999</v>
      </c>
      <c r="F15" s="66">
        <v>2.76E-2</v>
      </c>
      <c r="G15" s="66" t="s">
        <v>20</v>
      </c>
      <c r="H15" s="66">
        <v>0.20180000000000001</v>
      </c>
      <c r="I15" s="66">
        <v>0.14180000000000001</v>
      </c>
      <c r="J15" s="66">
        <v>0.10009999999999999</v>
      </c>
      <c r="K15" s="66" t="s">
        <v>20</v>
      </c>
      <c r="L15" s="66" t="s">
        <v>20</v>
      </c>
    </row>
    <row r="16" spans="1:12">
      <c r="A16" s="32">
        <v>1999</v>
      </c>
      <c r="B16">
        <v>15</v>
      </c>
      <c r="C16" s="66">
        <v>0.2024</v>
      </c>
      <c r="D16" s="66">
        <v>0.2046</v>
      </c>
      <c r="E16" s="66">
        <v>0.1363</v>
      </c>
      <c r="F16" s="66" t="s">
        <v>20</v>
      </c>
      <c r="G16" s="66">
        <v>3.4200000000000001E-2</v>
      </c>
      <c r="H16" s="66">
        <v>0.16700000000000001</v>
      </c>
      <c r="I16" s="66">
        <v>0.2175</v>
      </c>
      <c r="J16" s="66">
        <v>3.8100000000000002E-2</v>
      </c>
      <c r="K16" s="66" t="s">
        <v>20</v>
      </c>
      <c r="L16" s="66" t="s">
        <v>20</v>
      </c>
    </row>
    <row r="17" spans="1:12">
      <c r="A17" s="32">
        <v>2004</v>
      </c>
      <c r="B17">
        <v>15</v>
      </c>
      <c r="C17" s="66">
        <v>0.1394</v>
      </c>
      <c r="D17" s="66">
        <v>0.1852</v>
      </c>
      <c r="E17" s="66">
        <v>0.15229999999999999</v>
      </c>
      <c r="F17" s="66">
        <v>0.13550000000000001</v>
      </c>
      <c r="G17" s="66">
        <v>4.1599999999999998E-2</v>
      </c>
      <c r="H17" s="66">
        <v>0.1016</v>
      </c>
      <c r="I17" s="66">
        <v>0.21190000000000001</v>
      </c>
      <c r="J17" s="66">
        <v>2.9499999999999998E-2</v>
      </c>
      <c r="K17" s="66" t="s">
        <v>20</v>
      </c>
      <c r="L17" s="66" t="s">
        <v>20</v>
      </c>
    </row>
    <row r="18" spans="1:12">
      <c r="A18" s="32">
        <v>2009</v>
      </c>
      <c r="B18">
        <v>15</v>
      </c>
      <c r="C18" s="66">
        <v>0.13150000000000001</v>
      </c>
      <c r="D18" s="66">
        <v>0.2162</v>
      </c>
      <c r="E18" s="66">
        <v>0.16830000000000001</v>
      </c>
      <c r="F18" s="66">
        <v>9.1700000000000004E-2</v>
      </c>
      <c r="G18" s="66">
        <v>7.7000000000000002E-3</v>
      </c>
      <c r="H18" s="66">
        <v>8.48E-2</v>
      </c>
      <c r="I18" s="66">
        <v>0.2999</v>
      </c>
      <c r="J18" s="66" t="s">
        <v>20</v>
      </c>
      <c r="K18" s="66" t="s">
        <v>20</v>
      </c>
      <c r="L18" s="66" t="s">
        <v>20</v>
      </c>
    </row>
  </sheetData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1974</vt:lpstr>
      <vt:lpstr>1979</vt:lpstr>
      <vt:lpstr>1985</vt:lpstr>
      <vt:lpstr>1991</vt:lpstr>
      <vt:lpstr>1999</vt:lpstr>
      <vt:lpstr>2004</vt:lpstr>
      <vt:lpstr>2009</vt:lpstr>
      <vt:lpstr>HighVotes</vt:lpstr>
      <vt:lpstr>Party%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dcterms:created xsi:type="dcterms:W3CDTF">2009-07-03T17:42:02Z</dcterms:created>
  <dcterms:modified xsi:type="dcterms:W3CDTF">2011-01-05T01:25:14Z</dcterms:modified>
</cp:coreProperties>
</file>