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90" windowWidth="12240" windowHeight="7875" activeTab="9"/>
  </bookViews>
  <sheets>
    <sheet name="1967" sheetId="11" r:id="rId1"/>
    <sheet name="1974" sheetId="10" r:id="rId2"/>
    <sheet name="1979" sheetId="9" r:id="rId3"/>
    <sheet name="1985" sheetId="8" r:id="rId4"/>
    <sheet name="1991" sheetId="7" r:id="rId5"/>
    <sheet name="1999" sheetId="6" r:id="rId6"/>
    <sheet name="2004" sheetId="5" r:id="rId7"/>
    <sheet name="2009" sheetId="1" r:id="rId8"/>
    <sheet name="Party%" sheetId="4" r:id="rId9"/>
    <sheet name="HighVotes" sheetId="3" r:id="rId10"/>
  </sheets>
  <calcPr calcId="125725"/>
</workbook>
</file>

<file path=xl/calcChain.xml><?xml version="1.0" encoding="utf-8"?>
<calcChain xmlns="http://schemas.openxmlformats.org/spreadsheetml/2006/main">
  <c r="N22" i="8"/>
  <c r="M161" i="11"/>
  <c r="M162"/>
  <c r="M163"/>
  <c r="M164"/>
  <c r="M159"/>
  <c r="G189"/>
  <c r="F189"/>
  <c r="E189"/>
  <c r="D189"/>
  <c r="B189"/>
  <c r="C189"/>
  <c r="M131"/>
  <c r="M132"/>
  <c r="M133"/>
  <c r="N134"/>
  <c r="M129"/>
  <c r="N177"/>
  <c r="N178"/>
  <c r="N179"/>
  <c r="N180"/>
  <c r="N175"/>
  <c r="P144"/>
  <c r="P145"/>
  <c r="P146"/>
  <c r="P148"/>
  <c r="P142"/>
  <c r="O113"/>
  <c r="O114"/>
  <c r="O115"/>
  <c r="O116"/>
  <c r="O117"/>
  <c r="O111"/>
  <c r="P116"/>
  <c r="P97"/>
  <c r="P98"/>
  <c r="P99"/>
  <c r="P95"/>
  <c r="L84"/>
  <c r="L86"/>
  <c r="L88"/>
  <c r="M87"/>
  <c r="L82"/>
  <c r="M69"/>
  <c r="M70"/>
  <c r="M71"/>
  <c r="M73"/>
  <c r="M67"/>
  <c r="O53"/>
  <c r="O54"/>
  <c r="O55"/>
  <c r="O56"/>
  <c r="O57"/>
  <c r="O51"/>
  <c r="P56"/>
  <c r="M38"/>
  <c r="M39"/>
  <c r="M40"/>
  <c r="M42"/>
  <c r="M36"/>
  <c r="N41"/>
  <c r="M24"/>
  <c r="M25"/>
  <c r="M26"/>
  <c r="M22"/>
  <c r="N27"/>
  <c r="N5"/>
  <c r="N6"/>
  <c r="N7"/>
  <c r="N8"/>
  <c r="N9"/>
  <c r="O8"/>
  <c r="N3"/>
  <c r="O180"/>
  <c r="O179"/>
  <c r="O178"/>
  <c r="O177"/>
  <c r="N164"/>
  <c r="N163"/>
  <c r="N162"/>
  <c r="N161"/>
  <c r="Q148"/>
  <c r="Q147"/>
  <c r="Q146"/>
  <c r="Q145"/>
  <c r="Q144"/>
  <c r="N132"/>
  <c r="P117"/>
  <c r="P115"/>
  <c r="P113"/>
  <c r="Q101"/>
  <c r="Q100"/>
  <c r="Q99"/>
  <c r="Q98"/>
  <c r="Q97"/>
  <c r="M88"/>
  <c r="M86"/>
  <c r="M85"/>
  <c r="M84"/>
  <c r="N73"/>
  <c r="F190"/>
  <c r="N71"/>
  <c r="N70"/>
  <c r="N69"/>
  <c r="P57"/>
  <c r="P55"/>
  <c r="P54"/>
  <c r="P53"/>
  <c r="N42"/>
  <c r="N40"/>
  <c r="N39"/>
  <c r="N38"/>
  <c r="N28"/>
  <c r="N26"/>
  <c r="N25"/>
  <c r="N24"/>
  <c r="O9"/>
  <c r="O7"/>
  <c r="O6"/>
  <c r="O5"/>
  <c r="G173" i="10"/>
  <c r="F173"/>
  <c r="P157"/>
  <c r="P158"/>
  <c r="P159"/>
  <c r="P161"/>
  <c r="P155"/>
  <c r="O141"/>
  <c r="O142"/>
  <c r="O143"/>
  <c r="O139"/>
  <c r="T119"/>
  <c r="T120"/>
  <c r="T121"/>
  <c r="T123"/>
  <c r="P100"/>
  <c r="P101"/>
  <c r="P102"/>
  <c r="P103"/>
  <c r="P98"/>
  <c r="Q81"/>
  <c r="Q82"/>
  <c r="Q83"/>
  <c r="Q85"/>
  <c r="Q84"/>
  <c r="Q79"/>
  <c r="R62"/>
  <c r="R63"/>
  <c r="R64"/>
  <c r="R65"/>
  <c r="R60"/>
  <c r="Q44"/>
  <c r="Q45"/>
  <c r="Q46"/>
  <c r="Q47"/>
  <c r="Q42"/>
  <c r="M27"/>
  <c r="M28"/>
  <c r="M29"/>
  <c r="M30"/>
  <c r="M25"/>
  <c r="R5"/>
  <c r="R6"/>
  <c r="R7"/>
  <c r="R8"/>
  <c r="R3"/>
  <c r="B173"/>
  <c r="Q161"/>
  <c r="Q159"/>
  <c r="Q158"/>
  <c r="Q157"/>
  <c r="P144"/>
  <c r="P143"/>
  <c r="P142"/>
  <c r="P141"/>
  <c r="U123"/>
  <c r="U122"/>
  <c r="U121"/>
  <c r="U120"/>
  <c r="U119"/>
  <c r="Q103"/>
  <c r="Q102"/>
  <c r="Q101"/>
  <c r="Q100"/>
  <c r="R85"/>
  <c r="R84"/>
  <c r="R83"/>
  <c r="R82"/>
  <c r="R81"/>
  <c r="S65"/>
  <c r="S64"/>
  <c r="S63"/>
  <c r="S62"/>
  <c r="R47"/>
  <c r="R46"/>
  <c r="R45"/>
  <c r="R44"/>
  <c r="N30"/>
  <c r="N29"/>
  <c r="N28"/>
  <c r="N27"/>
  <c r="S8"/>
  <c r="S7"/>
  <c r="S6"/>
  <c r="S5"/>
  <c r="F220" i="9"/>
  <c r="G220"/>
  <c r="H220"/>
  <c r="E220"/>
  <c r="D220"/>
  <c r="C220"/>
  <c r="B220"/>
  <c r="P205"/>
  <c r="P206"/>
  <c r="P207"/>
  <c r="P209"/>
  <c r="P187"/>
  <c r="P188"/>
  <c r="P189"/>
  <c r="P192"/>
  <c r="P169"/>
  <c r="P170"/>
  <c r="P171"/>
  <c r="P172"/>
  <c r="P173"/>
  <c r="O153"/>
  <c r="O154"/>
  <c r="O155"/>
  <c r="V129"/>
  <c r="V130"/>
  <c r="V131"/>
  <c r="V133"/>
  <c r="U106"/>
  <c r="U107"/>
  <c r="U108"/>
  <c r="U110"/>
  <c r="R86"/>
  <c r="R87"/>
  <c r="R88"/>
  <c r="R90"/>
  <c r="S65"/>
  <c r="S66"/>
  <c r="S67"/>
  <c r="S68"/>
  <c r="S69"/>
  <c r="T42"/>
  <c r="T43"/>
  <c r="T44"/>
  <c r="T45"/>
  <c r="T47"/>
  <c r="U46"/>
  <c r="Q22"/>
  <c r="Q23"/>
  <c r="Q24"/>
  <c r="Q25"/>
  <c r="P5"/>
  <c r="P6"/>
  <c r="P7"/>
  <c r="P9"/>
  <c r="D190" i="11"/>
  <c r="C190"/>
  <c r="E190"/>
  <c r="G190"/>
  <c r="N72"/>
  <c r="P114"/>
  <c r="N131"/>
  <c r="N133"/>
  <c r="N135"/>
  <c r="C173" i="10"/>
  <c r="D173"/>
  <c r="E173"/>
  <c r="F174"/>
  <c r="C174"/>
  <c r="D174"/>
  <c r="E174"/>
  <c r="G174"/>
  <c r="Q160"/>
  <c r="Q208" i="9"/>
  <c r="Q207"/>
  <c r="Q206"/>
  <c r="Q205"/>
  <c r="Q192"/>
  <c r="Q190"/>
  <c r="Q189"/>
  <c r="Q188"/>
  <c r="Q187"/>
  <c r="Q173"/>
  <c r="Q172"/>
  <c r="Q171"/>
  <c r="Q170"/>
  <c r="Q169"/>
  <c r="P157"/>
  <c r="P156"/>
  <c r="P155"/>
  <c r="P154"/>
  <c r="P153"/>
  <c r="W133"/>
  <c r="W132"/>
  <c r="W131"/>
  <c r="W130"/>
  <c r="W129"/>
  <c r="V110"/>
  <c r="V109"/>
  <c r="V108"/>
  <c r="V107"/>
  <c r="V106"/>
  <c r="S90"/>
  <c r="S89"/>
  <c r="S88"/>
  <c r="S87"/>
  <c r="S86"/>
  <c r="T69"/>
  <c r="T68"/>
  <c r="T67"/>
  <c r="T66"/>
  <c r="T65"/>
  <c r="U47"/>
  <c r="U45"/>
  <c r="U44"/>
  <c r="U43"/>
  <c r="U42"/>
  <c r="R25"/>
  <c r="R24"/>
  <c r="R23"/>
  <c r="R22"/>
  <c r="Q9"/>
  <c r="Q8"/>
  <c r="Q7"/>
  <c r="Q6"/>
  <c r="Q5"/>
  <c r="B231" i="8"/>
  <c r="F231"/>
  <c r="G231"/>
  <c r="F221" i="9"/>
  <c r="G221"/>
  <c r="C221"/>
  <c r="D221"/>
  <c r="E221"/>
  <c r="H221"/>
  <c r="Q191"/>
  <c r="Q209"/>
  <c r="P215" i="8"/>
  <c r="P216"/>
  <c r="P217"/>
  <c r="P220"/>
  <c r="P213"/>
  <c r="P198"/>
  <c r="P199"/>
  <c r="P200"/>
  <c r="P203"/>
  <c r="P196"/>
  <c r="O158"/>
  <c r="O159"/>
  <c r="O160"/>
  <c r="O156"/>
  <c r="R138"/>
  <c r="R139"/>
  <c r="R140"/>
  <c r="R142"/>
  <c r="R144"/>
  <c r="R136"/>
  <c r="Q118"/>
  <c r="Q119"/>
  <c r="Q120"/>
  <c r="Q124"/>
  <c r="Q116"/>
  <c r="P101"/>
  <c r="P102"/>
  <c r="P103"/>
  <c r="P107"/>
  <c r="P99"/>
  <c r="T85"/>
  <c r="T79"/>
  <c r="T80"/>
  <c r="T81"/>
  <c r="T83"/>
  <c r="T77"/>
  <c r="S58"/>
  <c r="S59"/>
  <c r="S60"/>
  <c r="S63"/>
  <c r="S64"/>
  <c r="S56"/>
  <c r="R39"/>
  <c r="R40"/>
  <c r="R41"/>
  <c r="R44"/>
  <c r="R37"/>
  <c r="N24"/>
  <c r="N25"/>
  <c r="N26"/>
  <c r="R12"/>
  <c r="R5"/>
  <c r="R6"/>
  <c r="R7"/>
  <c r="S11"/>
  <c r="R3"/>
  <c r="V174"/>
  <c r="V175"/>
  <c r="V176"/>
  <c r="E231"/>
  <c r="V179"/>
  <c r="H231"/>
  <c r="V180"/>
  <c r="I231"/>
  <c r="V172"/>
  <c r="Q219"/>
  <c r="Q218"/>
  <c r="Q217"/>
  <c r="Q216"/>
  <c r="Q215"/>
  <c r="Q203"/>
  <c r="Q201"/>
  <c r="Q200"/>
  <c r="W180"/>
  <c r="W179"/>
  <c r="W178"/>
  <c r="W177"/>
  <c r="W176"/>
  <c r="W175"/>
  <c r="W174"/>
  <c r="P164"/>
  <c r="P163"/>
  <c r="P162"/>
  <c r="P161"/>
  <c r="P160"/>
  <c r="P159"/>
  <c r="P158"/>
  <c r="S144"/>
  <c r="S143"/>
  <c r="S142"/>
  <c r="S141"/>
  <c r="S140"/>
  <c r="S139"/>
  <c r="S138"/>
  <c r="R124"/>
  <c r="R123"/>
  <c r="R122"/>
  <c r="R121"/>
  <c r="R120"/>
  <c r="R119"/>
  <c r="R118"/>
  <c r="Q107"/>
  <c r="Q106"/>
  <c r="Q105"/>
  <c r="F232"/>
  <c r="Q103"/>
  <c r="Q102"/>
  <c r="Q101"/>
  <c r="U85"/>
  <c r="U84"/>
  <c r="U83"/>
  <c r="U82"/>
  <c r="U80"/>
  <c r="U79"/>
  <c r="T64"/>
  <c r="T63"/>
  <c r="T62"/>
  <c r="T61"/>
  <c r="T60"/>
  <c r="T59"/>
  <c r="T58"/>
  <c r="S44"/>
  <c r="S43"/>
  <c r="S42"/>
  <c r="S41"/>
  <c r="S40"/>
  <c r="S39"/>
  <c r="O29"/>
  <c r="O28"/>
  <c r="O27"/>
  <c r="O26"/>
  <c r="O25"/>
  <c r="O24"/>
  <c r="S12"/>
  <c r="S10"/>
  <c r="S9"/>
  <c r="S8"/>
  <c r="S7"/>
  <c r="S6"/>
  <c r="S5"/>
  <c r="B221" i="7"/>
  <c r="R143"/>
  <c r="Q138"/>
  <c r="H221"/>
  <c r="G221"/>
  <c r="N128"/>
  <c r="N121"/>
  <c r="N122"/>
  <c r="O127"/>
  <c r="N119"/>
  <c r="R60"/>
  <c r="R61"/>
  <c r="R65"/>
  <c r="R67"/>
  <c r="S66"/>
  <c r="S81"/>
  <c r="S82"/>
  <c r="S83"/>
  <c r="S85"/>
  <c r="S88"/>
  <c r="T87"/>
  <c r="T86"/>
  <c r="R58"/>
  <c r="S79"/>
  <c r="R40"/>
  <c r="R42"/>
  <c r="R43"/>
  <c r="R44"/>
  <c r="R47"/>
  <c r="R48"/>
  <c r="S47"/>
  <c r="S46"/>
  <c r="M157"/>
  <c r="M158"/>
  <c r="M155"/>
  <c r="P24"/>
  <c r="P25"/>
  <c r="P29"/>
  <c r="P22"/>
  <c r="R102"/>
  <c r="R103"/>
  <c r="R105"/>
  <c r="F221"/>
  <c r="R108"/>
  <c r="S108"/>
  <c r="Q190"/>
  <c r="Q191"/>
  <c r="Q196"/>
  <c r="Q197"/>
  <c r="R196"/>
  <c r="R195"/>
  <c r="Q188"/>
  <c r="N172"/>
  <c r="N173"/>
  <c r="N177"/>
  <c r="N178"/>
  <c r="N207"/>
  <c r="N170"/>
  <c r="O177"/>
  <c r="N213"/>
  <c r="N208"/>
  <c r="N205"/>
  <c r="O212"/>
  <c r="Q139"/>
  <c r="Q144"/>
  <c r="Q142"/>
  <c r="I221"/>
  <c r="Q136"/>
  <c r="Q11"/>
  <c r="Q5"/>
  <c r="Q6"/>
  <c r="Q7"/>
  <c r="Q3"/>
  <c r="R10"/>
  <c r="E221"/>
  <c r="G232" i="8"/>
  <c r="H232"/>
  <c r="E232"/>
  <c r="C231"/>
  <c r="C232"/>
  <c r="D231"/>
  <c r="D232"/>
  <c r="I232"/>
  <c r="U81"/>
  <c r="Q104"/>
  <c r="Q198"/>
  <c r="Q199"/>
  <c r="Q202"/>
  <c r="Q220"/>
  <c r="J221" i="7"/>
  <c r="O211"/>
  <c r="O210"/>
  <c r="O209"/>
  <c r="O208"/>
  <c r="O207"/>
  <c r="R197"/>
  <c r="R194"/>
  <c r="R193"/>
  <c r="R192"/>
  <c r="O178"/>
  <c r="O176"/>
  <c r="O175"/>
  <c r="O174"/>
  <c r="O173"/>
  <c r="O172"/>
  <c r="N163"/>
  <c r="N162"/>
  <c r="N161"/>
  <c r="N160"/>
  <c r="N158"/>
  <c r="N157"/>
  <c r="R144"/>
  <c r="R142"/>
  <c r="R141"/>
  <c r="R140"/>
  <c r="R139"/>
  <c r="R138"/>
  <c r="O128"/>
  <c r="O126"/>
  <c r="O125"/>
  <c r="O124"/>
  <c r="O123"/>
  <c r="O122"/>
  <c r="O121"/>
  <c r="S107"/>
  <c r="S106"/>
  <c r="S105"/>
  <c r="S104"/>
  <c r="S103"/>
  <c r="S102"/>
  <c r="R100"/>
  <c r="S67"/>
  <c r="S65"/>
  <c r="S64"/>
  <c r="S63"/>
  <c r="S62"/>
  <c r="S61"/>
  <c r="S60"/>
  <c r="T88"/>
  <c r="T85"/>
  <c r="T84"/>
  <c r="T83"/>
  <c r="T82"/>
  <c r="T81"/>
  <c r="S48"/>
  <c r="S45"/>
  <c r="S44"/>
  <c r="S43"/>
  <c r="S42"/>
  <c r="Q29"/>
  <c r="Q28"/>
  <c r="Q27"/>
  <c r="Q26"/>
  <c r="Q25"/>
  <c r="Q24"/>
  <c r="R11"/>
  <c r="R9"/>
  <c r="R8"/>
  <c r="R7"/>
  <c r="R6"/>
  <c r="R5"/>
  <c r="C221"/>
  <c r="D221"/>
  <c r="F222"/>
  <c r="G222"/>
  <c r="H222"/>
  <c r="I222"/>
  <c r="D222"/>
  <c r="E222"/>
  <c r="C222"/>
  <c r="J222"/>
  <c r="N159"/>
  <c r="R190"/>
  <c r="R191"/>
  <c r="O213"/>
  <c r="J187" i="6"/>
  <c r="I187"/>
  <c r="H187"/>
  <c r="G187"/>
  <c r="F187"/>
  <c r="J136"/>
  <c r="J137"/>
  <c r="J141"/>
  <c r="J134"/>
  <c r="K149"/>
  <c r="K155"/>
  <c r="K147"/>
  <c r="L176"/>
  <c r="L177"/>
  <c r="L181"/>
  <c r="L174"/>
  <c r="J162"/>
  <c r="J163"/>
  <c r="J167"/>
  <c r="J160"/>
  <c r="P91"/>
  <c r="P97"/>
  <c r="Q97"/>
  <c r="Q96"/>
  <c r="P89"/>
  <c r="N63"/>
  <c r="O63"/>
  <c r="N69"/>
  <c r="O69"/>
  <c r="N61"/>
  <c r="L36"/>
  <c r="M36"/>
  <c r="L37"/>
  <c r="L38"/>
  <c r="M38"/>
  <c r="L34"/>
  <c r="N120"/>
  <c r="O120"/>
  <c r="N121"/>
  <c r="N122"/>
  <c r="O122"/>
  <c r="N118"/>
  <c r="M20"/>
  <c r="N20"/>
  <c r="M21"/>
  <c r="M22"/>
  <c r="N22"/>
  <c r="M25"/>
  <c r="N25"/>
  <c r="M18"/>
  <c r="L77"/>
  <c r="M77"/>
  <c r="L78"/>
  <c r="M81"/>
  <c r="L75"/>
  <c r="K50"/>
  <c r="L50"/>
  <c r="K52"/>
  <c r="L52"/>
  <c r="K55"/>
  <c r="K48"/>
  <c r="J113"/>
  <c r="K113"/>
  <c r="J108"/>
  <c r="J106"/>
  <c r="L5"/>
  <c r="M5"/>
  <c r="L7"/>
  <c r="M7"/>
  <c r="L10"/>
  <c r="M10"/>
  <c r="L3"/>
  <c r="B187"/>
  <c r="M181"/>
  <c r="M180"/>
  <c r="M179"/>
  <c r="M178"/>
  <c r="M177"/>
  <c r="M176"/>
  <c r="K166"/>
  <c r="K167"/>
  <c r="K165"/>
  <c r="K164"/>
  <c r="K163"/>
  <c r="K162"/>
  <c r="L155"/>
  <c r="L154"/>
  <c r="L153"/>
  <c r="L152"/>
  <c r="L151"/>
  <c r="L150"/>
  <c r="L149"/>
  <c r="K141"/>
  <c r="K140"/>
  <c r="K139"/>
  <c r="K138"/>
  <c r="K137"/>
  <c r="K136"/>
  <c r="O126"/>
  <c r="O125"/>
  <c r="O124"/>
  <c r="O123"/>
  <c r="O121"/>
  <c r="K112"/>
  <c r="K111"/>
  <c r="K110"/>
  <c r="K109"/>
  <c r="K108"/>
  <c r="Q95"/>
  <c r="Q93"/>
  <c r="Q92"/>
  <c r="Q91"/>
  <c r="M82"/>
  <c r="M80"/>
  <c r="M79"/>
  <c r="M78"/>
  <c r="O68"/>
  <c r="O67"/>
  <c r="O66"/>
  <c r="O65"/>
  <c r="O64"/>
  <c r="L55"/>
  <c r="L54"/>
  <c r="L53"/>
  <c r="L51"/>
  <c r="M40"/>
  <c r="M39"/>
  <c r="M37"/>
  <c r="N24"/>
  <c r="N23"/>
  <c r="N21"/>
  <c r="M9"/>
  <c r="M8"/>
  <c r="M6"/>
  <c r="H188"/>
  <c r="G188"/>
  <c r="I188"/>
  <c r="F188"/>
  <c r="J188"/>
  <c r="D187"/>
  <c r="D188"/>
  <c r="C187"/>
  <c r="C188"/>
  <c r="E187"/>
  <c r="E188"/>
  <c r="Q94"/>
  <c r="I165" i="1"/>
  <c r="H165"/>
  <c r="H166"/>
  <c r="J194" i="5"/>
  <c r="I194"/>
  <c r="N35"/>
  <c r="N34"/>
  <c r="O83"/>
  <c r="Q99"/>
  <c r="H194"/>
  <c r="G194"/>
  <c r="N129"/>
  <c r="N128"/>
  <c r="N127"/>
  <c r="B194"/>
  <c r="K142"/>
  <c r="K147"/>
  <c r="K140"/>
  <c r="O154"/>
  <c r="O155"/>
  <c r="O161"/>
  <c r="P160"/>
  <c r="P159"/>
  <c r="O152"/>
  <c r="K182"/>
  <c r="K183"/>
  <c r="K184"/>
  <c r="K188"/>
  <c r="L185"/>
  <c r="I195"/>
  <c r="K180"/>
  <c r="K170"/>
  <c r="C194"/>
  <c r="K171"/>
  <c r="D194"/>
  <c r="L173"/>
  <c r="K168"/>
  <c r="Q94"/>
  <c r="Q96"/>
  <c r="E194"/>
  <c r="Q97"/>
  <c r="F194"/>
  <c r="Q92"/>
  <c r="L64"/>
  <c r="L67"/>
  <c r="M68"/>
  <c r="M69"/>
  <c r="L62"/>
  <c r="N36"/>
  <c r="N32"/>
  <c r="O39"/>
  <c r="O38"/>
  <c r="N125"/>
  <c r="O133"/>
  <c r="O132"/>
  <c r="N18"/>
  <c r="N19"/>
  <c r="N20"/>
  <c r="N24"/>
  <c r="N16"/>
  <c r="O23"/>
  <c r="O78"/>
  <c r="O79"/>
  <c r="O80"/>
  <c r="P80"/>
  <c r="O81"/>
  <c r="O76"/>
  <c r="L50"/>
  <c r="L52"/>
  <c r="M52"/>
  <c r="M54"/>
  <c r="L48"/>
  <c r="I120"/>
  <c r="J118"/>
  <c r="I111"/>
  <c r="L188"/>
  <c r="L187"/>
  <c r="L186"/>
  <c r="L184"/>
  <c r="L183"/>
  <c r="L182"/>
  <c r="M71"/>
  <c r="M70"/>
  <c r="M67"/>
  <c r="M66"/>
  <c r="M65"/>
  <c r="M64"/>
  <c r="L5"/>
  <c r="L6"/>
  <c r="M6"/>
  <c r="L7"/>
  <c r="M7"/>
  <c r="M9"/>
  <c r="L3"/>
  <c r="L175"/>
  <c r="H195"/>
  <c r="L174"/>
  <c r="L171"/>
  <c r="P161"/>
  <c r="P158"/>
  <c r="P157"/>
  <c r="P156"/>
  <c r="P155"/>
  <c r="P154"/>
  <c r="L147"/>
  <c r="L146"/>
  <c r="L145"/>
  <c r="L144"/>
  <c r="L143"/>
  <c r="L142"/>
  <c r="O134"/>
  <c r="O131"/>
  <c r="O130"/>
  <c r="O129"/>
  <c r="O128"/>
  <c r="O127"/>
  <c r="J120"/>
  <c r="J119"/>
  <c r="J117"/>
  <c r="J116"/>
  <c r="J115"/>
  <c r="J114"/>
  <c r="J113"/>
  <c r="R99"/>
  <c r="R98"/>
  <c r="R97"/>
  <c r="R96"/>
  <c r="R95"/>
  <c r="R94"/>
  <c r="P83"/>
  <c r="P82"/>
  <c r="P81"/>
  <c r="P79"/>
  <c r="P78"/>
  <c r="M56"/>
  <c r="M55"/>
  <c r="M53"/>
  <c r="M51"/>
  <c r="M50"/>
  <c r="O40"/>
  <c r="O37"/>
  <c r="O36"/>
  <c r="O35"/>
  <c r="O34"/>
  <c r="O24"/>
  <c r="O22"/>
  <c r="O21"/>
  <c r="O20"/>
  <c r="O19"/>
  <c r="O18"/>
  <c r="M10"/>
  <c r="M8"/>
  <c r="M5"/>
  <c r="G165" i="1"/>
  <c r="B165"/>
  <c r="O155"/>
  <c r="O150"/>
  <c r="O151"/>
  <c r="O152"/>
  <c r="O148"/>
  <c r="K140"/>
  <c r="K137"/>
  <c r="K135"/>
  <c r="L139"/>
  <c r="K133"/>
  <c r="L119"/>
  <c r="L126"/>
  <c r="L123"/>
  <c r="L121"/>
  <c r="M125"/>
  <c r="M126"/>
  <c r="M124"/>
  <c r="M123"/>
  <c r="M122"/>
  <c r="M121"/>
  <c r="K114"/>
  <c r="K111"/>
  <c r="K107"/>
  <c r="M100"/>
  <c r="N99"/>
  <c r="P82"/>
  <c r="Q81"/>
  <c r="M94"/>
  <c r="M95"/>
  <c r="M96"/>
  <c r="M92"/>
  <c r="N100"/>
  <c r="N98"/>
  <c r="N97"/>
  <c r="N96"/>
  <c r="N95"/>
  <c r="N94"/>
  <c r="P76"/>
  <c r="P78"/>
  <c r="P79"/>
  <c r="P74"/>
  <c r="N62"/>
  <c r="N63"/>
  <c r="N64"/>
  <c r="N60"/>
  <c r="L33"/>
  <c r="L34"/>
  <c r="L35"/>
  <c r="L37"/>
  <c r="L31"/>
  <c r="M37"/>
  <c r="M36"/>
  <c r="M35"/>
  <c r="M34"/>
  <c r="M33"/>
  <c r="K20"/>
  <c r="K21"/>
  <c r="K25"/>
  <c r="L24"/>
  <c r="K18"/>
  <c r="G195" i="5"/>
  <c r="C195"/>
  <c r="E195"/>
  <c r="J195"/>
  <c r="D195"/>
  <c r="F195"/>
  <c r="L170"/>
  <c r="L172"/>
  <c r="N51" i="1"/>
  <c r="N50"/>
  <c r="N49"/>
  <c r="N48"/>
  <c r="N46"/>
  <c r="O50"/>
  <c r="N44"/>
  <c r="M9"/>
  <c r="M5"/>
  <c r="C165"/>
  <c r="M6"/>
  <c r="D165"/>
  <c r="M7"/>
  <c r="E165"/>
  <c r="M8"/>
  <c r="F165"/>
  <c r="M3"/>
  <c r="L140"/>
  <c r="L138"/>
  <c r="L137"/>
  <c r="L136"/>
  <c r="L135"/>
  <c r="P155"/>
  <c r="P154"/>
  <c r="P153"/>
  <c r="P152"/>
  <c r="P151"/>
  <c r="P150"/>
  <c r="Q82"/>
  <c r="Q80"/>
  <c r="Q79"/>
  <c r="Q78"/>
  <c r="Q77"/>
  <c r="Q76"/>
  <c r="L114"/>
  <c r="L113"/>
  <c r="L112"/>
  <c r="L111"/>
  <c r="L110"/>
  <c r="L109"/>
  <c r="O65"/>
  <c r="O66"/>
  <c r="L25"/>
  <c r="L23"/>
  <c r="L22"/>
  <c r="L21"/>
  <c r="L20"/>
  <c r="E166"/>
  <c r="F166"/>
  <c r="N8"/>
  <c r="G166"/>
  <c r="O67"/>
  <c r="O64"/>
  <c r="O63"/>
  <c r="O62"/>
  <c r="O51"/>
  <c r="O49"/>
  <c r="O48"/>
  <c r="O47"/>
  <c r="O46"/>
  <c r="N7"/>
  <c r="N5"/>
  <c r="N6"/>
  <c r="N9"/>
  <c r="C166"/>
  <c r="I166"/>
  <c r="D166"/>
</calcChain>
</file>

<file path=xl/sharedStrings.xml><?xml version="1.0" encoding="utf-8"?>
<sst xmlns="http://schemas.openxmlformats.org/spreadsheetml/2006/main" count="4850" uniqueCount="1068">
  <si>
    <t>Candidate</t>
  </si>
  <si>
    <t>Party</t>
  </si>
  <si>
    <t>Count 1</t>
  </si>
  <si>
    <t>FG</t>
  </si>
  <si>
    <t>1st</t>
  </si>
  <si>
    <t>FF</t>
  </si>
  <si>
    <t>4th</t>
  </si>
  <si>
    <t>3rd</t>
  </si>
  <si>
    <t>2nd</t>
  </si>
  <si>
    <t>Turnout</t>
  </si>
  <si>
    <t>5th</t>
  </si>
  <si>
    <t>Votes</t>
  </si>
  <si>
    <t>Share</t>
  </si>
  <si>
    <t>Seats</t>
  </si>
  <si>
    <t>Ind</t>
  </si>
  <si>
    <t>6th</t>
  </si>
  <si>
    <t>Lab</t>
  </si>
  <si>
    <t>Oth</t>
  </si>
  <si>
    <t>SF</t>
  </si>
  <si>
    <t>Total</t>
  </si>
  <si>
    <t>-</t>
  </si>
  <si>
    <t>Maurice Ahern*</t>
  </si>
  <si>
    <t>GP</t>
  </si>
  <si>
    <t>Vote</t>
  </si>
  <si>
    <t>Area</t>
  </si>
  <si>
    <t>Year</t>
  </si>
  <si>
    <t>Quota</t>
  </si>
  <si>
    <t>Quota level</t>
  </si>
  <si>
    <t>CnaP</t>
  </si>
  <si>
    <t>PD</t>
  </si>
  <si>
    <t>WP</t>
  </si>
  <si>
    <t>2009 (5 June) - Artane-Whitehall (5 seats) Total Electorate: 32,989 Total Poll: 16,569 Valid Poll: 16,253 Quota: 2,709</t>
  </si>
  <si>
    <t>Julia Carmichael*</t>
  </si>
  <si>
    <t>Sean Paul Mahon*</t>
  </si>
  <si>
    <t>Declan Flanagan*</t>
  </si>
  <si>
    <t>Noel Rock</t>
  </si>
  <si>
    <t>Andrew Montague*</t>
  </si>
  <si>
    <t>Paddy Bourke*</t>
  </si>
  <si>
    <t>Larry O'Toole*</t>
  </si>
  <si>
    <t>Denise Mitchell</t>
  </si>
  <si>
    <t>Sinead Seery</t>
  </si>
  <si>
    <t>Anna Harvey</t>
  </si>
  <si>
    <t>Martin O'Sullivan</t>
  </si>
  <si>
    <t>PBP</t>
  </si>
  <si>
    <t>Ballymun-Finglas (5 seats) Total Electorate: 36,984 Total Poll: 17,048 Valid Poll: 16,746 Quota: 2,792</t>
  </si>
  <si>
    <t>Paul McAuliffe</t>
  </si>
  <si>
    <t>Liam Kelly*</t>
  </si>
  <si>
    <t>Niall McCullagh</t>
  </si>
  <si>
    <t>John O'Neill</t>
  </si>
  <si>
    <t>Bill Tormey*</t>
  </si>
  <si>
    <t>John Dunne</t>
  </si>
  <si>
    <t>Owen Martin</t>
  </si>
  <si>
    <t>Conor Sludds</t>
  </si>
  <si>
    <t>Ray Corcoran*</t>
  </si>
  <si>
    <t>John Lyons*</t>
  </si>
  <si>
    <t>John Redmond</t>
  </si>
  <si>
    <t>Dessie Ellis*</t>
  </si>
  <si>
    <t>Clontarf (5 seats) Total Electorate: 37,082 Total Poll: 20,796 Valid Poll: 20,584 Quota: 3,431</t>
  </si>
  <si>
    <t>Damian O'Farrell</t>
  </si>
  <si>
    <t>Gerry Breen*</t>
  </si>
  <si>
    <t>Naoise Ó Muirí*</t>
  </si>
  <si>
    <t>Ronan Callely</t>
  </si>
  <si>
    <t>Deirdre Heney*</t>
  </si>
  <si>
    <t>Donna Cooney</t>
  </si>
  <si>
    <t>Aodhán Ó Ríordáin*</t>
  </si>
  <si>
    <t>Helen McCormack</t>
  </si>
  <si>
    <t>Bronwen Maher*</t>
  </si>
  <si>
    <t>Donaghmede (4 seats) Total Electorate: 33,098 Total Poll: 16,884 Valid Poll: 16,625 Quota: 3,326</t>
  </si>
  <si>
    <t>Pat Crimmins*</t>
  </si>
  <si>
    <t>Dave O'Connor</t>
  </si>
  <si>
    <t>Tom Brabazon*</t>
  </si>
  <si>
    <t>Sean Kenny*</t>
  </si>
  <si>
    <t>Martin McGettigan</t>
  </si>
  <si>
    <t>Brian Byrne</t>
  </si>
  <si>
    <t>Killian Forde*</t>
  </si>
  <si>
    <t>John Clare</t>
  </si>
  <si>
    <t>Brian McDowell</t>
  </si>
  <si>
    <t>Cabra-Glasnevin (5 seats) Total Electorate: 31,882 Total Poll: 17,259 Valid Poll: 17,020 Quota: 2,837</t>
  </si>
  <si>
    <t>Mary Fitzpatrick*</t>
  </si>
  <si>
    <t>Seaghan Kearney</t>
  </si>
  <si>
    <t>Harry McNabb</t>
  </si>
  <si>
    <t>Mary O'Shea*</t>
  </si>
  <si>
    <t>Gary Fitzgerald</t>
  </si>
  <si>
    <t>Cieran Perry</t>
  </si>
  <si>
    <t>Séamas McGrattan*</t>
  </si>
  <si>
    <t>Aine Clancy</t>
  </si>
  <si>
    <t>Mick Keegan</t>
  </si>
  <si>
    <t>Ray Dunne</t>
  </si>
  <si>
    <t>Tom Stafford*</t>
  </si>
  <si>
    <t>Ray McAdam</t>
  </si>
  <si>
    <t>Emer Costello*</t>
  </si>
  <si>
    <t>Claire O'Regan</t>
  </si>
  <si>
    <t>Christy Burke*</t>
  </si>
  <si>
    <t>Ruadhán Mac Aodháin</t>
  </si>
  <si>
    <t>Maureen O'Sullivan*</t>
  </si>
  <si>
    <t>David Geary</t>
  </si>
  <si>
    <t>Niall Ring</t>
  </si>
  <si>
    <t>Malachy Steenson</t>
  </si>
  <si>
    <t>Colm Stephens</t>
  </si>
  <si>
    <t>Paul O'Loughlin</t>
  </si>
  <si>
    <t>CSP</t>
  </si>
  <si>
    <t>Patrick Maphoso</t>
  </si>
  <si>
    <t>Ballyfermot-Drimnagh (4 seats) Total Electorate: 27,942 Total Poll: 12,300 Valid Poll: 12,070 Quota: 2,415</t>
  </si>
  <si>
    <t>Ben Doyle</t>
  </si>
  <si>
    <t>David Gaynor</t>
  </si>
  <si>
    <t>Philip Nolan</t>
  </si>
  <si>
    <t>Peter O'Neill</t>
  </si>
  <si>
    <t>Stephen Wall</t>
  </si>
  <si>
    <t>Bríd Smith</t>
  </si>
  <si>
    <t>Vincent Jackson*</t>
  </si>
  <si>
    <t>Michael Conaghan*</t>
  </si>
  <si>
    <t>Louise Minihan*</t>
  </si>
  <si>
    <t>Paul Comiskey-O'Keeffe*</t>
  </si>
  <si>
    <t>Andrew McGuinness</t>
  </si>
  <si>
    <t>Charlie Ardagh*</t>
  </si>
  <si>
    <t>Eric Byrne*</t>
  </si>
  <si>
    <t>Ruairi McGinley*</t>
  </si>
  <si>
    <t>Tony McDermott</t>
  </si>
  <si>
    <t>Colm Callanan</t>
  </si>
  <si>
    <t>Joan Collins*</t>
  </si>
  <si>
    <t>Henry Upton</t>
  </si>
  <si>
    <t>Ray McHugh*</t>
  </si>
  <si>
    <t>North Inner City (6 seats) Total Electorate: 32,072 Total Poll: 12,074 Valid Poll: 11,896 Quota: 1,700</t>
  </si>
  <si>
    <t>South-West Inner City (4 seats) Total Electorate: 21,934 Total Poll: 8,456 Valid Poll: 8,268 Quota: 1,654</t>
  </si>
  <si>
    <t>Catherine Ardagh</t>
  </si>
  <si>
    <t>Anita Reilly</t>
  </si>
  <si>
    <t>Clare Byrne*</t>
  </si>
  <si>
    <t>John Gallagher*</t>
  </si>
  <si>
    <t>Rebecca Moynihan</t>
  </si>
  <si>
    <t>Criona Ní Dhálaigh*</t>
  </si>
  <si>
    <t>Tina McVeigh</t>
  </si>
  <si>
    <t>Lech Szczecinski</t>
  </si>
  <si>
    <t>Lisa Connell</t>
  </si>
  <si>
    <t>Martin Hogan</t>
  </si>
  <si>
    <t>South-East Inner City (4 seats) Total Electorate: 23,803 Total Poll: 9,629 Valid Poll: 9,460 Quota: 1,893</t>
  </si>
  <si>
    <t>Vicky Crosby</t>
  </si>
  <si>
    <t>Sarah Ryan*</t>
  </si>
  <si>
    <t>Catherine Noone</t>
  </si>
  <si>
    <t>Kevin Humphreys*</t>
  </si>
  <si>
    <t>Maria Parodi</t>
  </si>
  <si>
    <t>Daithi Doolan*</t>
  </si>
  <si>
    <t>Mannix Flynn</t>
  </si>
  <si>
    <t>Damien Cassidy</t>
  </si>
  <si>
    <t>Noel Ivory</t>
  </si>
  <si>
    <t>Esther Uzell</t>
  </si>
  <si>
    <t>Claire Wheeler</t>
  </si>
  <si>
    <t>Pembroke-Rathmines (6 seats) Total Electorate: 39,363 Total Poll: 17,721 Valid Poll: 17,578 Quota: 2,512</t>
  </si>
  <si>
    <t>Jim O'Callaghan</t>
  </si>
  <si>
    <t>Michael Donnelly*</t>
  </si>
  <si>
    <t>Garrett Tubridy</t>
  </si>
  <si>
    <t>Mary Freehill*</t>
  </si>
  <si>
    <t>Eoghan Murphy</t>
  </si>
  <si>
    <t>Edie Wynne*</t>
  </si>
  <si>
    <t>Paddy McCartan*</t>
  </si>
  <si>
    <t>Dermot Lacey*</t>
  </si>
  <si>
    <t>Dave Robbins</t>
  </si>
  <si>
    <t>Bryce Evans</t>
  </si>
  <si>
    <t>Erik Eblana</t>
  </si>
  <si>
    <t>Emmanuel Sweeney</t>
  </si>
  <si>
    <t>Oisin Ó Dubhláin</t>
  </si>
  <si>
    <t>Oisín Quinn*</t>
  </si>
  <si>
    <t>SWP</t>
  </si>
  <si>
    <t>Terence Flanagan*</t>
  </si>
  <si>
    <t>Paddy Bourke</t>
  </si>
  <si>
    <t>Brian Taylor</t>
  </si>
  <si>
    <t>Dan Sullivan</t>
  </si>
  <si>
    <t>Simon Herbert</t>
  </si>
  <si>
    <t>Ritchie Browne</t>
  </si>
  <si>
    <t>Ballyfermot (3 seats) Total Electorate: 19,463 Total Poll: 9,570 Valid Poll: 9,306 Quota: 2,327</t>
  </si>
  <si>
    <t>Tony Smithers</t>
  </si>
  <si>
    <t>Marian McGennis*</t>
  </si>
  <si>
    <t>Sinéad Ní Bhroin</t>
  </si>
  <si>
    <t>Ballymun-Whitehall (3 seats) Total Electorate: 19,188 Total Poll: 9,659 Valid Poll: 9,380 Quota: 2,346</t>
  </si>
  <si>
    <t>Andrew Montague</t>
  </si>
  <si>
    <t>Ray Corcoran</t>
  </si>
  <si>
    <t>Brendan Brady</t>
  </si>
  <si>
    <t>Eamonn O'Brien*</t>
  </si>
  <si>
    <t>Sheila Gallogly*</t>
  </si>
  <si>
    <t>Julia Carmichael</t>
  </si>
  <si>
    <t>Padraig Johnston</t>
  </si>
  <si>
    <t>Kevin Wingfield</t>
  </si>
  <si>
    <t>Dermot Hamilton</t>
  </si>
  <si>
    <t>Brendan Carr*</t>
  </si>
  <si>
    <t>Paschal Donohoe</t>
  </si>
  <si>
    <t>Nicky Kehoe*</t>
  </si>
  <si>
    <t>John Stephens</t>
  </si>
  <si>
    <t>Fintan Gibney</t>
  </si>
  <si>
    <t>Tom Simpson</t>
  </si>
  <si>
    <t>Chris Giblin*</t>
  </si>
  <si>
    <t>Aine Ní Ghabhann</t>
  </si>
  <si>
    <t>Pat Talbot</t>
  </si>
  <si>
    <t>Cabra-Glasnevin (5 seats) Total Electorate: 32,485 Total Poll: 18,637 Valid Poll: 18,157 Quota: 3,027</t>
  </si>
  <si>
    <t>Clontarf (5 seats) Total Electorate: 35,703 Total Poll: 21,048 Valid Poll: 20,588 Quota: 3,432</t>
  </si>
  <si>
    <t>Bronwen Maher</t>
  </si>
  <si>
    <t>Eibhlin Byrne*</t>
  </si>
  <si>
    <t>Fintan Cassidy*</t>
  </si>
  <si>
    <t>Naoise Ó Muirí</t>
  </si>
  <si>
    <t>Kevin O'Hare</t>
  </si>
  <si>
    <t>Peter Lawlor</t>
  </si>
  <si>
    <t>William Hamilton</t>
  </si>
  <si>
    <t>Denis McIntyre</t>
  </si>
  <si>
    <t>John Stafford*</t>
  </si>
  <si>
    <t>Orla Farrell*</t>
  </si>
  <si>
    <t>Joan Collins</t>
  </si>
  <si>
    <t>Gearóid Ó Maoilmhichil</t>
  </si>
  <si>
    <t>Anne-Marie Martin*</t>
  </si>
  <si>
    <t>Robert Sargent</t>
  </si>
  <si>
    <t>Kristina McElroy</t>
  </si>
  <si>
    <t>David Gaynor*</t>
  </si>
  <si>
    <t>Brian McElroy</t>
  </si>
  <si>
    <t>Brendan Phelan</t>
  </si>
  <si>
    <t>Donaghmede (5 seats) Total Electorate: 36,800 Total Poll: 21,069 Valid Poll: 20,459 Quota: 3,410</t>
  </si>
  <si>
    <t>Killian Forde</t>
  </si>
  <si>
    <t>Niamh Cosgrave*</t>
  </si>
  <si>
    <t>Anne Carter*</t>
  </si>
  <si>
    <t>Tom Brennan</t>
  </si>
  <si>
    <t>Brian Byrne*</t>
  </si>
  <si>
    <t>Pat Crimmins</t>
  </si>
  <si>
    <t>Michael McPherson</t>
  </si>
  <si>
    <t>Aidan Kennedy</t>
  </si>
  <si>
    <t>Finglas (4 seats) Total Electorate: 27,146 Total Poll: 14,775 Valid Poll: 14,408 Quota: 2,882</t>
  </si>
  <si>
    <t>Mary Murphy*</t>
  </si>
  <si>
    <t>Bill Tormey</t>
  </si>
  <si>
    <t>Sandra Sludds</t>
  </si>
  <si>
    <t>Conor Sludds*</t>
  </si>
  <si>
    <t>Michael Meagher</t>
  </si>
  <si>
    <t>North Inner City (5 seats) Total Electorate: 31,067 Total Poll: 13,131 Valid Poll: 12,642 Quota: 2,108</t>
  </si>
  <si>
    <t>Mick Rafferty</t>
  </si>
  <si>
    <t>Ernie Beggs</t>
  </si>
  <si>
    <t>Valerie Ní Fhaoláin</t>
  </si>
  <si>
    <t>Marguerite Fitzpatrick</t>
  </si>
  <si>
    <t>Philip Kearney</t>
  </si>
  <si>
    <t>Ciaran Mac Annroaí</t>
  </si>
  <si>
    <t>Michael Gallagher</t>
  </si>
  <si>
    <t>Paul Kangley</t>
  </si>
  <si>
    <t>Joe Mooney</t>
  </si>
  <si>
    <t>Aodhán Ó Riordain</t>
  </si>
  <si>
    <t>Pembroke (3 seats) Total Electorate: 18,914 Total Poll: 9,695 Valid Poll: 9,518 Quota: 2,380</t>
  </si>
  <si>
    <t>Lucinda Creighton</t>
  </si>
  <si>
    <t>Paddy McCartan</t>
  </si>
  <si>
    <t>Chris Andrews*</t>
  </si>
  <si>
    <t>Michael Turley</t>
  </si>
  <si>
    <t>Claire Wheeler*</t>
  </si>
  <si>
    <t>Wendy Hederman</t>
  </si>
  <si>
    <t>Sinead Pembroke</t>
  </si>
  <si>
    <t>Rathmines (4 seats) Total Electorate: 24,594 Total Poll: 11,252 Valid Poll: 11,024 Quota: 2,205</t>
  </si>
  <si>
    <t>Brian Gillen</t>
  </si>
  <si>
    <t>Oisín Quinn</t>
  </si>
  <si>
    <t>Tony Williams</t>
  </si>
  <si>
    <t>Edie Wynne</t>
  </si>
  <si>
    <t>Eoin Ó Sé</t>
  </si>
  <si>
    <t>Ryan Meade*</t>
  </si>
  <si>
    <t>Terry Connolly</t>
  </si>
  <si>
    <t>Eoin Tierney</t>
  </si>
  <si>
    <t>South-East Inner City (3 seats) Total Electorate: 18,360 Total Poll: 8,222 Valid Poll: 7,966 Quota: 1,992</t>
  </si>
  <si>
    <t>Linda Poole</t>
  </si>
  <si>
    <t>Conor Delaney</t>
  </si>
  <si>
    <t>Daithi Doolan</t>
  </si>
  <si>
    <t>John Barry</t>
  </si>
  <si>
    <t>Garry Keegan*</t>
  </si>
  <si>
    <t>Pauline O'Shea</t>
  </si>
  <si>
    <t>Pat Bunce</t>
  </si>
  <si>
    <t>John Kenny</t>
  </si>
  <si>
    <t>Angie Murphy</t>
  </si>
  <si>
    <t>Shay Ryan</t>
  </si>
  <si>
    <t>South-West Inner City (3 seats) Total Electorate: 20,603 Total Poll: 8,991 Valid Poll: 8,704 Quota: 2,177</t>
  </si>
  <si>
    <t>Catherine Byrne*</t>
  </si>
  <si>
    <t>Andrew O'Connell</t>
  </si>
  <si>
    <t>Tom Brunkard</t>
  </si>
  <si>
    <t>Brendan Donohoe</t>
  </si>
  <si>
    <t>Patricia Gardiner</t>
  </si>
  <si>
    <t>Mary Mooney*</t>
  </si>
  <si>
    <t>Diarmuid Naessens</t>
  </si>
  <si>
    <t>Soc</t>
  </si>
  <si>
    <t>2004 (11 June) - Artane (4 seats) Total Electorate: 26,316 Total Poll: 14,430 Valid Poll: 14,006 Quota: 2,802</t>
  </si>
  <si>
    <t>1999 (11 June) - Artane (4 seats) Total Electorate: 27,407 Total Poll: 8,945 Valid Poll: 8,820 Quota: 1,765</t>
  </si>
  <si>
    <t>Larry O'Toole</t>
  </si>
  <si>
    <t>Richard Bruton</t>
  </si>
  <si>
    <t>Sean Haughey*</t>
  </si>
  <si>
    <t>Anthony Creevey*</t>
  </si>
  <si>
    <t>Ita Green*</t>
  </si>
  <si>
    <t>Sieneke Hakvoort</t>
  </si>
  <si>
    <t>Austin McCoy</t>
  </si>
  <si>
    <t>Brian Sheehan</t>
  </si>
  <si>
    <t>Ballyfermot (3 seats) Total Electorate: 19,539 Total Poll: 5,581 Valid Poll: 5,464 Quota: 1,367</t>
  </si>
  <si>
    <t>Marian McGennis</t>
  </si>
  <si>
    <t>Helen Doyle</t>
  </si>
  <si>
    <t>Tom Kavanagh</t>
  </si>
  <si>
    <t>John Martin</t>
  </si>
  <si>
    <t>Selina Bonnie</t>
  </si>
  <si>
    <t>Linda Kavanagh*</t>
  </si>
  <si>
    <t>Ballymun-Whitehall (3 seats) Total Electorate: 19,425 Total Poll: 6,408 Valid Poll: 6,285 Quota: 1,572</t>
  </si>
  <si>
    <t>Una Ryan</t>
  </si>
  <si>
    <t>Deirdre Heney</t>
  </si>
  <si>
    <t>Michael Nugent</t>
  </si>
  <si>
    <t>Noel Ahern*</t>
  </si>
  <si>
    <t>T.J. Fay</t>
  </si>
  <si>
    <t>Séan Ó Cionnaith</t>
  </si>
  <si>
    <t>Eugene O'Brien</t>
  </si>
  <si>
    <t>Cabra-Glasnevin (5 seats) Total Electorate: 33,842 Total Poll: 13,992 Valid Poll: 13,765 Quota: 2,295</t>
  </si>
  <si>
    <t>Nicky Kehoe</t>
  </si>
  <si>
    <t>Brendan Carr</t>
  </si>
  <si>
    <t>Dermot Fitzpatrick*</t>
  </si>
  <si>
    <t>Maurice Ahern</t>
  </si>
  <si>
    <t>Chris Giblin</t>
  </si>
  <si>
    <t>Ray Nash</t>
  </si>
  <si>
    <t>John Kearney*</t>
  </si>
  <si>
    <t>Desmond Gibney</t>
  </si>
  <si>
    <t>Clontarf (5 seats) Total Electorate: 37,394 Total Poll: 15,380 Valid Poll: 15,201 Quota: 2,534</t>
  </si>
  <si>
    <t>Gerry Breen</t>
  </si>
  <si>
    <t>Ivor Callely*</t>
  </si>
  <si>
    <t>Tom Halligan</t>
  </si>
  <si>
    <t>Stephen Egan</t>
  </si>
  <si>
    <t>Paddy Hayden</t>
  </si>
  <si>
    <t>Padraig de Burca</t>
  </si>
  <si>
    <t>Finian McGrath</t>
  </si>
  <si>
    <t>Derek McDowell*</t>
  </si>
  <si>
    <t>Ronan Garvey</t>
  </si>
  <si>
    <t>Gay Mitchell</t>
  </si>
  <si>
    <t>Sean Ardagh</t>
  </si>
  <si>
    <t>Michael Mulcahy*</t>
  </si>
  <si>
    <t>Brian Kenna</t>
  </si>
  <si>
    <t>Derek Mooney</t>
  </si>
  <si>
    <t>John Goodwillie</t>
  </si>
  <si>
    <t>Liam Herrity</t>
  </si>
  <si>
    <t>Mary Ainscough</t>
  </si>
  <si>
    <t>Audrey Goggins</t>
  </si>
  <si>
    <t>Shay Kelly</t>
  </si>
  <si>
    <t>Donaghmede (5 seats) Total Electorate: 37,794 Total Poll: 13,036 Valid Poll: 12,845 Quota: 2,141</t>
  </si>
  <si>
    <t>Martin Brady*</t>
  </si>
  <si>
    <t>Tommy Broughan*</t>
  </si>
  <si>
    <t>Patrick Cummins</t>
  </si>
  <si>
    <t>Niamh Cosgrave</t>
  </si>
  <si>
    <t>Donna Cooney*</t>
  </si>
  <si>
    <t>Liam Fitzgerald*</t>
  </si>
  <si>
    <t>Eddie Guyett</t>
  </si>
  <si>
    <t>Finglas (4 seats) Total Electorate: 28,140 Total Poll: 10,900 Valid Poll: 10,715 Quota: 2,144</t>
  </si>
  <si>
    <t>Dessie Ellis</t>
  </si>
  <si>
    <t>Roisin Shortall*</t>
  </si>
  <si>
    <t>Brendan Brady*</t>
  </si>
  <si>
    <t>Pat Carey*</t>
  </si>
  <si>
    <t>Tony Taaffe*</t>
  </si>
  <si>
    <t>Billy Keegan</t>
  </si>
  <si>
    <t>Alison Larkin</t>
  </si>
  <si>
    <t>Dalgan Kirwan</t>
  </si>
  <si>
    <t>North Inner City (5 seats) Total Electorate: 31,134 Total Poll: 9,555 Valid Poll: 9,357 Quota: 1,560</t>
  </si>
  <si>
    <t>Joe Costello*</t>
  </si>
  <si>
    <t>Tony Gregory*</t>
  </si>
  <si>
    <t>Royston Brady</t>
  </si>
  <si>
    <t>Tony Kett*</t>
  </si>
  <si>
    <t>Sheila Fogarty</t>
  </si>
  <si>
    <t>Dave Kearney</t>
  </si>
  <si>
    <t>Martin Byrne</t>
  </si>
  <si>
    <t>Joe Carolan</t>
  </si>
  <si>
    <t>Paul Hansard</t>
  </si>
  <si>
    <t>Thomas Prenderville</t>
  </si>
  <si>
    <t>Pembroke (3 seats) Total Electorate: 20,535 Total Poll: 7,457 Valid Poll: 7,362 Quota: 1,841</t>
  </si>
  <si>
    <t>Jason O'Mahony</t>
  </si>
  <si>
    <t>Joe Doyle*</t>
  </si>
  <si>
    <t>Chris Andrews</t>
  </si>
  <si>
    <t>Liz Donnelly</t>
  </si>
  <si>
    <t>John Burns</t>
  </si>
  <si>
    <t>NLP</t>
  </si>
  <si>
    <t>Catherine Cavendish</t>
  </si>
  <si>
    <t>Ian Murphy</t>
  </si>
  <si>
    <t>Rathmines (4 seats) Total Electorate: 25,743 Total Poll: 8,436 Valid Poll: 8,319 Quota: 1,664</t>
  </si>
  <si>
    <t>Gary Byrnes</t>
  </si>
  <si>
    <t>Frances Fitzgerald</t>
  </si>
  <si>
    <t>Eamon Ryan*</t>
  </si>
  <si>
    <t>Alan Robinson*</t>
  </si>
  <si>
    <t>Terence Cosgrave</t>
  </si>
  <si>
    <t>Loughlin Deegan</t>
  </si>
  <si>
    <t>Mir Kulhavy</t>
  </si>
  <si>
    <t>Grace Lally</t>
  </si>
  <si>
    <t>South-East Inner City (3 seats) Total Electorate: 18,557 Total Poll: 5,930 Valid Poll: 5,815 Quota: 1,454</t>
  </si>
  <si>
    <t>Kevin Humphreys</t>
  </si>
  <si>
    <t>Eoin Ryan*</t>
  </si>
  <si>
    <t>Garry Keegan</t>
  </si>
  <si>
    <t>Mark Henry</t>
  </si>
  <si>
    <t>Tom Crilly</t>
  </si>
  <si>
    <t>Gabrielle Weafer-Arnold</t>
  </si>
  <si>
    <t>Ciaran Cuffe*</t>
  </si>
  <si>
    <t>South-West Inner City (3 seats) Total Electorate: 20,542 Total Poll: 6,394 Valid Poll: 6,251 Quota: 1,563</t>
  </si>
  <si>
    <t>Catherine Byrne</t>
  </si>
  <si>
    <t>John Gallagher</t>
  </si>
  <si>
    <t>Ken Fitzgerald</t>
  </si>
  <si>
    <t>Karl Rock</t>
  </si>
  <si>
    <t>Martina Kenna</t>
  </si>
  <si>
    <t>Denis Murphy</t>
  </si>
  <si>
    <t>Crumlin-Kimmage (5 seats) Total Electorate: 40,588 Total Poll: 13,890 Valid Poll: 13,624 Quota: 2,271</t>
  </si>
  <si>
    <t>Crumlin-Kimmage (5 seats) Total Electorate: 38,646 Total Poll: 20,712 Valid Poll: 20,149 Quota: 3,359</t>
  </si>
  <si>
    <t>Crumlin-Kimmage (4 seats) Total Electorate: 30,163 Total Poll: 14,586 Valid Poll: 14,411 Quota: 2,883</t>
  </si>
  <si>
    <t>1991 (27 June) - Artane (4 seats) Total Electorate: 26,692 Total Poll: 11,070 Valid Poll: 10,916 Quota: 2,184</t>
  </si>
  <si>
    <t>Kathy Moore</t>
  </si>
  <si>
    <t>Tommy Broughan</t>
  </si>
  <si>
    <t>Jim Howard</t>
  </si>
  <si>
    <t>Philip Marsh</t>
  </si>
  <si>
    <t>John Curry</t>
  </si>
  <si>
    <t>Joe Dowling</t>
  </si>
  <si>
    <t>John O'Gorman</t>
  </si>
  <si>
    <t>Vincent Quinn</t>
  </si>
  <si>
    <t>Elected</t>
  </si>
  <si>
    <t>Ballyfermot (4 seats) Total Electorate: 26,145 Total Poll: 11,531 Valid Poll: 11,393 Quota: 2,279</t>
  </si>
  <si>
    <t>Michael Conaghan</t>
  </si>
  <si>
    <t>Vincent Jackson</t>
  </si>
  <si>
    <t>Olga Bennett*</t>
  </si>
  <si>
    <t>Tom Corcoran</t>
  </si>
  <si>
    <t>Tomas MacGiolla*</t>
  </si>
  <si>
    <t>Gregg Craig</t>
  </si>
  <si>
    <t>Cecelia Armelin</t>
  </si>
  <si>
    <t>Marian Doyle</t>
  </si>
  <si>
    <t>Charlie McManus*</t>
  </si>
  <si>
    <t>Michael Delaney*</t>
  </si>
  <si>
    <t>Linda Kavanagh</t>
  </si>
  <si>
    <t>Paul Guiden</t>
  </si>
  <si>
    <t>Robert Ryan</t>
  </si>
  <si>
    <t>Reginald Norton</t>
  </si>
  <si>
    <t>Rathmines (4 seats) Total Electorate: 30,397 Total Poll: 11,214 Valid Poll: 11,111 Quota: 2,223</t>
  </si>
  <si>
    <t>John Gormley</t>
  </si>
  <si>
    <t>Maurice Manning</t>
  </si>
  <si>
    <t>Mary Freehill</t>
  </si>
  <si>
    <t>Liz O'Donnell</t>
  </si>
  <si>
    <t>Mary Hanafin*</t>
  </si>
  <si>
    <t>Jim Allen</t>
  </si>
  <si>
    <t>Michael McShane*</t>
  </si>
  <si>
    <t>Padraig Chambers</t>
  </si>
  <si>
    <t>Mick Canning</t>
  </si>
  <si>
    <t>Harry Richards</t>
  </si>
  <si>
    <t>South Inner City (5 seats) Total Electorate: 28,161 Total Poll: 10,855 Valid Poll: 10,651 Quota: 1,776</t>
  </si>
  <si>
    <t>Ruairi Quinn</t>
  </si>
  <si>
    <t>Peter Burke*</t>
  </si>
  <si>
    <t>Bernadette Gray</t>
  </si>
  <si>
    <t>Micheal Ó Muireagain</t>
  </si>
  <si>
    <t>Ciaran Cuffe</t>
  </si>
  <si>
    <t>Brendan Lynch*</t>
  </si>
  <si>
    <t>Brian O'Connor</t>
  </si>
  <si>
    <t>Gerry Dunne</t>
  </si>
  <si>
    <t>Christy Doyle</t>
  </si>
  <si>
    <t>Jim Merriman</t>
  </si>
  <si>
    <t>Andrew Smith</t>
  </si>
  <si>
    <t>Pembroke (4 seats) Total Electorate: 33,502 Total Poll: 13,697 Valid Poll: 13,585 Quota: 2,740</t>
  </si>
  <si>
    <t>Dermot Lacey</t>
  </si>
  <si>
    <t>William Egan</t>
  </si>
  <si>
    <t>Ciaran O'Loughlin</t>
  </si>
  <si>
    <t>Jeananne Crowley</t>
  </si>
  <si>
    <t>Carmencita Hederman*</t>
  </si>
  <si>
    <t>Kathryn Byrne</t>
  </si>
  <si>
    <t>Aengus Ó Snodaigh</t>
  </si>
  <si>
    <t>Cabra (3 seats) Total Electorate: 24,124 Total Poll: 11,013 Valid Poll: 10,905 Quota: 2,727</t>
  </si>
  <si>
    <t>Patrick Farry</t>
  </si>
  <si>
    <t>Dermot Fitzpatrick</t>
  </si>
  <si>
    <t>Jim Mitchell</t>
  </si>
  <si>
    <t>Mick Finnegan</t>
  </si>
  <si>
    <t>Cecelia Rafferty</t>
  </si>
  <si>
    <t>Willie O'Byrne</t>
  </si>
  <si>
    <t>Joe Baker</t>
  </si>
  <si>
    <t>John Kearney</t>
  </si>
  <si>
    <t>Sean Coultry</t>
  </si>
  <si>
    <t>Sean Clerkin</t>
  </si>
  <si>
    <t>Anne Speed</t>
  </si>
  <si>
    <t>Ambrose O'Shea</t>
  </si>
  <si>
    <t>Gaye McEvoy</t>
  </si>
  <si>
    <t>Carol Tiernan</t>
  </si>
  <si>
    <t>Brendan Price</t>
  </si>
  <si>
    <t>Clontarf (5 seats) Total Electorate: 37,155 Total Poll: 18,687 Valid Poll: 18,561 Quota: 3,094</t>
  </si>
  <si>
    <t>Sean D.B. Loftus*</t>
  </si>
  <si>
    <t>Ivor Callely</t>
  </si>
  <si>
    <t>Dominic Noonan</t>
  </si>
  <si>
    <t>Derek McDowell</t>
  </si>
  <si>
    <t>Triona Dooney</t>
  </si>
  <si>
    <t>Steve Rawson</t>
  </si>
  <si>
    <t>John Stafford</t>
  </si>
  <si>
    <t>Pat Lee*</t>
  </si>
  <si>
    <t>Joe Burke*</t>
  </si>
  <si>
    <t>Patricia Coonagh</t>
  </si>
  <si>
    <t>Gavin Ó Fiachain</t>
  </si>
  <si>
    <t>Kate Nugent</t>
  </si>
  <si>
    <t>Michael Reeves</t>
  </si>
  <si>
    <t>Crumlin (4 seats) Total Electorate: 28,341 Total Poll: 10,607 Valid Poll: 10,469 Quota: 2,094</t>
  </si>
  <si>
    <t>Gay Mitchell*</t>
  </si>
  <si>
    <t>Joe Connolly</t>
  </si>
  <si>
    <t>Ben Briscoe*</t>
  </si>
  <si>
    <t>Etain O'Moore</t>
  </si>
  <si>
    <t>Martin McGovern</t>
  </si>
  <si>
    <t>Seamus Concannon</t>
  </si>
  <si>
    <t>Mary Bowers</t>
  </si>
  <si>
    <t>Damien Murray</t>
  </si>
  <si>
    <t>Ruairi McGinley</t>
  </si>
  <si>
    <t>Pat Tuffy</t>
  </si>
  <si>
    <t>Donaghmede (5 seats) Total Electorate: 36,307 Total Poll: 14,944 Valid Poll: 14,798 Quota: 2,467</t>
  </si>
  <si>
    <t>Martin Brady</t>
  </si>
  <si>
    <t>Ann Carter</t>
  </si>
  <si>
    <t>Brian Monaghan</t>
  </si>
  <si>
    <t>Siabh O'Neill</t>
  </si>
  <si>
    <t>Rose Daly</t>
  </si>
  <si>
    <t>Gerry Clerkin</t>
  </si>
  <si>
    <t>Eamon Pitts</t>
  </si>
  <si>
    <t>Pat McCartan*</t>
  </si>
  <si>
    <t>Angela Loscher</t>
  </si>
  <si>
    <t>Barney McLoughlin</t>
  </si>
  <si>
    <t>Drumcondra (5 seats) Total Electorate: 33,237 Total Poll: 14,308 Valid Poll: 14,164 Quota: 2,361</t>
  </si>
  <si>
    <t>Finglas (4 seats) Total Electorate: 25,496 Total Poll: 12,127 Valid Poll: 12,002 Quota: 2,401</t>
  </si>
  <si>
    <t>Michael Barrett*</t>
  </si>
  <si>
    <t>Roisin Shortall</t>
  </si>
  <si>
    <t>Desmond O'Malley</t>
  </si>
  <si>
    <t>Alice Glenn*</t>
  </si>
  <si>
    <t>Terry Fitzpatrick</t>
  </si>
  <si>
    <t>Mary Foley</t>
  </si>
  <si>
    <t>Eddie Nolan</t>
  </si>
  <si>
    <t>Tom Farrell</t>
  </si>
  <si>
    <t>Peter Lydon</t>
  </si>
  <si>
    <t>Eileen Murphy</t>
  </si>
  <si>
    <t>Brian Gormley</t>
  </si>
  <si>
    <t>Eamon Murphy</t>
  </si>
  <si>
    <t>Harry Fleming</t>
  </si>
  <si>
    <t>Mary Flaherty*</t>
  </si>
  <si>
    <t>Lily Fisher</t>
  </si>
  <si>
    <t>Tony Taaffe</t>
  </si>
  <si>
    <t>Pat Grant</t>
  </si>
  <si>
    <t>Aidan Meagher</t>
  </si>
  <si>
    <t>Lucia O'Neill</t>
  </si>
  <si>
    <t>Barney Rock</t>
  </si>
  <si>
    <t>Miriam Wilson</t>
  </si>
  <si>
    <t>Gerard Doolan</t>
  </si>
  <si>
    <t>Noel Cloak</t>
  </si>
  <si>
    <t>Frank Clarke</t>
  </si>
  <si>
    <t>Samuel Jordan</t>
  </si>
  <si>
    <t>Brendan Atkinson</t>
  </si>
  <si>
    <t>Ind Lab</t>
  </si>
  <si>
    <t>North Inner City (5 seats) Total Electorate: 28,917 Total Poll: 12,886 Valid Poll: 12,715 Quota: 2,120</t>
  </si>
  <si>
    <t>Joe Costello</t>
  </si>
  <si>
    <t>Tom Stafford</t>
  </si>
  <si>
    <t>Tony Kett</t>
  </si>
  <si>
    <t>Patricia McKenna</t>
  </si>
  <si>
    <t>Deirdre Healy</t>
  </si>
  <si>
    <t>Tony Lowth</t>
  </si>
  <si>
    <t>Mike Jennings</t>
  </si>
  <si>
    <t>Tom Allen</t>
  </si>
  <si>
    <t>Erick Dillon</t>
  </si>
  <si>
    <t>GA</t>
  </si>
  <si>
    <t>South Inner City (5 seats) Total Electorate: 34,713 Total Poll: 13,388 Valid Poll: 13,094 Quota: 2,183</t>
  </si>
  <si>
    <t>Michael Mulcahy</t>
  </si>
  <si>
    <t>Therese Cronin</t>
  </si>
  <si>
    <t>Mary Mooney</t>
  </si>
  <si>
    <t>John Crabbe</t>
  </si>
  <si>
    <t>Desmond Hunter</t>
  </si>
  <si>
    <t>Eddie Naughton</t>
  </si>
  <si>
    <t>Aindrias Ó Caoimh*</t>
  </si>
  <si>
    <t>Anne O'Regan</t>
  </si>
  <si>
    <t>Larry Dillon</t>
  </si>
  <si>
    <t>Michael Wall</t>
  </si>
  <si>
    <t>CPI</t>
  </si>
  <si>
    <t>Des Smith</t>
  </si>
  <si>
    <t>Tony Ryder</t>
  </si>
  <si>
    <t>John Humphrey</t>
  </si>
  <si>
    <t>William Ormonde</t>
  </si>
  <si>
    <t>Jim Mooney</t>
  </si>
  <si>
    <t>1985 (20 June) - Artane (4 seats) Total Electorate: 25,974 Total Poll: 13,445 Valid Poll: 13,285 Quota: 2,658</t>
  </si>
  <si>
    <t>DSP</t>
  </si>
  <si>
    <t>Sean Haughey</t>
  </si>
  <si>
    <t>Michael O'Halloran*</t>
  </si>
  <si>
    <t>Terry Hughes</t>
  </si>
  <si>
    <t>Pat McCartan</t>
  </si>
  <si>
    <t>Ita Green</t>
  </si>
  <si>
    <t>Nora Kearne</t>
  </si>
  <si>
    <t>Joan Jones</t>
  </si>
  <si>
    <t>Philip O'Connor</t>
  </si>
  <si>
    <t>Bill Mynes</t>
  </si>
  <si>
    <t>Noel Rice</t>
  </si>
  <si>
    <t>Hannah Barlow*</t>
  </si>
  <si>
    <t>Fergal Goulding</t>
  </si>
  <si>
    <t>Vincent Brady*</t>
  </si>
  <si>
    <t>Joe Burke</t>
  </si>
  <si>
    <t>Eugene Timmons*</t>
  </si>
  <si>
    <t>Pat Lee</t>
  </si>
  <si>
    <t>Jo Walsh</t>
  </si>
  <si>
    <t>William Cooke</t>
  </si>
  <si>
    <t>Cathy Fay</t>
  </si>
  <si>
    <t>Donaghmede (5 seats) Total Electorate: 35,378 Total Poll: 16,824 Valid Poll: 16,628 Quota: 2,772</t>
  </si>
  <si>
    <t>Liam Fitzgerald</t>
  </si>
  <si>
    <t>Sean Kenny</t>
  </si>
  <si>
    <t>Ned Brennan*</t>
  </si>
  <si>
    <t>Caitriona Ní Chuinneagain</t>
  </si>
  <si>
    <t>Hilary McLoughlin</t>
  </si>
  <si>
    <t>Margaret Hopkins</t>
  </si>
  <si>
    <t>Barry McGuirk</t>
  </si>
  <si>
    <t>Tom Brennan*</t>
  </si>
  <si>
    <t>John Meaney</t>
  </si>
  <si>
    <t>Antoo Kerins</t>
  </si>
  <si>
    <t>Angela Mulligan</t>
  </si>
  <si>
    <t>Donal Ó Huadhaigh</t>
  </si>
  <si>
    <t>Finglas (4 seats) Total Electorate: 27,997 Total Poll: 12,293 Valid Poll: 12,087 Quota: 2,418</t>
  </si>
  <si>
    <t>Pat Carey</t>
  </si>
  <si>
    <t>Jim Tunney</t>
  </si>
  <si>
    <t>Mary McCamley</t>
  </si>
  <si>
    <t>Prionsias De Rossa</t>
  </si>
  <si>
    <t>Celia Larkin</t>
  </si>
  <si>
    <t>Pat Quearney</t>
  </si>
  <si>
    <t>Diana Robertson*</t>
  </si>
  <si>
    <t>Shay Carbin</t>
  </si>
  <si>
    <t>Frank Carroll</t>
  </si>
  <si>
    <t>Frank Barr</t>
  </si>
  <si>
    <t>Drumcondra (5 seats) Total Electorate: 36,402 Total Poll: 14,614 Valid Poll: 14,428 Quota: 2,405</t>
  </si>
  <si>
    <t>Noel Ahern</t>
  </si>
  <si>
    <t>Kathleen Farrell</t>
  </si>
  <si>
    <t>Luke Belton*</t>
  </si>
  <si>
    <t>Carolyn Wilson</t>
  </si>
  <si>
    <t>Mollie Bracken</t>
  </si>
  <si>
    <t>Paddy Dunne*</t>
  </si>
  <si>
    <t>Ina Gould</t>
  </si>
  <si>
    <t>Paul McDonnell</t>
  </si>
  <si>
    <t>Ann O'Sullivan</t>
  </si>
  <si>
    <t>Eamonn O'Brien</t>
  </si>
  <si>
    <t>Philomena Donnelly</t>
  </si>
  <si>
    <t>Barney Hartnett</t>
  </si>
  <si>
    <t>Lily Keegan</t>
  </si>
  <si>
    <t>Cabra (3 seats) Total Electorate: 25,834 Total Poll: 11,914 Valid Poll: 11,730 Quota: 2,933</t>
  </si>
  <si>
    <t>Tom Leonard*</t>
  </si>
  <si>
    <t>John Colgan</t>
  </si>
  <si>
    <t>Tony Collis</t>
  </si>
  <si>
    <t>Christy Sherwin*</t>
  </si>
  <si>
    <t>Martin Giblin</t>
  </si>
  <si>
    <t>Jimmy Kelly</t>
  </si>
  <si>
    <t>Tony O'Flaherty</t>
  </si>
  <si>
    <t>Brian Torode</t>
  </si>
  <si>
    <t>Imelda Dixon</t>
  </si>
  <si>
    <t>Michael Berney</t>
  </si>
  <si>
    <t>North Inner City (5 seats) Total Electorate: 35,046 Total Poll: 15,963 Valid Poll: 15,744 Quota: 2,625</t>
  </si>
  <si>
    <t>Bertie Ahern*</t>
  </si>
  <si>
    <t>Christy Burke</t>
  </si>
  <si>
    <t>Michael White</t>
  </si>
  <si>
    <t>Michael Keating*</t>
  </si>
  <si>
    <t>Vincent Murphy</t>
  </si>
  <si>
    <t>William Comiskey*</t>
  </si>
  <si>
    <t>Kevin Byrne</t>
  </si>
  <si>
    <t>Norman Cullen</t>
  </si>
  <si>
    <t>Michael Ward</t>
  </si>
  <si>
    <t>Don Buckley</t>
  </si>
  <si>
    <t>Brian Skerritt</t>
  </si>
  <si>
    <t>Ballyfermot (4 seats) Total Electorate: 28,903 Total Poll: 12,578 Valid Poll: 12,332 Quota: 2,467</t>
  </si>
  <si>
    <t>John Montgomery</t>
  </si>
  <si>
    <t>Olga Bennett</t>
  </si>
  <si>
    <t>Greg Walsh</t>
  </si>
  <si>
    <t>Pat McEntee*</t>
  </si>
  <si>
    <t>Jimmy Delaney</t>
  </si>
  <si>
    <t>Brian McMenamy</t>
  </si>
  <si>
    <t>Michael Delaney</t>
  </si>
  <si>
    <t>Gerard Lynch</t>
  </si>
  <si>
    <t>Jan Loughney</t>
  </si>
  <si>
    <t>John Doran</t>
  </si>
  <si>
    <t>Mick O'Mahony</t>
  </si>
  <si>
    <t>Paddy O'Mahony*</t>
  </si>
  <si>
    <t>George Butler</t>
  </si>
  <si>
    <t>Crumlin (4 seats) Total Electorate: 31,494 Total Poll: 13,728 Valid Poll: 13,493 Quota: 2,699</t>
  </si>
  <si>
    <t>Eric Byrne</t>
  </si>
  <si>
    <t>Joe Connolly*</t>
  </si>
  <si>
    <t>Elma Holohan</t>
  </si>
  <si>
    <t>Andrew Callaghan</t>
  </si>
  <si>
    <t>Peter Meade</t>
  </si>
  <si>
    <t>Brian Buggle</t>
  </si>
  <si>
    <t>Micheal MacConmara</t>
  </si>
  <si>
    <t>Adele Ramsey</t>
  </si>
  <si>
    <t>Colm Branagan</t>
  </si>
  <si>
    <t>Michael Collins*</t>
  </si>
  <si>
    <t>Pembroke (4 seats) Total Electorate: 37,400 Total Poll: 13,604 Valid Poll: 13,439 Quota: 2,688</t>
  </si>
  <si>
    <t>Eoin Ryan</t>
  </si>
  <si>
    <t>Carmencita Hederman</t>
  </si>
  <si>
    <t>Joe Doyle</t>
  </si>
  <si>
    <t>Enid O'Dowd</t>
  </si>
  <si>
    <t>John McKenna</t>
  </si>
  <si>
    <t>Sean Moore</t>
  </si>
  <si>
    <t>Cliona O'Tuama</t>
  </si>
  <si>
    <t>Ellen Gunning</t>
  </si>
  <si>
    <t>James Heron</t>
  </si>
  <si>
    <t>William Coughlan</t>
  </si>
  <si>
    <t>Rathmines (4 seats) Total Electorate: 34,320 Total Poll: 11,506 Valid Poll: 11,341 Quota: 2,269</t>
  </si>
  <si>
    <t>Mary Hanafin</t>
  </si>
  <si>
    <t>Maire Mullarney</t>
  </si>
  <si>
    <t>Brendan Byrne*</t>
  </si>
  <si>
    <t>Anne Cooney</t>
  </si>
  <si>
    <t>Gerry Kieran</t>
  </si>
  <si>
    <t>Alexis Fitzgerald*</t>
  </si>
  <si>
    <t>Vicky Somers</t>
  </si>
  <si>
    <t>William Fitzsimons</t>
  </si>
  <si>
    <t>Barry Hardy</t>
  </si>
  <si>
    <t>Gabriel McGovern</t>
  </si>
  <si>
    <t>Tonie Walsh</t>
  </si>
  <si>
    <t>SFWP</t>
  </si>
  <si>
    <t>Michael Woods</t>
  </si>
  <si>
    <t>Ned Brennan</t>
  </si>
  <si>
    <t>Sheila Quinn</t>
  </si>
  <si>
    <t>Noel Peers</t>
  </si>
  <si>
    <t>Michael J. Cosgrave</t>
  </si>
  <si>
    <t>Mary Byrne</t>
  </si>
  <si>
    <t>Dermot Melia</t>
  </si>
  <si>
    <t>Sean D.B. Loftus</t>
  </si>
  <si>
    <t>Noel Nutley</t>
  </si>
  <si>
    <t>Val Lynch</t>
  </si>
  <si>
    <t>Michael Martin</t>
  </si>
  <si>
    <t>Seamus Phelan</t>
  </si>
  <si>
    <t>Tom Duffy</t>
  </si>
  <si>
    <t>1979 (7 June) - Area No. 1 - Howth/Clontarf East (4 seats) Total Electorate:  Total Poll: 18,049 Valid Poll: 17,909 Quota: 3,582</t>
  </si>
  <si>
    <t>Area No. 2 - Artane/Coolock (4 seats) Total Electorate:  Total Poll: 15,727 Valid Poll: 15,498 Quota: 3,100</t>
  </si>
  <si>
    <t>Vincent Brady</t>
  </si>
  <si>
    <t>Eugene Timmons</t>
  </si>
  <si>
    <t>Bert Bennett</t>
  </si>
  <si>
    <t>SLP</t>
  </si>
  <si>
    <t>George Bermingham</t>
  </si>
  <si>
    <t>Ray Fay</t>
  </si>
  <si>
    <t>Jimmy Hutton</t>
  </si>
  <si>
    <t>Gerald Russell</t>
  </si>
  <si>
    <t>Jim Maher</t>
  </si>
  <si>
    <t>Michael O'Halloran</t>
  </si>
  <si>
    <t>Jimmy Byrne</t>
  </si>
  <si>
    <t>Dave Neligan</t>
  </si>
  <si>
    <t>P.J. Mara</t>
  </si>
  <si>
    <t>Mairin Breheny</t>
  </si>
  <si>
    <t>Ann Creighton</t>
  </si>
  <si>
    <t>Area No. 3 - Finglas East/Drumcondra North (5 seats) Total Electorate:  Total Poll: 19,426 Valid Poll: 19,066 Quota: 3,178</t>
  </si>
  <si>
    <t>Timothy Killeen</t>
  </si>
  <si>
    <t>Michael Barrett</t>
  </si>
  <si>
    <t>Danny Bell</t>
  </si>
  <si>
    <t>Paddy Dunne</t>
  </si>
  <si>
    <t>Paddy Belton</t>
  </si>
  <si>
    <t>Joseph Oman</t>
  </si>
  <si>
    <t>Robert Dowds</t>
  </si>
  <si>
    <t>Mary Flaherty</t>
  </si>
  <si>
    <t>Sam Nolan</t>
  </si>
  <si>
    <t>Sean Quinn</t>
  </si>
  <si>
    <t>Michael Kenny</t>
  </si>
  <si>
    <t>Jim Munro</t>
  </si>
  <si>
    <t>Hannah Barlow</t>
  </si>
  <si>
    <t>Frank Lynch</t>
  </si>
  <si>
    <t>Eamonn O'Farrell</t>
  </si>
  <si>
    <t>Michael MacConmara</t>
  </si>
  <si>
    <t>Area No. 4 - Cabra East/Finglas West (4 seats) Total Electorate:  Total Poll: 14,872 Valid Poll: 14,563 Quota: 2,913</t>
  </si>
  <si>
    <t>Bertie Ahern</t>
  </si>
  <si>
    <t>Patrick Duffy</t>
  </si>
  <si>
    <t>Alice Glenn</t>
  </si>
  <si>
    <t>Luke Belton</t>
  </si>
  <si>
    <t>Joe Tierney</t>
  </si>
  <si>
    <t>Margaret O'Leary</t>
  </si>
  <si>
    <t>Paddy Farrelly</t>
  </si>
  <si>
    <t>Tony Dunne</t>
  </si>
  <si>
    <t>Gerry Maher</t>
  </si>
  <si>
    <t>Diana Robertson</t>
  </si>
  <si>
    <t>Joseph Greene</t>
  </si>
  <si>
    <t>Richard Gogan</t>
  </si>
  <si>
    <t>Joe McDonagh</t>
  </si>
  <si>
    <t>Mick Larkin</t>
  </si>
  <si>
    <t>Area No. 5 - Arran Quay/Cabra West (4 seats) Total Electorate:  Total Poll: 14,804 Valid Poll: 14,527 Quota: 2,906</t>
  </si>
  <si>
    <t>Tom Leonard</t>
  </si>
  <si>
    <t>Fergus Keely</t>
  </si>
  <si>
    <t>Hugh Byrne</t>
  </si>
  <si>
    <t>Ann-Marie McDonnell</t>
  </si>
  <si>
    <t>John Monaghan</t>
  </si>
  <si>
    <t>Collette Carroll</t>
  </si>
  <si>
    <t>Pat Carroll</t>
  </si>
  <si>
    <t>Pat Schweppe</t>
  </si>
  <si>
    <t>Frank Sherwin</t>
  </si>
  <si>
    <t>Michael Kelly</t>
  </si>
  <si>
    <t>Jimmy Somers</t>
  </si>
  <si>
    <t>Griff Cashman</t>
  </si>
  <si>
    <t>Noel Geraghty</t>
  </si>
  <si>
    <t>Noel Mulcahy</t>
  </si>
  <si>
    <t>Rita Ryan</t>
  </si>
  <si>
    <t>Michael Keating</t>
  </si>
  <si>
    <t>Tony Gregory</t>
  </si>
  <si>
    <t>Michael McAnulla</t>
  </si>
  <si>
    <t>Bill Thompson</t>
  </si>
  <si>
    <t>Declan Byrne</t>
  </si>
  <si>
    <t>Ray McGran</t>
  </si>
  <si>
    <t>William Comiskey</t>
  </si>
  <si>
    <t>David Byrne</t>
  </si>
  <si>
    <t>Brian Dunne</t>
  </si>
  <si>
    <t>Seanie Lambe</t>
  </si>
  <si>
    <t>Des Bonass</t>
  </si>
  <si>
    <t>George Lynch</t>
  </si>
  <si>
    <t>Hugh Grainger</t>
  </si>
  <si>
    <t>Oonagh Egan</t>
  </si>
  <si>
    <t>Charlotte Baker</t>
  </si>
  <si>
    <t>Area No. 6 - Ballybough/Drumcondra South/North Dock (4 seats) Total Electorate:  Total Poll: 14,529 Valid Poll: 14,103 Quota: 2,821</t>
  </si>
  <si>
    <t>Area No. 7 - Ballyfermot/Kilmainham (4 seats) Total Electorate:  Total Poll: 16,154 Valid Poll: 15,889 Quota: 3,178</t>
  </si>
  <si>
    <t>Eileen Lemass*</t>
  </si>
  <si>
    <t>Lauri Corcoran*</t>
  </si>
  <si>
    <t>Jim Mitchell*</t>
  </si>
  <si>
    <t>Bill Brady</t>
  </si>
  <si>
    <t>Tomas MacGiolla</t>
  </si>
  <si>
    <t>Paddy Keating</t>
  </si>
  <si>
    <t>Thomas Dalton</t>
  </si>
  <si>
    <t>Anne McStay</t>
  </si>
  <si>
    <t>Margaret Moloney</t>
  </si>
  <si>
    <t>Michael O'Mahony</t>
  </si>
  <si>
    <t>Jack Norton</t>
  </si>
  <si>
    <t>Mary Moran</t>
  </si>
  <si>
    <t>Pam O'Reilly</t>
  </si>
  <si>
    <t>Sean Thornton</t>
  </si>
  <si>
    <t>Thomas Byrne</t>
  </si>
  <si>
    <t>Ivor Nolan</t>
  </si>
  <si>
    <t>James McKenna</t>
  </si>
  <si>
    <t>Area No. 8 - Crumlin/Kimmage/Terenure (4 seats) Total Electorate:  Total Poll: 15,219 Valid Poll: 14,934 Quota: 2,987</t>
  </si>
  <si>
    <t>Reiltin O'Byrne</t>
  </si>
  <si>
    <t>Tony Doyle</t>
  </si>
  <si>
    <t>Charles Hoban</t>
  </si>
  <si>
    <t>Michael McShane</t>
  </si>
  <si>
    <t>Oliver Kavanagh</t>
  </si>
  <si>
    <t>Ronan Leydon</t>
  </si>
  <si>
    <t>May Clifford</t>
  </si>
  <si>
    <t>Sean Kelly*</t>
  </si>
  <si>
    <t>Gerard Brady*</t>
  </si>
  <si>
    <t>Bertie McCormack</t>
  </si>
  <si>
    <t>Pól MacMhurchú</t>
  </si>
  <si>
    <t>Noirin Slattery</t>
  </si>
  <si>
    <t>Mary Robinson</t>
  </si>
  <si>
    <t>Brendan Byrne</t>
  </si>
  <si>
    <t>Seamus Kenny</t>
  </si>
  <si>
    <t>Declan Ryan</t>
  </si>
  <si>
    <t>John O'Grady</t>
  </si>
  <si>
    <t>Purnell Barry</t>
  </si>
  <si>
    <t>John Power</t>
  </si>
  <si>
    <t>William Fitzsimon</t>
  </si>
  <si>
    <t>Area No. 9 - Rathfarnham/Rathmines West (4 seats) Total Electorate:  Total Poll: 14,870 Valid Poll: 14,643 Quota: 2,930</t>
  </si>
  <si>
    <t>Area No. 10 - Mansion House/Pembroke (4 seats) Total Electorate:  Total Poll: 16,568 Valid Poll: 16,333 Quota: 3,267</t>
  </si>
  <si>
    <t>Aindrias Ó Caoimh</t>
  </si>
  <si>
    <t>Jim Gorry</t>
  </si>
  <si>
    <t>Kit Robinson</t>
  </si>
  <si>
    <t>Michael McDowell</t>
  </si>
  <si>
    <t>Finola Gill</t>
  </si>
  <si>
    <t>Tommy Woods</t>
  </si>
  <si>
    <t>Lorna Kelly</t>
  </si>
  <si>
    <t>Ray Kavanagh</t>
  </si>
  <si>
    <t>Tom O'Connor</t>
  </si>
  <si>
    <t>Area No. 11 - Merchant's Quay/Ushers (4 seats) Total Electorate:  Total Poll: 13,070 Valid Poll: 12,791 Quota: 2,559</t>
  </si>
  <si>
    <t>Fergus O'Brien*</t>
  </si>
  <si>
    <t>Vera Kinsella</t>
  </si>
  <si>
    <t>John Freeman</t>
  </si>
  <si>
    <t>Bernard Condron</t>
  </si>
  <si>
    <t>Edward Naughton</t>
  </si>
  <si>
    <t>Dan Brown*</t>
  </si>
  <si>
    <t>Eileen Ross</t>
  </si>
  <si>
    <t>Peter Mooney</t>
  </si>
  <si>
    <t>Ray Dooney</t>
  </si>
  <si>
    <t>OSF</t>
  </si>
  <si>
    <t>Area No. 7 - Mansion House/Merchant's Quay/Ushers (5 seats) Total Electorate:  Total Poll: 16,154 Valid Poll: 15,889 Quota: 3,178</t>
  </si>
  <si>
    <t>1974 (18 June) - Area No. 1 - Howth/Clontarf East/Coolock (5 seats) Total Electorate: 39,546 Total Poll: 19,538 Valid Poll: 19,327 Quota: 3,222</t>
  </si>
  <si>
    <t>Tom Duffy*</t>
  </si>
  <si>
    <t>James Kelly</t>
  </si>
  <si>
    <t>Fintan Mullally</t>
  </si>
  <si>
    <t>Jack Brennan</t>
  </si>
  <si>
    <t>Vincent Manning</t>
  </si>
  <si>
    <t>Joe O'Connor</t>
  </si>
  <si>
    <t>Paul Mackay</t>
  </si>
  <si>
    <t>Eoghan Fitzsimons</t>
  </si>
  <si>
    <t>Matt Finnegan*</t>
  </si>
  <si>
    <t>T.P. Conneally</t>
  </si>
  <si>
    <t>Maisie McConnell</t>
  </si>
  <si>
    <t>Harold Share</t>
  </si>
  <si>
    <t>John Gibbons</t>
  </si>
  <si>
    <t>Patrick O'Doherty</t>
  </si>
  <si>
    <t>Area No. 2 - Artane/Drumcondra North (5 seats) Total Electorate: 39,500 Total Poll: 16,100 Valid Poll: 15,897 Quota: 2,650</t>
  </si>
  <si>
    <t>Brian Murray</t>
  </si>
  <si>
    <t>Willie Murphy</t>
  </si>
  <si>
    <t>David Wall</t>
  </si>
  <si>
    <t>Garry Forde</t>
  </si>
  <si>
    <t>Christy Hoey</t>
  </si>
  <si>
    <t>John Higgins</t>
  </si>
  <si>
    <t>Area No. 3 - Finglas/Glasnevin (5 seats) Total Electorate: 36,023 Total Poll: 13,447 Valid Poll: 13,270 Quota: 2,212</t>
  </si>
  <si>
    <t>Jim Tunney*</t>
  </si>
  <si>
    <t>James McCarry</t>
  </si>
  <si>
    <t>Michael Shortall</t>
  </si>
  <si>
    <t>Brendan Jones</t>
  </si>
  <si>
    <t>Michael McEvoy</t>
  </si>
  <si>
    <t>Matin McEntaggart</t>
  </si>
  <si>
    <t>Patrick Keogh</t>
  </si>
  <si>
    <t>Luke O'Reilly</t>
  </si>
  <si>
    <t>Desmond Kenny</t>
  </si>
  <si>
    <t>Area No. 4 - Cabra/Arran Quay (5 seats) Total Electorate: 30,092 Total Poll: 15,804 Valid Poll: 15,608 Quota: 2,602</t>
  </si>
  <si>
    <t>Hugh Byrne*</t>
  </si>
  <si>
    <t>C. Reilly</t>
  </si>
  <si>
    <t>L. Hayes</t>
  </si>
  <si>
    <t>P. Lacey*</t>
  </si>
  <si>
    <t>Fergus Keely*</t>
  </si>
  <si>
    <t>J. Johnston*</t>
  </si>
  <si>
    <t>P. Farrelly</t>
  </si>
  <si>
    <t>M. Bradley</t>
  </si>
  <si>
    <t>Area No. 5 - Ballybough/Clontarf West/Drumcondra South/North Dock (5 seats) Total Electorate: 40,353 Total Poll: 14,954 Valid Poll: 14,716 Quota: 2,453</t>
  </si>
  <si>
    <t>William Cumiskey*</t>
  </si>
  <si>
    <t>Denis Larkin*</t>
  </si>
  <si>
    <t>Willie Doran</t>
  </si>
  <si>
    <t>Michael O'Donoghue</t>
  </si>
  <si>
    <t>Mairin de Burca</t>
  </si>
  <si>
    <t>Michael Bourke</t>
  </si>
  <si>
    <t>Jim Donnelly</t>
  </si>
  <si>
    <t>Mona Gilmore</t>
  </si>
  <si>
    <t>Pascal MacAodhain</t>
  </si>
  <si>
    <t>Area No. 6 - Ballyfermot/Kilmainham (5 seats) Total Electorate: 37,000 Total Poll: 14,166 Valid Poll: 13,953 Quota: 2,326</t>
  </si>
  <si>
    <t>Eileen Lemass</t>
  </si>
  <si>
    <t>John O'Connell</t>
  </si>
  <si>
    <t>J. O'Mahony</t>
  </si>
  <si>
    <t>William Brady</t>
  </si>
  <si>
    <t>P. Keating</t>
  </si>
  <si>
    <t>J. Richardson</t>
  </si>
  <si>
    <t>G. Butler*</t>
  </si>
  <si>
    <t>A. Cunningham</t>
  </si>
  <si>
    <t>J.P. White</t>
  </si>
  <si>
    <t>Alexis Fitzgerald</t>
  </si>
  <si>
    <t>Pat Cummins*</t>
  </si>
  <si>
    <t>John McCann*</t>
  </si>
  <si>
    <t>Brendan Lynch</t>
  </si>
  <si>
    <t>Dan Browne</t>
  </si>
  <si>
    <t>Jim Mooney*</t>
  </si>
  <si>
    <t>Willie Naughton*</t>
  </si>
  <si>
    <t>Tommy O'Neill</t>
  </si>
  <si>
    <t>Peter Keating</t>
  </si>
  <si>
    <t>Christopher Clancy</t>
  </si>
  <si>
    <t>Gay Lyons</t>
  </si>
  <si>
    <t>David Vipond</t>
  </si>
  <si>
    <t>Edward Higgins</t>
  </si>
  <si>
    <t>Michael O'Riordan</t>
  </si>
  <si>
    <t>Area No. 8 - Kimmage/Rathfarnham/Terenure (5 seats) Total Electorate: 41,800 Total Poll: 15,575 Valid Poll: 15,318 Quota: 2,554</t>
  </si>
  <si>
    <t>Michael Collins</t>
  </si>
  <si>
    <t>J. O'Keeffe*</t>
  </si>
  <si>
    <t>E. Feldman</t>
  </si>
  <si>
    <t>B. Byrne</t>
  </si>
  <si>
    <t>Joe Dowling*</t>
  </si>
  <si>
    <t>Sean Kelly</t>
  </si>
  <si>
    <t>J.C. O'Grady</t>
  </si>
  <si>
    <t>T. King</t>
  </si>
  <si>
    <t>P. McNamara</t>
  </si>
  <si>
    <t>Area No. 9 - Pembroke/Rathmines (5 seats) Total Electorate: 51,080 Total Poll: 21,009 Valid Poll: 20,756 Quota: 3,460</t>
  </si>
  <si>
    <t>Gerard Brady</t>
  </si>
  <si>
    <t>M. Gannon</t>
  </si>
  <si>
    <t>P.G. Kelly</t>
  </si>
  <si>
    <t>Sean Moore*</t>
  </si>
  <si>
    <t>Michael Donnelly</t>
  </si>
  <si>
    <t>Peigin Doyle</t>
  </si>
  <si>
    <t>B. Ellis</t>
  </si>
  <si>
    <t>Perry</t>
  </si>
  <si>
    <t>P.J. Kelly</t>
  </si>
  <si>
    <t>1967 (28 June) - Area No. 1 - Howth/Clontarf East/Coolock/Raheny (4 seats) Total Electorate: 27,505 Total Poll: 15,567 Valid Poll: 15,448 Quota: 3,090</t>
  </si>
  <si>
    <t>Ratep</t>
  </si>
  <si>
    <t>S. Coggin</t>
  </si>
  <si>
    <t>F.A. Kelly</t>
  </si>
  <si>
    <t>Matt Finnegan</t>
  </si>
  <si>
    <t>P.J. Cloonan</t>
  </si>
  <si>
    <t>Lillian O'Connor</t>
  </si>
  <si>
    <t>Area No. 2 - Clontarf West/Drumcondra (4 seats) Total Electorate: 29,839 Total Poll: 16,640 Valid Poll: 16,473 Quota: 3,295</t>
  </si>
  <si>
    <t>Maurice Ryan</t>
  </si>
  <si>
    <t>Robert Manson</t>
  </si>
  <si>
    <t>John J. Browne</t>
  </si>
  <si>
    <t>Liam Gaynor</t>
  </si>
  <si>
    <t>Leo Nealon</t>
  </si>
  <si>
    <t>P.J. Cromwell</t>
  </si>
  <si>
    <t>Michael Hopper</t>
  </si>
  <si>
    <t>C. Hoey</t>
  </si>
  <si>
    <t>J.P. Concannon</t>
  </si>
  <si>
    <t>J. Craig</t>
  </si>
  <si>
    <t>Area No. 3 - Artane/Finglas/Santry (4 seats) Total Electorate: 29,989 Total Poll: 14,519 Valid Poll: 14,340 Quota: 2,869</t>
  </si>
  <si>
    <t>J.J. Walsh*</t>
  </si>
  <si>
    <t>Patrick J. Burke*</t>
  </si>
  <si>
    <t>F. Mullen*</t>
  </si>
  <si>
    <t>M. Bourke*</t>
  </si>
  <si>
    <t>Dudley Potter</t>
  </si>
  <si>
    <t>Sean McLoughlin</t>
  </si>
  <si>
    <t>Patrick McCormack</t>
  </si>
  <si>
    <t>Liam Boylan</t>
  </si>
  <si>
    <t>Victor Carton*</t>
  </si>
  <si>
    <t>Area No. 4 - Cabra/Glasnevin (4 seats) Total Electorate: 26,967 Total Poll: 14,405 Valid Poll: 14,180 Quota: 2,837</t>
  </si>
  <si>
    <t>Liam Hayes</t>
  </si>
  <si>
    <t>William O'Keeffe</t>
  </si>
  <si>
    <t>George Brennan*</t>
  </si>
  <si>
    <t>Michael Mullen*</t>
  </si>
  <si>
    <t>Thomas Gray</t>
  </si>
  <si>
    <t>Thomas Watt</t>
  </si>
  <si>
    <t>Patrick McDonnell</t>
  </si>
  <si>
    <t>Edward Gargan</t>
  </si>
  <si>
    <t>William Johnstone</t>
  </si>
  <si>
    <t>James Johnston</t>
  </si>
  <si>
    <t>Denis Ryan</t>
  </si>
  <si>
    <t>Area No. 5 - Arran Quay/Inns Quay/Rotunda (3 seats) Total Electorate: 22,751 Total Poll: 11,849 Valid Poll: 11,675 Quota: 2,919</t>
  </si>
  <si>
    <t>Frank Sherwin*</t>
  </si>
  <si>
    <t>John Nealon</t>
  </si>
  <si>
    <t>Celia Lynch*</t>
  </si>
  <si>
    <t>Nicholas Ryan</t>
  </si>
  <si>
    <t>Thomas Leonard</t>
  </si>
  <si>
    <t>Gerard English</t>
  </si>
  <si>
    <t>Albert Murphy</t>
  </si>
  <si>
    <t>Mairin Johnson</t>
  </si>
  <si>
    <t>Des Keogh</t>
  </si>
  <si>
    <t>Susan Bowler-Geraghty*</t>
  </si>
  <si>
    <t>Patrick McGlynn</t>
  </si>
  <si>
    <t>Area No. 6 - Ballybough/Mountjoy/North Dock (3 seats) Total Electorate: 22,766 Total Poll: 11,438 Valid Poll: 11,260 Quota: 2,816</t>
  </si>
  <si>
    <t>William Cumiskey</t>
  </si>
  <si>
    <t>Adam Farrelly</t>
  </si>
  <si>
    <t>Gilbert Hughes*</t>
  </si>
  <si>
    <t>James Quinn</t>
  </si>
  <si>
    <t>John J. Gaughran*</t>
  </si>
  <si>
    <t>Christy Sherwin</t>
  </si>
  <si>
    <t>Monica Ryan</t>
  </si>
  <si>
    <t>Area No. 7 - Mansion House/Rathmines West/Royal Exchange (5 seats) Total Electorate: 32,338 Total Poll: 14,739 Valid Poll: 14,569 Quota: 2,429</t>
  </si>
  <si>
    <t>Maurice Dockrell</t>
  </si>
  <si>
    <t>Richie Ryan*</t>
  </si>
  <si>
    <t>G. McLoughlin*</t>
  </si>
  <si>
    <t>Anne Nolan</t>
  </si>
  <si>
    <t>Philip A. Brady*</t>
  </si>
  <si>
    <t>Frank Cluskey*</t>
  </si>
  <si>
    <t>F. Smith</t>
  </si>
  <si>
    <t>F.P. Taaffe</t>
  </si>
  <si>
    <t>M. Long*</t>
  </si>
  <si>
    <t>P. Murray</t>
  </si>
  <si>
    <t>Area No. 8 - Merchant's Quay/Ushers/Wood Quay (4 seats) Total Electorate: 28,604 Total Poll: 14,511 Valid Poll: 14,291 Quota: 2,859</t>
  </si>
  <si>
    <t>William Naughton</t>
  </si>
  <si>
    <t>Maureen Burke</t>
  </si>
  <si>
    <t>Laurence Dillon</t>
  </si>
  <si>
    <t>IWP</t>
  </si>
  <si>
    <t>John M. Gray</t>
  </si>
  <si>
    <t>Daniel J. Morris</t>
  </si>
  <si>
    <t>Eric Parkes</t>
  </si>
  <si>
    <t>James McGuirk*</t>
  </si>
  <si>
    <t>Gerard Dunne</t>
  </si>
  <si>
    <t>Michael Kearney</t>
  </si>
  <si>
    <t>John Berry*</t>
  </si>
  <si>
    <t>Ben Briscoe</t>
  </si>
  <si>
    <t>M. Cleary*</t>
  </si>
  <si>
    <t>Dermot O'Rourke</t>
  </si>
  <si>
    <t>M.H. O'Connell</t>
  </si>
  <si>
    <t>J. O'Connor</t>
  </si>
  <si>
    <t>W.J. Leahy</t>
  </si>
  <si>
    <t>Anthony Duffy</t>
  </si>
  <si>
    <t>F. Pope</t>
  </si>
  <si>
    <t>C. Lewis</t>
  </si>
  <si>
    <t>Robert Ellis*</t>
  </si>
  <si>
    <t>Area No. 10 - Crumlin/Kimmage (4 seats) Total Electorate: 31,105 Total Poll: 16,180 Valid Poll: 16,006 Quota: 3,202</t>
  </si>
  <si>
    <t>J. O'Keeffe</t>
  </si>
  <si>
    <t>P.G. Turner</t>
  </si>
  <si>
    <t>Lauri Corcoran</t>
  </si>
  <si>
    <t>J. Carroll</t>
  </si>
  <si>
    <t>G. Butler</t>
  </si>
  <si>
    <t>R.M. Ni Bhroin</t>
  </si>
  <si>
    <t>C.E. Dolan</t>
  </si>
  <si>
    <t>M. Kinsella</t>
  </si>
  <si>
    <t>J. Clarke</t>
  </si>
  <si>
    <t>P. Roberts</t>
  </si>
  <si>
    <t>L. Nolan</t>
  </si>
  <si>
    <t>K.P. Lynch</t>
  </si>
  <si>
    <t>Area No. 12 - Pembroke (3 seats) Total Electorate: 20,473 Total Poll: 11,362 Valid Poll: 11,205 Quota: 2,802</t>
  </si>
  <si>
    <t>Jack Torpey</t>
  </si>
  <si>
    <t>Niall Greene</t>
  </si>
  <si>
    <t>Desmond Fay</t>
  </si>
  <si>
    <t>Noel Byrne</t>
  </si>
  <si>
    <t>Michael Dowling</t>
  </si>
  <si>
    <t>Tom Byrne</t>
  </si>
  <si>
    <t>J. Kenny</t>
  </si>
  <si>
    <t>John Kennedy</t>
  </si>
  <si>
    <t>Area No. 11 - Rathfarnham/Rathmines East/Terenure (4 seats) Total Electorate: 29,183 Total Poll: 14,811 Valid Poll: 14,644 Quota: 2,929</t>
  </si>
  <si>
    <t>Area No. 9 - Ballyfermot/Kilmainham (4 seats) Total Electorate: 22,777 Total Poll: 11,114 Valid Poll: 10,844 Quota: 2,712</t>
  </si>
  <si>
    <t>H.B. Earley</t>
  </si>
  <si>
    <t>J. Mahony</t>
  </si>
  <si>
    <t>P. Doran</t>
  </si>
  <si>
    <t>P. O'Reilly</t>
  </si>
  <si>
    <t>Sean Dunne</t>
  </si>
  <si>
    <t>J. Sherwin</t>
  </si>
  <si>
    <t>J. Marnane</t>
  </si>
  <si>
    <t>D. O'Shea</t>
  </si>
  <si>
    <t>J. Fagan</t>
  </si>
  <si>
    <t>Noel Kavanagh</t>
  </si>
  <si>
    <t>James Connolly</t>
  </si>
  <si>
    <t>Clontarf (5 seats) Total Electorate: 39,304 Total Poll: 17,872 Valid Poll: 17,605 Quota: 2,935</t>
  </si>
</sst>
</file>

<file path=xl/styles.xml><?xml version="1.0" encoding="utf-8"?>
<styleSheet xmlns="http://schemas.openxmlformats.org/spreadsheetml/2006/main">
  <numFmts count="1">
    <numFmt numFmtId="164" formatCode="0.000"/>
  </numFmts>
  <fonts count="56">
    <font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Arial"/>
      <family val="2"/>
    </font>
    <font>
      <sz val="11"/>
      <name val="Times New Roman"/>
      <family val="1"/>
    </font>
    <font>
      <b/>
      <i/>
      <sz val="11"/>
      <name val="Times New Roman"/>
      <family val="1"/>
    </font>
    <font>
      <b/>
      <sz val="11"/>
      <color indexed="12"/>
      <name val="Times New Roman"/>
      <family val="1"/>
    </font>
    <font>
      <b/>
      <sz val="11"/>
      <color indexed="17"/>
      <name val="Times New Roman"/>
      <family val="1"/>
    </font>
    <font>
      <b/>
      <sz val="11"/>
      <name val="Arial"/>
      <family val="2"/>
    </font>
    <font>
      <b/>
      <sz val="11"/>
      <color indexed="8"/>
      <name val="Times New Roman"/>
      <family val="1"/>
    </font>
    <font>
      <b/>
      <sz val="11"/>
      <color indexed="17"/>
      <name val="Arial"/>
      <family val="2"/>
    </font>
    <font>
      <sz val="11"/>
      <color indexed="17"/>
      <name val="Times New Roman"/>
      <family val="1"/>
    </font>
    <font>
      <b/>
      <sz val="11"/>
      <color indexed="12"/>
      <name val="Arial"/>
      <family val="2"/>
    </font>
    <font>
      <b/>
      <sz val="11"/>
      <color indexed="10"/>
      <name val="Arial"/>
      <family val="2"/>
    </font>
    <font>
      <sz val="11"/>
      <color indexed="10"/>
      <name val="Times New Roman"/>
      <family val="1"/>
    </font>
    <font>
      <sz val="11"/>
      <color indexed="8"/>
      <name val="Times New Roman"/>
      <family val="1"/>
    </font>
    <font>
      <b/>
      <sz val="11"/>
      <color indexed="50"/>
      <name val="Arial"/>
      <family val="2"/>
    </font>
    <font>
      <sz val="11"/>
      <color indexed="50"/>
      <name val="Times New Roman"/>
      <family val="1"/>
    </font>
    <font>
      <sz val="11"/>
      <color indexed="12"/>
      <name val="Times New Roman"/>
      <family val="1"/>
    </font>
    <font>
      <b/>
      <sz val="11"/>
      <color indexed="50"/>
      <name val="Times New Roman"/>
      <family val="1"/>
    </font>
    <font>
      <b/>
      <sz val="10"/>
      <color indexed="8"/>
      <name val="Arial"/>
      <family val="2"/>
    </font>
    <font>
      <b/>
      <sz val="10"/>
      <name val="Arial"/>
      <family val="2"/>
    </font>
    <font>
      <b/>
      <sz val="10"/>
      <color indexed="17"/>
      <name val="Arial"/>
      <family val="2"/>
    </font>
    <font>
      <b/>
      <sz val="10"/>
      <color indexed="12"/>
      <name val="Arial"/>
      <family val="2"/>
    </font>
    <font>
      <b/>
      <sz val="10"/>
      <color indexed="10"/>
      <name val="Arial"/>
      <family val="2"/>
    </font>
    <font>
      <b/>
      <sz val="10"/>
      <color indexed="50"/>
      <name val="Arial"/>
      <family val="2"/>
    </font>
    <font>
      <b/>
      <sz val="11"/>
      <color indexed="10"/>
      <name val="Times New Roman"/>
      <family val="1"/>
    </font>
    <font>
      <sz val="11"/>
      <color indexed="19"/>
      <name val="Times New Roman"/>
      <family val="1"/>
    </font>
    <font>
      <b/>
      <sz val="11"/>
      <color indexed="19"/>
      <name val="Arial"/>
      <family val="2"/>
    </font>
    <font>
      <b/>
      <sz val="10"/>
      <color indexed="19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12"/>
      <name val="Times New Roman"/>
      <family val="1"/>
    </font>
    <font>
      <sz val="12"/>
      <color indexed="17"/>
      <name val="Times New Roman"/>
      <family val="1"/>
    </font>
    <font>
      <sz val="12"/>
      <color indexed="8"/>
      <name val="Times New Roman"/>
      <family val="1"/>
    </font>
    <font>
      <sz val="12"/>
      <color indexed="50"/>
      <name val="Times New Roman"/>
      <family val="1"/>
    </font>
    <font>
      <b/>
      <sz val="10"/>
      <color indexed="60"/>
      <name val="Arial"/>
      <family val="2"/>
    </font>
    <font>
      <b/>
      <sz val="10"/>
      <color indexed="40"/>
      <name val="Arial"/>
      <family val="2"/>
    </font>
    <font>
      <b/>
      <sz val="10"/>
      <color indexed="51"/>
      <name val="Arial"/>
      <family val="2"/>
    </font>
    <font>
      <b/>
      <sz val="11"/>
      <color indexed="16"/>
      <name val="Arial"/>
      <family val="2"/>
    </font>
    <font>
      <sz val="11"/>
      <color indexed="60"/>
      <name val="Times New Roman"/>
      <family val="1"/>
    </font>
    <font>
      <sz val="11"/>
      <color indexed="52"/>
      <name val="Times New Roman"/>
      <family val="1"/>
    </font>
    <font>
      <b/>
      <sz val="11"/>
      <color indexed="52"/>
      <name val="Arial"/>
      <family val="2"/>
    </font>
    <font>
      <b/>
      <sz val="11"/>
      <color indexed="19"/>
      <name val="Times New Roman"/>
      <family val="1"/>
    </font>
    <font>
      <b/>
      <sz val="11"/>
      <color indexed="52"/>
      <name val="Times New Roman"/>
      <family val="1"/>
    </font>
    <font>
      <b/>
      <sz val="10"/>
      <color indexed="52"/>
      <name val="Arial"/>
      <family val="2"/>
    </font>
    <font>
      <b/>
      <sz val="10"/>
      <color indexed="16"/>
      <name val="Arial"/>
      <family val="2"/>
    </font>
    <font>
      <b/>
      <sz val="11"/>
      <color indexed="60"/>
      <name val="Arial"/>
      <family val="2"/>
    </font>
    <font>
      <b/>
      <sz val="11"/>
      <color indexed="60"/>
      <name val="Times New Roman"/>
      <family val="1"/>
    </font>
    <font>
      <sz val="11"/>
      <color indexed="50"/>
      <name val="Arial"/>
      <family val="2"/>
    </font>
    <font>
      <sz val="11"/>
      <color indexed="19"/>
      <name val="Arial"/>
      <family val="2"/>
    </font>
    <font>
      <b/>
      <sz val="11"/>
      <color indexed="36"/>
      <name val="Arial"/>
      <family val="2"/>
    </font>
    <font>
      <sz val="11"/>
      <color indexed="36"/>
      <name val="Times New Roman"/>
      <family val="1"/>
    </font>
    <font>
      <sz val="11"/>
      <color indexed="16"/>
      <name val="Arial"/>
      <family val="2"/>
    </font>
    <font>
      <sz val="11"/>
      <color indexed="23"/>
      <name val="Times New Roman"/>
      <family val="1"/>
    </font>
    <font>
      <b/>
      <sz val="11"/>
      <color indexed="23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vertical="top" wrapText="1"/>
    </xf>
    <xf numFmtId="0" fontId="5" fillId="0" borderId="2" xfId="0" applyFont="1" applyBorder="1" applyAlignment="1">
      <alignment vertical="top" wrapText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3" fontId="2" fillId="0" borderId="4" xfId="0" applyNumberFormat="1" applyFont="1" applyBorder="1" applyAlignment="1">
      <alignment vertical="top" wrapText="1"/>
    </xf>
    <xf numFmtId="3" fontId="4" fillId="0" borderId="4" xfId="0" applyNumberFormat="1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8" fillId="0" borderId="0" xfId="0" applyFont="1"/>
    <xf numFmtId="10" fontId="3" fillId="0" borderId="0" xfId="1" applyNumberFormat="1" applyFont="1"/>
    <xf numFmtId="0" fontId="9" fillId="0" borderId="4" xfId="0" applyFont="1" applyBorder="1" applyAlignment="1">
      <alignment vertical="top" wrapText="1"/>
    </xf>
    <xf numFmtId="0" fontId="10" fillId="0" borderId="0" xfId="0" applyFont="1"/>
    <xf numFmtId="3" fontId="3" fillId="0" borderId="0" xfId="0" applyNumberFormat="1" applyFont="1"/>
    <xf numFmtId="0" fontId="4" fillId="0" borderId="3" xfId="0" applyFont="1" applyBorder="1" applyAlignment="1">
      <alignment vertical="top" wrapText="1"/>
    </xf>
    <xf numFmtId="0" fontId="11" fillId="0" borderId="4" xfId="0" applyFont="1" applyBorder="1" applyAlignment="1">
      <alignment vertical="top" wrapText="1"/>
    </xf>
    <xf numFmtId="0" fontId="12" fillId="0" borderId="0" xfId="0" applyFont="1"/>
    <xf numFmtId="0" fontId="13" fillId="0" borderId="0" xfId="0" applyFont="1"/>
    <xf numFmtId="0" fontId="14" fillId="0" borderId="4" xfId="0" applyFont="1" applyBorder="1" applyAlignment="1">
      <alignment vertical="top" wrapText="1"/>
    </xf>
    <xf numFmtId="0" fontId="15" fillId="0" borderId="4" xfId="0" applyFont="1" applyBorder="1" applyAlignment="1">
      <alignment vertical="top" wrapText="1"/>
    </xf>
    <xf numFmtId="3" fontId="8" fillId="0" borderId="0" xfId="0" applyNumberFormat="1" applyFont="1"/>
    <xf numFmtId="0" fontId="4" fillId="0" borderId="4" xfId="0" applyFont="1" applyBorder="1" applyAlignment="1">
      <alignment vertical="top" wrapText="1"/>
    </xf>
    <xf numFmtId="0" fontId="16" fillId="0" borderId="0" xfId="0" applyFont="1"/>
    <xf numFmtId="0" fontId="17" fillId="0" borderId="4" xfId="0" applyFont="1" applyBorder="1" applyAlignment="1">
      <alignment vertical="top" wrapText="1"/>
    </xf>
    <xf numFmtId="0" fontId="18" fillId="0" borderId="4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18" fillId="0" borderId="0" xfId="0" applyFont="1" applyBorder="1" applyAlignment="1">
      <alignment vertical="top" wrapText="1"/>
    </xf>
    <xf numFmtId="0" fontId="19" fillId="0" borderId="4" xfId="0" applyFont="1" applyBorder="1" applyAlignment="1">
      <alignment vertical="top" wrapText="1"/>
    </xf>
    <xf numFmtId="3" fontId="12" fillId="0" borderId="0" xfId="0" applyNumberFormat="1" applyFont="1"/>
    <xf numFmtId="0" fontId="0" fillId="0" borderId="0" xfId="0" applyFont="1"/>
    <xf numFmtId="0" fontId="20" fillId="0" borderId="0" xfId="0" applyFont="1"/>
    <xf numFmtId="3" fontId="0" fillId="0" borderId="0" xfId="0" applyNumberFormat="1" applyFont="1"/>
    <xf numFmtId="10" fontId="0" fillId="0" borderId="0" xfId="1" applyNumberFormat="1" applyFont="1"/>
    <xf numFmtId="0" fontId="21" fillId="0" borderId="0" xfId="0" applyFont="1"/>
    <xf numFmtId="3" fontId="21" fillId="0" borderId="0" xfId="0" applyNumberFormat="1" applyFont="1"/>
    <xf numFmtId="0" fontId="22" fillId="0" borderId="0" xfId="0" applyFont="1"/>
    <xf numFmtId="0" fontId="23" fillId="0" borderId="0" xfId="0" applyFont="1"/>
    <xf numFmtId="0" fontId="24" fillId="0" borderId="0" xfId="0" applyFont="1"/>
    <xf numFmtId="0" fontId="25" fillId="0" borderId="0" xfId="0" applyFont="1"/>
    <xf numFmtId="10" fontId="21" fillId="0" borderId="0" xfId="1" applyNumberFormat="1" applyFont="1"/>
    <xf numFmtId="0" fontId="26" fillId="0" borderId="4" xfId="0" applyFont="1" applyBorder="1" applyAlignment="1">
      <alignment vertical="top" wrapText="1"/>
    </xf>
    <xf numFmtId="3" fontId="3" fillId="0" borderId="0" xfId="1" applyNumberFormat="1" applyFont="1"/>
    <xf numFmtId="3" fontId="4" fillId="0" borderId="0" xfId="0" applyNumberFormat="1" applyFont="1" applyBorder="1" applyAlignment="1">
      <alignment vertical="top" wrapText="1"/>
    </xf>
    <xf numFmtId="3" fontId="0" fillId="0" borderId="0" xfId="0" applyNumberFormat="1"/>
    <xf numFmtId="0" fontId="27" fillId="0" borderId="4" xfId="0" applyFont="1" applyBorder="1" applyAlignment="1">
      <alignment vertical="top" wrapText="1"/>
    </xf>
    <xf numFmtId="0" fontId="28" fillId="0" borderId="0" xfId="0" applyFont="1"/>
    <xf numFmtId="0" fontId="29" fillId="0" borderId="0" xfId="0" applyFont="1"/>
    <xf numFmtId="3" fontId="30" fillId="0" borderId="0" xfId="0" applyNumberFormat="1" applyFont="1"/>
    <xf numFmtId="0" fontId="31" fillId="0" borderId="0" xfId="0" applyFont="1"/>
    <xf numFmtId="0" fontId="30" fillId="0" borderId="0" xfId="0" applyFont="1"/>
    <xf numFmtId="3" fontId="31" fillId="0" borderId="0" xfId="0" applyNumberFormat="1" applyFont="1"/>
    <xf numFmtId="2" fontId="31" fillId="0" borderId="0" xfId="0" applyNumberFormat="1" applyFont="1" applyAlignment="1">
      <alignment horizontal="center"/>
    </xf>
    <xf numFmtId="3" fontId="30" fillId="0" borderId="1" xfId="0" applyNumberFormat="1" applyFont="1" applyBorder="1" applyAlignment="1">
      <alignment vertical="top" wrapText="1"/>
    </xf>
    <xf numFmtId="0" fontId="30" fillId="0" borderId="2" xfId="0" applyFont="1" applyBorder="1" applyAlignment="1">
      <alignment vertical="top" wrapText="1"/>
    </xf>
    <xf numFmtId="3" fontId="30" fillId="0" borderId="2" xfId="0" applyNumberFormat="1" applyFont="1" applyBorder="1" applyAlignment="1">
      <alignment vertical="top" wrapText="1"/>
    </xf>
    <xf numFmtId="2" fontId="30" fillId="0" borderId="2" xfId="0" applyNumberFormat="1" applyFont="1" applyBorder="1" applyAlignment="1">
      <alignment horizontal="center" vertical="top" wrapText="1"/>
    </xf>
    <xf numFmtId="3" fontId="30" fillId="0" borderId="3" xfId="0" applyNumberFormat="1" applyFont="1" applyBorder="1" applyAlignment="1">
      <alignment vertical="top" wrapText="1"/>
    </xf>
    <xf numFmtId="0" fontId="31" fillId="0" borderId="4" xfId="0" applyFont="1" applyBorder="1" applyAlignment="1">
      <alignment vertical="top" wrapText="1"/>
    </xf>
    <xf numFmtId="0" fontId="32" fillId="0" borderId="4" xfId="0" applyFont="1" applyBorder="1" applyAlignment="1">
      <alignment vertical="top" wrapText="1"/>
    </xf>
    <xf numFmtId="0" fontId="30" fillId="0" borderId="4" xfId="0" applyFont="1" applyBorder="1" applyAlignment="1">
      <alignment vertical="top" wrapText="1"/>
    </xf>
    <xf numFmtId="3" fontId="31" fillId="0" borderId="4" xfId="0" applyNumberFormat="1" applyFont="1" applyBorder="1" applyAlignment="1">
      <alignment vertical="top" wrapText="1"/>
    </xf>
    <xf numFmtId="0" fontId="33" fillId="0" borderId="4" xfId="0" applyFont="1" applyBorder="1" applyAlignment="1">
      <alignment vertical="top" wrapText="1"/>
    </xf>
    <xf numFmtId="0" fontId="34" fillId="0" borderId="4" xfId="0" applyFont="1" applyBorder="1" applyAlignment="1">
      <alignment vertical="top" wrapText="1"/>
    </xf>
    <xf numFmtId="0" fontId="35" fillId="0" borderId="4" xfId="0" applyFont="1" applyBorder="1" applyAlignment="1">
      <alignment vertical="top" wrapText="1"/>
    </xf>
    <xf numFmtId="164" fontId="30" fillId="0" borderId="2" xfId="0" applyNumberFormat="1" applyFont="1" applyBorder="1" applyAlignment="1">
      <alignment horizontal="center" vertical="top" wrapText="1"/>
    </xf>
    <xf numFmtId="2" fontId="0" fillId="0" borderId="0" xfId="0" applyNumberFormat="1" applyAlignment="1">
      <alignment horizontal="center"/>
    </xf>
    <xf numFmtId="0" fontId="37" fillId="0" borderId="0" xfId="0" applyFont="1"/>
    <xf numFmtId="0" fontId="38" fillId="0" borderId="0" xfId="0" applyFont="1"/>
    <xf numFmtId="10" fontId="36" fillId="0" borderId="0" xfId="0" applyNumberFormat="1" applyFont="1"/>
    <xf numFmtId="10" fontId="1" fillId="0" borderId="0" xfId="0" applyNumberFormat="1" applyFont="1"/>
    <xf numFmtId="10" fontId="0" fillId="0" borderId="0" xfId="0" applyNumberFormat="1"/>
    <xf numFmtId="0" fontId="39" fillId="0" borderId="0" xfId="0" applyFont="1"/>
    <xf numFmtId="0" fontId="40" fillId="0" borderId="4" xfId="0" applyFont="1" applyBorder="1" applyAlignment="1">
      <alignment vertical="top" wrapText="1"/>
    </xf>
    <xf numFmtId="0" fontId="41" fillId="0" borderId="4" xfId="0" applyFont="1" applyBorder="1" applyAlignment="1">
      <alignment vertical="top" wrapText="1"/>
    </xf>
    <xf numFmtId="0" fontId="42" fillId="0" borderId="0" xfId="0" applyFont="1"/>
    <xf numFmtId="0" fontId="43" fillId="0" borderId="4" xfId="0" applyFont="1" applyBorder="1" applyAlignment="1">
      <alignment vertical="top" wrapText="1"/>
    </xf>
    <xf numFmtId="0" fontId="44" fillId="0" borderId="4" xfId="0" applyFont="1" applyBorder="1" applyAlignment="1">
      <alignment vertical="top" wrapText="1"/>
    </xf>
    <xf numFmtId="0" fontId="45" fillId="0" borderId="0" xfId="0" applyFont="1"/>
    <xf numFmtId="0" fontId="46" fillId="0" borderId="0" xfId="0" applyFont="1"/>
    <xf numFmtId="10" fontId="47" fillId="0" borderId="0" xfId="0" applyNumberFormat="1" applyFont="1"/>
    <xf numFmtId="0" fontId="48" fillId="0" borderId="4" xfId="0" applyFont="1" applyBorder="1" applyAlignment="1">
      <alignment vertical="top" wrapText="1"/>
    </xf>
    <xf numFmtId="0" fontId="49" fillId="0" borderId="0" xfId="0" applyFont="1"/>
    <xf numFmtId="0" fontId="50" fillId="0" borderId="0" xfId="0" applyFont="1"/>
    <xf numFmtId="0" fontId="51" fillId="0" borderId="0" xfId="0" applyFont="1"/>
    <xf numFmtId="0" fontId="52" fillId="0" borderId="4" xfId="0" applyFont="1" applyBorder="1" applyAlignment="1">
      <alignment vertical="top" wrapText="1"/>
    </xf>
    <xf numFmtId="0" fontId="53" fillId="0" borderId="0" xfId="0" applyFont="1"/>
    <xf numFmtId="0" fontId="54" fillId="0" borderId="4" xfId="0" applyFont="1" applyBorder="1" applyAlignment="1">
      <alignment vertical="top" wrapText="1"/>
    </xf>
    <xf numFmtId="0" fontId="55" fillId="0" borderId="4" xfId="0" applyFont="1" applyBorder="1" applyAlignment="1">
      <alignment vertical="top" wrapText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91"/>
  <sheetViews>
    <sheetView workbookViewId="0">
      <selection activeCell="R1" sqref="R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7109375" customWidth="1"/>
  </cols>
  <sheetData>
    <row r="1" spans="1:18" s="2" customFormat="1" ht="16.5" customHeight="1">
      <c r="A1" s="1" t="s">
        <v>939</v>
      </c>
    </row>
    <row r="2" spans="1:18" s="2" customFormat="1" ht="9.75" customHeight="1" thickBot="1">
      <c r="A2" s="3"/>
    </row>
    <row r="3" spans="1:18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6"/>
      <c r="M3" s="13" t="s">
        <v>9</v>
      </c>
      <c r="N3" s="14">
        <f>(15567/27505)</f>
        <v>0.56596982366842397</v>
      </c>
    </row>
    <row r="4" spans="1:18" s="2" customFormat="1" ht="16.5" customHeight="1" thickBot="1">
      <c r="A4" s="7" t="s">
        <v>941</v>
      </c>
      <c r="B4" s="91" t="s">
        <v>940</v>
      </c>
      <c r="C4" s="10">
        <v>1630</v>
      </c>
      <c r="D4" s="10"/>
      <c r="E4" s="10"/>
      <c r="F4" s="10"/>
      <c r="G4" s="10"/>
      <c r="H4" s="10"/>
      <c r="I4" s="10"/>
      <c r="J4" s="10"/>
      <c r="K4" s="10"/>
      <c r="L4" s="11" t="s">
        <v>8</v>
      </c>
      <c r="N4" s="13" t="s">
        <v>11</v>
      </c>
      <c r="O4" s="13" t="s">
        <v>12</v>
      </c>
      <c r="P4" s="13" t="s">
        <v>13</v>
      </c>
    </row>
    <row r="5" spans="1:18" s="2" customFormat="1" ht="16.5" customHeight="1" thickBot="1">
      <c r="A5" s="7" t="s">
        <v>943</v>
      </c>
      <c r="B5" s="8" t="s">
        <v>3</v>
      </c>
      <c r="C5" s="10">
        <v>1608</v>
      </c>
      <c r="D5" s="10"/>
      <c r="E5" s="10"/>
      <c r="F5" s="10"/>
      <c r="G5" s="10"/>
      <c r="H5" s="10"/>
      <c r="I5" s="10"/>
      <c r="J5" s="10"/>
      <c r="K5" s="10"/>
      <c r="L5" s="11" t="s">
        <v>4</v>
      </c>
      <c r="M5" s="16" t="s">
        <v>5</v>
      </c>
      <c r="N5" s="17">
        <f>(C7+C8+C9+C12)</f>
        <v>5065</v>
      </c>
      <c r="O5" s="14">
        <f>SUM(N5/N10)</f>
        <v>0.32787415846711548</v>
      </c>
      <c r="P5" s="2">
        <v>1</v>
      </c>
    </row>
    <row r="6" spans="1:18" s="2" customFormat="1" ht="16.5" customHeight="1" thickBot="1">
      <c r="A6" s="7" t="s">
        <v>700</v>
      </c>
      <c r="B6" s="44" t="s">
        <v>16</v>
      </c>
      <c r="C6" s="10">
        <v>1568</v>
      </c>
      <c r="D6" s="10"/>
      <c r="E6" s="10"/>
      <c r="F6" s="10"/>
      <c r="G6" s="10"/>
      <c r="H6" s="10"/>
      <c r="I6" s="10"/>
      <c r="J6" s="10"/>
      <c r="K6" s="10"/>
      <c r="L6" s="11" t="s">
        <v>7</v>
      </c>
      <c r="M6" s="20" t="s">
        <v>3</v>
      </c>
      <c r="N6" s="17">
        <f>(C5+C11+C13+C16)</f>
        <v>3925</v>
      </c>
      <c r="O6" s="14">
        <f>SUM(N6/N10)</f>
        <v>0.25407819782496116</v>
      </c>
      <c r="P6" s="2">
        <v>1</v>
      </c>
    </row>
    <row r="7" spans="1:18" s="2" customFormat="1" ht="16.5" customHeight="1" thickBot="1">
      <c r="A7" s="7" t="s">
        <v>961</v>
      </c>
      <c r="B7" s="12" t="s">
        <v>5</v>
      </c>
      <c r="C7" s="10">
        <v>1556</v>
      </c>
      <c r="D7" s="10"/>
      <c r="E7" s="10"/>
      <c r="F7" s="10"/>
      <c r="G7" s="10"/>
      <c r="H7" s="10"/>
      <c r="I7" s="10"/>
      <c r="J7" s="10"/>
      <c r="K7" s="10"/>
      <c r="L7" s="11" t="s">
        <v>6</v>
      </c>
      <c r="M7" s="21" t="s">
        <v>16</v>
      </c>
      <c r="N7" s="17">
        <f>(C6+C14+C17)</f>
        <v>2697</v>
      </c>
      <c r="O7" s="14">
        <f>SUM(N7/N10)</f>
        <v>0.17458570688762298</v>
      </c>
      <c r="P7" s="2">
        <v>1</v>
      </c>
    </row>
    <row r="8" spans="1:18" s="2" customFormat="1" ht="16.5" customHeight="1" thickBot="1">
      <c r="A8" s="18" t="s">
        <v>851</v>
      </c>
      <c r="B8" s="19" t="s">
        <v>5</v>
      </c>
      <c r="C8" s="10">
        <v>1306</v>
      </c>
      <c r="D8" s="10"/>
      <c r="E8" s="10"/>
      <c r="F8" s="10"/>
      <c r="G8" s="10"/>
      <c r="H8" s="10"/>
      <c r="I8" s="10"/>
      <c r="J8" s="10"/>
      <c r="K8" s="10"/>
      <c r="L8" s="11"/>
      <c r="M8" s="26" t="s">
        <v>18</v>
      </c>
      <c r="N8" s="17">
        <f>(C15+C18)</f>
        <v>980</v>
      </c>
      <c r="O8" s="14">
        <f>SUM(N8/N10)</f>
        <v>6.3438632832729158E-2</v>
      </c>
    </row>
    <row r="9" spans="1:18" s="2" customFormat="1" ht="16.5" customHeight="1" thickBot="1">
      <c r="A9" s="18" t="s">
        <v>944</v>
      </c>
      <c r="B9" s="19" t="s">
        <v>5</v>
      </c>
      <c r="C9" s="10">
        <v>1305</v>
      </c>
      <c r="D9" s="10"/>
      <c r="E9" s="10"/>
      <c r="F9" s="10"/>
      <c r="G9" s="10"/>
      <c r="H9" s="10"/>
      <c r="I9" s="10"/>
      <c r="J9" s="10"/>
      <c r="K9" s="10"/>
      <c r="M9" s="13" t="s">
        <v>17</v>
      </c>
      <c r="N9" s="17">
        <f>(C4+C10)</f>
        <v>2781</v>
      </c>
      <c r="O9" s="14">
        <f>SUM(N9/N10)</f>
        <v>0.18002330398757121</v>
      </c>
      <c r="P9" s="2">
        <v>1</v>
      </c>
    </row>
    <row r="10" spans="1:18" s="2" customFormat="1" ht="16.5" customHeight="1" thickBot="1">
      <c r="A10" s="18" t="s">
        <v>942</v>
      </c>
      <c r="B10" s="90" t="s">
        <v>940</v>
      </c>
      <c r="C10" s="10">
        <v>1151</v>
      </c>
      <c r="D10" s="10"/>
      <c r="E10" s="10"/>
      <c r="F10" s="10"/>
      <c r="G10" s="10"/>
      <c r="H10" s="10"/>
      <c r="I10" s="10"/>
      <c r="J10" s="10"/>
      <c r="K10" s="10"/>
      <c r="N10" s="24">
        <v>15448</v>
      </c>
    </row>
    <row r="11" spans="1:18" s="2" customFormat="1" ht="16.5" customHeight="1" thickBot="1">
      <c r="A11" s="18" t="s">
        <v>708</v>
      </c>
      <c r="B11" s="28" t="s">
        <v>3</v>
      </c>
      <c r="C11" s="10">
        <v>1058</v>
      </c>
      <c r="D11" s="10"/>
      <c r="E11" s="10"/>
      <c r="F11" s="10"/>
      <c r="G11" s="10"/>
      <c r="H11" s="10"/>
      <c r="I11" s="10"/>
      <c r="J11" s="10"/>
      <c r="K11" s="10"/>
    </row>
    <row r="12" spans="1:18" s="2" customFormat="1" ht="16.5" customHeight="1" thickBot="1">
      <c r="A12" s="18" t="s">
        <v>715</v>
      </c>
      <c r="B12" s="19" t="s">
        <v>5</v>
      </c>
      <c r="C12" s="10">
        <v>898</v>
      </c>
      <c r="D12" s="10"/>
      <c r="E12" s="10"/>
      <c r="F12" s="10"/>
      <c r="G12" s="10"/>
      <c r="H12" s="10"/>
    </row>
    <row r="13" spans="1:18" s="2" customFormat="1" ht="16.5" customHeight="1" thickBot="1">
      <c r="A13" s="18" t="s">
        <v>945</v>
      </c>
      <c r="B13" s="28" t="s">
        <v>3</v>
      </c>
      <c r="C13" s="10">
        <v>674</v>
      </c>
      <c r="D13" s="10"/>
      <c r="E13" s="10"/>
      <c r="F13" s="10"/>
      <c r="G13" s="10"/>
      <c r="K13" s="17"/>
    </row>
    <row r="14" spans="1:18" s="2" customFormat="1" ht="16.5" customHeight="1" thickBot="1">
      <c r="A14" s="18" t="s">
        <v>962</v>
      </c>
      <c r="B14" s="22" t="s">
        <v>16</v>
      </c>
      <c r="C14" s="10">
        <v>635</v>
      </c>
      <c r="D14" s="10"/>
      <c r="E14" s="10"/>
      <c r="F14" s="10"/>
      <c r="G14" s="10"/>
      <c r="K14" s="17"/>
    </row>
    <row r="15" spans="1:18" s="2" customFormat="1" ht="16.5" customHeight="1" thickBot="1">
      <c r="A15" s="18" t="s">
        <v>963</v>
      </c>
      <c r="B15" s="27" t="s">
        <v>18</v>
      </c>
      <c r="C15" s="10">
        <v>598</v>
      </c>
      <c r="D15" s="10"/>
      <c r="E15" s="10"/>
      <c r="F15" s="10"/>
      <c r="K15" s="17"/>
      <c r="L15" s="17"/>
    </row>
    <row r="16" spans="1:18" s="2" customFormat="1" ht="16.5" customHeight="1" thickBot="1">
      <c r="A16" s="18" t="s">
        <v>856</v>
      </c>
      <c r="B16" s="28" t="s">
        <v>3</v>
      </c>
      <c r="C16" s="10">
        <v>585</v>
      </c>
      <c r="D16" s="10"/>
      <c r="E16" s="10"/>
      <c r="F16" s="10"/>
      <c r="M16" s="17"/>
      <c r="P16" s="83"/>
      <c r="Q16" s="17"/>
      <c r="R16" s="14"/>
    </row>
    <row r="17" spans="1:15" s="2" customFormat="1" ht="16.5" customHeight="1" thickBot="1">
      <c r="A17" s="18" t="s">
        <v>964</v>
      </c>
      <c r="B17" s="22" t="s">
        <v>16</v>
      </c>
      <c r="C17" s="10">
        <v>494</v>
      </c>
      <c r="D17" s="10"/>
      <c r="E17" s="10"/>
      <c r="F17" s="10"/>
    </row>
    <row r="18" spans="1:15" s="2" customFormat="1" ht="16.5" customHeight="1" thickBot="1">
      <c r="A18" s="18" t="s">
        <v>965</v>
      </c>
      <c r="B18" s="27" t="s">
        <v>18</v>
      </c>
      <c r="C18" s="10">
        <v>382</v>
      </c>
      <c r="D18" s="10"/>
      <c r="E18" s="10"/>
    </row>
    <row r="19" spans="1:15" s="2" customFormat="1" ht="10.5" customHeight="1">
      <c r="A19" s="1"/>
      <c r="C19" s="17"/>
      <c r="D19" s="17"/>
    </row>
    <row r="20" spans="1:15" s="2" customFormat="1" ht="17.45" customHeight="1">
      <c r="A20" s="1" t="s">
        <v>946</v>
      </c>
    </row>
    <row r="21" spans="1:15" s="2" customFormat="1" ht="8.25" customHeight="1" thickBot="1">
      <c r="A21" s="1"/>
    </row>
    <row r="22" spans="1:15" s="2" customFormat="1" ht="17.45" customHeight="1" thickBot="1">
      <c r="A22" s="4" t="s">
        <v>0</v>
      </c>
      <c r="B22" s="5" t="s">
        <v>1</v>
      </c>
      <c r="C22" s="5" t="s">
        <v>2</v>
      </c>
      <c r="D22" s="5">
        <v>2</v>
      </c>
      <c r="E22" s="5">
        <v>3</v>
      </c>
      <c r="F22" s="5">
        <v>4</v>
      </c>
      <c r="G22" s="5">
        <v>5</v>
      </c>
      <c r="H22" s="5">
        <v>6</v>
      </c>
      <c r="I22" s="5">
        <v>7</v>
      </c>
      <c r="J22" s="5">
        <v>8</v>
      </c>
      <c r="K22" s="5"/>
      <c r="L22" s="13" t="s">
        <v>9</v>
      </c>
      <c r="M22" s="14">
        <f>(16640/29839)</f>
        <v>0.55765943898924231</v>
      </c>
    </row>
    <row r="23" spans="1:15" s="2" customFormat="1" ht="17.45" customHeight="1" thickBot="1">
      <c r="A23" s="7" t="s">
        <v>573</v>
      </c>
      <c r="B23" s="12" t="s">
        <v>5</v>
      </c>
      <c r="C23" s="9">
        <v>4171</v>
      </c>
      <c r="D23" s="10"/>
      <c r="E23" s="10"/>
      <c r="F23" s="10"/>
      <c r="G23" s="10"/>
      <c r="H23" s="10"/>
      <c r="I23" s="10"/>
      <c r="J23" s="10"/>
      <c r="K23" s="11" t="s">
        <v>4</v>
      </c>
      <c r="M23" s="13" t="s">
        <v>11</v>
      </c>
      <c r="N23" s="13" t="s">
        <v>12</v>
      </c>
      <c r="O23" s="13" t="s">
        <v>13</v>
      </c>
    </row>
    <row r="24" spans="1:15" s="2" customFormat="1" ht="17.45" customHeight="1" thickBot="1">
      <c r="A24" s="7" t="s">
        <v>887</v>
      </c>
      <c r="B24" s="44" t="s">
        <v>16</v>
      </c>
      <c r="C24" s="10">
        <v>2556</v>
      </c>
      <c r="D24" s="10"/>
      <c r="E24" s="10"/>
      <c r="F24" s="10"/>
      <c r="G24" s="10"/>
      <c r="H24" s="10"/>
      <c r="I24" s="10"/>
      <c r="J24" s="10"/>
      <c r="K24" s="11" t="s">
        <v>7</v>
      </c>
      <c r="L24" s="16" t="s">
        <v>5</v>
      </c>
      <c r="M24" s="17">
        <f>(C23+C28+C30)</f>
        <v>6124</v>
      </c>
      <c r="N24" s="14">
        <f>SUM(M24/M29)</f>
        <v>0.37175984945061619</v>
      </c>
      <c r="O24" s="2">
        <v>1</v>
      </c>
    </row>
    <row r="25" spans="1:15" s="2" customFormat="1" ht="17.45" customHeight="1" thickBot="1">
      <c r="A25" s="7" t="s">
        <v>966</v>
      </c>
      <c r="B25" s="8" t="s">
        <v>3</v>
      </c>
      <c r="C25" s="10">
        <v>1955</v>
      </c>
      <c r="D25" s="10"/>
      <c r="E25" s="10"/>
      <c r="F25" s="10"/>
      <c r="G25" s="10"/>
      <c r="H25" s="10"/>
      <c r="I25" s="10"/>
      <c r="J25" s="10"/>
      <c r="K25" s="11" t="s">
        <v>8</v>
      </c>
      <c r="L25" s="20" t="s">
        <v>3</v>
      </c>
      <c r="M25" s="17">
        <f>(C25+C29+C31)</f>
        <v>3840</v>
      </c>
      <c r="N25" s="14">
        <f>SUM(M25/M29)</f>
        <v>0.2331087233655072</v>
      </c>
      <c r="O25" s="2">
        <v>1</v>
      </c>
    </row>
    <row r="26" spans="1:15" s="2" customFormat="1" ht="17.45" customHeight="1" thickBot="1">
      <c r="A26" s="7" t="s">
        <v>722</v>
      </c>
      <c r="B26" s="44" t="s">
        <v>16</v>
      </c>
      <c r="C26" s="10">
        <v>1820</v>
      </c>
      <c r="D26" s="10"/>
      <c r="E26" s="10"/>
      <c r="F26" s="10"/>
      <c r="G26" s="10"/>
      <c r="H26" s="10"/>
      <c r="I26" s="10"/>
      <c r="J26" s="10"/>
      <c r="K26" s="9" t="s">
        <v>6</v>
      </c>
      <c r="L26" s="21" t="s">
        <v>16</v>
      </c>
      <c r="M26" s="17">
        <f>(C24+C26)</f>
        <v>4376</v>
      </c>
      <c r="N26" s="14">
        <f>SUM(M26/M29)</f>
        <v>0.26564681600194257</v>
      </c>
      <c r="O26" s="2">
        <v>2</v>
      </c>
    </row>
    <row r="27" spans="1:15" s="2" customFormat="1" ht="17.45" customHeight="1" thickBot="1">
      <c r="A27" s="18" t="s">
        <v>950</v>
      </c>
      <c r="B27" s="90" t="s">
        <v>940</v>
      </c>
      <c r="C27" s="10">
        <v>1574</v>
      </c>
      <c r="D27" s="10"/>
      <c r="E27" s="10"/>
      <c r="F27" s="10"/>
      <c r="G27" s="10"/>
      <c r="H27" s="10"/>
      <c r="I27" s="10"/>
      <c r="J27" s="10"/>
      <c r="K27" s="11"/>
      <c r="L27" s="26" t="s">
        <v>18</v>
      </c>
      <c r="M27" s="17">
        <v>559</v>
      </c>
      <c r="N27" s="14">
        <f>SUM(M27/M29)</f>
        <v>3.393431676076003E-2</v>
      </c>
    </row>
    <row r="28" spans="1:15" s="2" customFormat="1" ht="17.45" customHeight="1" thickBot="1">
      <c r="A28" s="18" t="s">
        <v>948</v>
      </c>
      <c r="B28" s="19" t="s">
        <v>5</v>
      </c>
      <c r="C28" s="10">
        <v>996</v>
      </c>
      <c r="D28" s="10"/>
      <c r="E28" s="10"/>
      <c r="F28" s="10"/>
      <c r="G28" s="10"/>
      <c r="H28" s="10"/>
      <c r="I28" s="10"/>
      <c r="J28" s="10"/>
      <c r="L28" s="13" t="s">
        <v>17</v>
      </c>
      <c r="M28" s="17">
        <v>1574</v>
      </c>
      <c r="N28" s="14">
        <f>SUM(M28/M29)</f>
        <v>9.5550294421174048E-2</v>
      </c>
    </row>
    <row r="29" spans="1:15" s="2" customFormat="1" ht="17.45" customHeight="1" thickBot="1">
      <c r="A29" s="18" t="s">
        <v>947</v>
      </c>
      <c r="B29" s="28" t="s">
        <v>3</v>
      </c>
      <c r="C29" s="10">
        <v>970</v>
      </c>
      <c r="D29" s="10"/>
      <c r="E29" s="10"/>
      <c r="F29" s="10"/>
      <c r="G29" s="10"/>
      <c r="H29" s="10"/>
      <c r="I29" s="10"/>
      <c r="J29" s="10"/>
      <c r="M29" s="24">
        <v>16473</v>
      </c>
    </row>
    <row r="30" spans="1:15" s="2" customFormat="1" ht="17.45" customHeight="1" thickBot="1">
      <c r="A30" s="18" t="s">
        <v>949</v>
      </c>
      <c r="B30" s="19" t="s">
        <v>5</v>
      </c>
      <c r="C30" s="10">
        <v>957</v>
      </c>
      <c r="D30" s="10"/>
      <c r="E30" s="10"/>
      <c r="F30" s="10"/>
      <c r="G30" s="10"/>
      <c r="H30" s="10"/>
    </row>
    <row r="31" spans="1:15" s="2" customFormat="1" ht="17.45" customHeight="1" thickBot="1">
      <c r="A31" s="18" t="s">
        <v>951</v>
      </c>
      <c r="B31" s="28" t="s">
        <v>3</v>
      </c>
      <c r="C31" s="10">
        <v>915</v>
      </c>
      <c r="D31" s="10"/>
      <c r="E31" s="10"/>
      <c r="F31" s="10"/>
      <c r="G31" s="10"/>
      <c r="H31" s="10"/>
    </row>
    <row r="32" spans="1:15" s="2" customFormat="1" ht="17.45" customHeight="1" thickBot="1">
      <c r="A32" s="18" t="s">
        <v>595</v>
      </c>
      <c r="B32" s="27" t="s">
        <v>18</v>
      </c>
      <c r="C32" s="10">
        <v>559</v>
      </c>
      <c r="D32" s="10"/>
      <c r="E32" s="10"/>
      <c r="F32" s="10"/>
    </row>
    <row r="33" spans="1:15">
      <c r="C33" s="35"/>
    </row>
    <row r="34" spans="1:15" s="2" customFormat="1" ht="17.45" customHeight="1">
      <c r="A34" s="1" t="s">
        <v>957</v>
      </c>
    </row>
    <row r="35" spans="1:15" s="2" customFormat="1" ht="10.5" customHeight="1" thickBot="1">
      <c r="A35" s="1"/>
    </row>
    <row r="36" spans="1:15" s="2" customFormat="1" ht="16.5" customHeight="1" thickBot="1">
      <c r="A36" s="4" t="s">
        <v>0</v>
      </c>
      <c r="B36" s="5" t="s">
        <v>1</v>
      </c>
      <c r="C36" s="5" t="s">
        <v>2</v>
      </c>
      <c r="D36" s="5">
        <v>2</v>
      </c>
      <c r="E36" s="5">
        <v>3</v>
      </c>
      <c r="F36" s="5">
        <v>4</v>
      </c>
      <c r="G36" s="5">
        <v>5</v>
      </c>
      <c r="H36" s="5">
        <v>6</v>
      </c>
      <c r="I36" s="5">
        <v>7</v>
      </c>
      <c r="J36" s="5">
        <v>8</v>
      </c>
      <c r="K36" s="6"/>
      <c r="L36" s="13" t="s">
        <v>9</v>
      </c>
      <c r="M36" s="14">
        <f>(14519/29989)</f>
        <v>0.48414418620160726</v>
      </c>
    </row>
    <row r="37" spans="1:15" s="2" customFormat="1" ht="16.5" customHeight="1" thickBot="1">
      <c r="A37" s="7" t="s">
        <v>959</v>
      </c>
      <c r="B37" s="12" t="s">
        <v>5</v>
      </c>
      <c r="C37" s="10">
        <v>2812</v>
      </c>
      <c r="D37" s="10"/>
      <c r="E37" s="10"/>
      <c r="F37" s="10"/>
      <c r="G37" s="9">
        <v>2869</v>
      </c>
      <c r="H37" s="10"/>
      <c r="I37" s="10"/>
      <c r="J37" s="10"/>
      <c r="K37" s="11" t="s">
        <v>4</v>
      </c>
      <c r="M37" s="13" t="s">
        <v>11</v>
      </c>
      <c r="N37" s="13" t="s">
        <v>12</v>
      </c>
      <c r="O37" s="13" t="s">
        <v>13</v>
      </c>
    </row>
    <row r="38" spans="1:15" s="2" customFormat="1" ht="16.5" customHeight="1" thickBot="1">
      <c r="A38" s="7" t="s">
        <v>953</v>
      </c>
      <c r="B38" s="44" t="s">
        <v>16</v>
      </c>
      <c r="C38" s="10">
        <v>2212</v>
      </c>
      <c r="D38" s="10"/>
      <c r="E38" s="10"/>
      <c r="F38" s="10"/>
      <c r="G38" s="10"/>
      <c r="H38" s="10"/>
      <c r="I38" s="10"/>
      <c r="J38" s="9">
        <v>2833</v>
      </c>
      <c r="K38" s="11" t="s">
        <v>7</v>
      </c>
      <c r="L38" s="16" t="s">
        <v>5</v>
      </c>
      <c r="M38" s="17">
        <f>(C37+C40+C43)</f>
        <v>5486</v>
      </c>
      <c r="N38" s="14">
        <f>SUM(M38/M43)</f>
        <v>0.38256624825662483</v>
      </c>
      <c r="O38" s="2">
        <v>2</v>
      </c>
    </row>
    <row r="39" spans="1:15" s="2" customFormat="1" ht="16.5" customHeight="1" thickBot="1">
      <c r="A39" s="18" t="s">
        <v>871</v>
      </c>
      <c r="B39" s="22" t="s">
        <v>16</v>
      </c>
      <c r="C39" s="10">
        <v>1840</v>
      </c>
      <c r="D39" s="10"/>
      <c r="E39" s="10"/>
      <c r="F39" s="10"/>
      <c r="G39" s="10"/>
      <c r="H39" s="10"/>
      <c r="I39" s="10"/>
      <c r="J39" s="10"/>
      <c r="K39" s="11"/>
      <c r="L39" s="20" t="s">
        <v>3</v>
      </c>
      <c r="M39" s="17">
        <f>(C41+C42)</f>
        <v>2625</v>
      </c>
      <c r="N39" s="14">
        <f>SUM(M39/M43)</f>
        <v>0.18305439330543932</v>
      </c>
      <c r="O39" s="2">
        <v>1</v>
      </c>
    </row>
    <row r="40" spans="1:15" s="2" customFormat="1" ht="16.5" customHeight="1" thickBot="1">
      <c r="A40" s="7" t="s">
        <v>593</v>
      </c>
      <c r="B40" s="12" t="s">
        <v>5</v>
      </c>
      <c r="C40" s="10">
        <v>1835</v>
      </c>
      <c r="D40" s="10"/>
      <c r="E40" s="10"/>
      <c r="F40" s="10"/>
      <c r="G40" s="10"/>
      <c r="H40" s="10"/>
      <c r="I40" s="10"/>
      <c r="J40" s="9">
        <v>2712</v>
      </c>
      <c r="K40" s="9" t="s">
        <v>6</v>
      </c>
      <c r="L40" s="21" t="s">
        <v>16</v>
      </c>
      <c r="M40" s="17">
        <f>(C38+C39+C44)</f>
        <v>4824</v>
      </c>
      <c r="N40" s="14">
        <f>SUM(M40/M43)</f>
        <v>0.33640167364016738</v>
      </c>
      <c r="O40" s="2">
        <v>1</v>
      </c>
    </row>
    <row r="41" spans="1:15" s="2" customFormat="1" ht="16.5" customHeight="1" thickBot="1">
      <c r="A41" s="7" t="s">
        <v>960</v>
      </c>
      <c r="B41" s="8" t="s">
        <v>3</v>
      </c>
      <c r="C41" s="10">
        <v>1723</v>
      </c>
      <c r="D41" s="10"/>
      <c r="E41" s="10"/>
      <c r="F41" s="10"/>
      <c r="G41" s="10"/>
      <c r="H41" s="10"/>
      <c r="I41" s="10"/>
      <c r="J41" s="9">
        <v>3288</v>
      </c>
      <c r="K41" s="11" t="s">
        <v>8</v>
      </c>
      <c r="L41" s="26" t="s">
        <v>18</v>
      </c>
      <c r="M41" s="17">
        <v>496</v>
      </c>
      <c r="N41" s="14">
        <f>SUM(M41/M43)</f>
        <v>3.4588563458856345E-2</v>
      </c>
    </row>
    <row r="42" spans="1:15" s="2" customFormat="1" ht="16.5" customHeight="1" thickBot="1">
      <c r="A42" s="18" t="s">
        <v>952</v>
      </c>
      <c r="B42" s="28" t="s">
        <v>3</v>
      </c>
      <c r="C42" s="10">
        <v>902</v>
      </c>
      <c r="D42" s="10"/>
      <c r="E42" s="10"/>
      <c r="F42" s="10"/>
      <c r="G42" s="10"/>
      <c r="H42" s="10"/>
      <c r="I42" s="10"/>
      <c r="J42" s="10"/>
      <c r="L42" s="13" t="s">
        <v>17</v>
      </c>
      <c r="M42" s="17">
        <f>(C45+C47)</f>
        <v>909</v>
      </c>
      <c r="N42" s="14">
        <f>SUM(M42/M43)</f>
        <v>6.3389121338912127E-2</v>
      </c>
    </row>
    <row r="43" spans="1:15" s="2" customFormat="1" ht="16.5" customHeight="1" thickBot="1">
      <c r="A43" s="18" t="s">
        <v>719</v>
      </c>
      <c r="B43" s="19" t="s">
        <v>5</v>
      </c>
      <c r="C43" s="10">
        <v>839</v>
      </c>
      <c r="D43" s="10"/>
      <c r="E43" s="10"/>
      <c r="F43" s="10"/>
      <c r="G43" s="10"/>
      <c r="H43" s="10"/>
      <c r="M43" s="24">
        <v>14340</v>
      </c>
    </row>
    <row r="44" spans="1:15" s="2" customFormat="1" ht="16.5" customHeight="1" thickBot="1">
      <c r="A44" s="18" t="s">
        <v>954</v>
      </c>
      <c r="B44" s="22" t="s">
        <v>16</v>
      </c>
      <c r="C44" s="10">
        <v>772</v>
      </c>
      <c r="D44" s="10"/>
      <c r="E44" s="10"/>
      <c r="F44" s="10"/>
      <c r="G44" s="10"/>
      <c r="H44" s="10"/>
    </row>
    <row r="45" spans="1:15" s="2" customFormat="1" ht="16.5" customHeight="1" thickBot="1">
      <c r="A45" s="18" t="s">
        <v>955</v>
      </c>
      <c r="B45" s="90" t="s">
        <v>940</v>
      </c>
      <c r="C45" s="10">
        <v>615</v>
      </c>
      <c r="D45" s="10"/>
      <c r="E45" s="10"/>
      <c r="F45" s="10"/>
      <c r="G45" s="10"/>
      <c r="H45" s="10"/>
    </row>
    <row r="46" spans="1:15" s="2" customFormat="1" ht="16.5" customHeight="1" thickBot="1">
      <c r="A46" s="18" t="s">
        <v>956</v>
      </c>
      <c r="B46" s="27" t="s">
        <v>18</v>
      </c>
      <c r="C46" s="10">
        <v>496</v>
      </c>
      <c r="D46" s="10"/>
      <c r="E46" s="10"/>
      <c r="F46" s="10"/>
      <c r="G46" s="10"/>
      <c r="H46" s="10"/>
    </row>
    <row r="47" spans="1:15" s="2" customFormat="1" ht="16.5" customHeight="1" thickBot="1">
      <c r="A47" s="18" t="s">
        <v>958</v>
      </c>
      <c r="B47" s="90" t="s">
        <v>940</v>
      </c>
      <c r="C47" s="10">
        <v>294</v>
      </c>
      <c r="D47" s="10"/>
      <c r="E47" s="10"/>
      <c r="F47" s="10"/>
      <c r="G47" s="10"/>
      <c r="H47" s="14"/>
    </row>
    <row r="48" spans="1:15">
      <c r="C48" s="47"/>
    </row>
    <row r="49" spans="1:17" s="2" customFormat="1" ht="17.45" customHeight="1">
      <c r="A49" s="1" t="s">
        <v>967</v>
      </c>
    </row>
    <row r="50" spans="1:17" s="2" customFormat="1" ht="10.5" customHeight="1" thickBot="1">
      <c r="A50" s="1"/>
    </row>
    <row r="51" spans="1:17" s="2" customFormat="1" ht="16.5" customHeight="1" thickBot="1">
      <c r="A51" s="4" t="s">
        <v>0</v>
      </c>
      <c r="B51" s="5" t="s">
        <v>1</v>
      </c>
      <c r="C51" s="5" t="s">
        <v>2</v>
      </c>
      <c r="D51" s="5">
        <v>2</v>
      </c>
      <c r="E51" s="5">
        <v>3</v>
      </c>
      <c r="F51" s="5">
        <v>4</v>
      </c>
      <c r="G51" s="5">
        <v>5</v>
      </c>
      <c r="H51" s="5">
        <v>6</v>
      </c>
      <c r="I51" s="5">
        <v>7</v>
      </c>
      <c r="J51" s="5">
        <v>8</v>
      </c>
      <c r="K51" s="5">
        <v>9</v>
      </c>
      <c r="L51" s="5">
        <v>10</v>
      </c>
      <c r="M51" s="6"/>
      <c r="N51" s="13" t="s">
        <v>9</v>
      </c>
      <c r="O51" s="14">
        <f>(14405/26967)</f>
        <v>0.5341713946675567</v>
      </c>
    </row>
    <row r="52" spans="1:17" s="2" customFormat="1" ht="16.5" customHeight="1" thickBot="1">
      <c r="A52" s="7" t="s">
        <v>971</v>
      </c>
      <c r="B52" s="44" t="s">
        <v>16</v>
      </c>
      <c r="C52" s="9">
        <v>3591</v>
      </c>
      <c r="D52" s="10"/>
      <c r="E52" s="10"/>
      <c r="F52" s="10"/>
      <c r="G52" s="10"/>
      <c r="H52" s="10"/>
      <c r="I52" s="10"/>
      <c r="J52" s="10"/>
      <c r="K52" s="10"/>
      <c r="L52" s="10"/>
      <c r="M52" s="11" t="s">
        <v>4</v>
      </c>
      <c r="O52" s="13" t="s">
        <v>11</v>
      </c>
      <c r="P52" s="13" t="s">
        <v>12</v>
      </c>
      <c r="Q52" s="13" t="s">
        <v>13</v>
      </c>
    </row>
    <row r="53" spans="1:17" s="2" customFormat="1" ht="16.5" customHeight="1" thickBot="1">
      <c r="A53" s="7" t="s">
        <v>747</v>
      </c>
      <c r="B53" s="12" t="s">
        <v>5</v>
      </c>
      <c r="C53" s="9">
        <v>2949</v>
      </c>
      <c r="D53" s="10"/>
      <c r="E53" s="10"/>
      <c r="F53" s="10"/>
      <c r="G53" s="10"/>
      <c r="H53" s="10"/>
      <c r="I53" s="10"/>
      <c r="J53" s="10"/>
      <c r="K53" s="10"/>
      <c r="L53" s="10"/>
      <c r="M53" s="11" t="s">
        <v>8</v>
      </c>
      <c r="N53" s="16" t="s">
        <v>5</v>
      </c>
      <c r="O53" s="17">
        <f>(C53+C60+C61)</f>
        <v>4015</v>
      </c>
      <c r="P53" s="14">
        <f>SUM(O53/O58)</f>
        <v>0.28314527503526093</v>
      </c>
      <c r="Q53" s="2">
        <v>1</v>
      </c>
    </row>
    <row r="54" spans="1:17" s="2" customFormat="1" ht="16.5" customHeight="1" thickBot="1">
      <c r="A54" s="7" t="s">
        <v>970</v>
      </c>
      <c r="B54" s="91" t="s">
        <v>940</v>
      </c>
      <c r="C54" s="10">
        <v>1526</v>
      </c>
      <c r="D54" s="10"/>
      <c r="E54" s="10"/>
      <c r="F54" s="10"/>
      <c r="G54" s="10"/>
      <c r="H54" s="10"/>
      <c r="I54" s="10"/>
      <c r="J54" s="10"/>
      <c r="K54" s="10"/>
      <c r="L54" s="10"/>
      <c r="M54" s="11" t="s">
        <v>6</v>
      </c>
      <c r="N54" s="20" t="s">
        <v>3</v>
      </c>
      <c r="O54" s="17">
        <f>(C55+C56+C58)</f>
        <v>3208</v>
      </c>
      <c r="P54" s="14">
        <f>SUM(O54/O58)</f>
        <v>0.22623413258110014</v>
      </c>
      <c r="Q54" s="2">
        <v>1</v>
      </c>
    </row>
    <row r="55" spans="1:17" s="2" customFormat="1" ht="16.5" customHeight="1" thickBot="1">
      <c r="A55" s="7" t="s">
        <v>968</v>
      </c>
      <c r="B55" s="8" t="s">
        <v>3</v>
      </c>
      <c r="C55" s="10">
        <v>1392</v>
      </c>
      <c r="D55" s="10"/>
      <c r="E55" s="10"/>
      <c r="F55" s="10"/>
      <c r="G55" s="10"/>
      <c r="H55" s="10"/>
      <c r="I55" s="10"/>
      <c r="J55" s="10"/>
      <c r="K55" s="10"/>
      <c r="L55" s="10"/>
      <c r="M55" s="11" t="s">
        <v>7</v>
      </c>
      <c r="N55" s="21" t="s">
        <v>16</v>
      </c>
      <c r="O55" s="17">
        <f>(C52+C59)</f>
        <v>4266</v>
      </c>
      <c r="P55" s="14">
        <f>SUM(O55/O58)</f>
        <v>0.30084626234132583</v>
      </c>
      <c r="Q55" s="2">
        <v>1</v>
      </c>
    </row>
    <row r="56" spans="1:17" s="2" customFormat="1" ht="16.5" customHeight="1" thickBot="1">
      <c r="A56" s="18" t="s">
        <v>974</v>
      </c>
      <c r="B56" s="28" t="s">
        <v>3</v>
      </c>
      <c r="C56" s="10">
        <v>1099</v>
      </c>
      <c r="D56" s="10"/>
      <c r="E56" s="10"/>
      <c r="F56" s="10"/>
      <c r="G56" s="10"/>
      <c r="H56" s="10"/>
      <c r="I56" s="10"/>
      <c r="J56" s="10"/>
      <c r="K56" s="10"/>
      <c r="L56" s="10"/>
      <c r="M56" s="11"/>
      <c r="N56" s="26" t="s">
        <v>18</v>
      </c>
      <c r="O56" s="17">
        <f>(C62+C63)</f>
        <v>377</v>
      </c>
      <c r="P56" s="14">
        <f>SUM(O56/O58)</f>
        <v>2.6586741889985895E-2</v>
      </c>
    </row>
    <row r="57" spans="1:17" s="2" customFormat="1" ht="16.5" customHeight="1" thickBot="1">
      <c r="A57" s="18" t="s">
        <v>976</v>
      </c>
      <c r="B57" s="90" t="s">
        <v>940</v>
      </c>
      <c r="C57" s="10">
        <v>788</v>
      </c>
      <c r="D57" s="10"/>
      <c r="E57" s="10"/>
      <c r="F57" s="10"/>
      <c r="G57" s="10"/>
      <c r="H57" s="10"/>
      <c r="I57" s="10"/>
      <c r="J57" s="10"/>
      <c r="K57" s="10"/>
      <c r="L57" s="10"/>
      <c r="N57" s="13" t="s">
        <v>17</v>
      </c>
      <c r="O57" s="17">
        <f>(C54+C57)</f>
        <v>2314</v>
      </c>
      <c r="P57" s="14">
        <f>SUM(O57/O58)</f>
        <v>0.16318758815232723</v>
      </c>
      <c r="Q57" s="2">
        <v>1</v>
      </c>
    </row>
    <row r="58" spans="1:17" s="2" customFormat="1" ht="16.5" customHeight="1" thickBot="1">
      <c r="A58" s="18" t="s">
        <v>978</v>
      </c>
      <c r="B58" s="28" t="s">
        <v>3</v>
      </c>
      <c r="C58" s="10">
        <v>717</v>
      </c>
      <c r="D58" s="10"/>
      <c r="E58" s="10"/>
      <c r="F58" s="10"/>
      <c r="G58" s="10"/>
      <c r="H58" s="10"/>
      <c r="I58" s="10"/>
      <c r="J58" s="10"/>
      <c r="K58" s="10"/>
      <c r="L58" s="10"/>
      <c r="O58" s="24">
        <v>14180</v>
      </c>
    </row>
    <row r="59" spans="1:17" s="2" customFormat="1" ht="16.5" customHeight="1" thickBot="1">
      <c r="A59" s="18" t="s">
        <v>973</v>
      </c>
      <c r="B59" s="22" t="s">
        <v>16</v>
      </c>
      <c r="C59" s="10">
        <v>675</v>
      </c>
      <c r="D59" s="10"/>
      <c r="E59" s="10"/>
      <c r="F59" s="10"/>
      <c r="G59" s="10"/>
      <c r="H59" s="10"/>
      <c r="I59" s="10"/>
      <c r="J59" s="10"/>
      <c r="K59" s="10"/>
      <c r="L59" s="10"/>
    </row>
    <row r="60" spans="1:17" s="2" customFormat="1" ht="16.5" customHeight="1" thickBot="1">
      <c r="A60" s="18" t="s">
        <v>969</v>
      </c>
      <c r="B60" s="19" t="s">
        <v>5</v>
      </c>
      <c r="C60" s="10">
        <v>569</v>
      </c>
      <c r="D60" s="10"/>
      <c r="E60" s="10"/>
      <c r="F60" s="10"/>
      <c r="G60" s="10"/>
      <c r="H60" s="10"/>
      <c r="I60" s="10"/>
      <c r="M60" s="85"/>
      <c r="N60" s="17"/>
      <c r="O60" s="14"/>
    </row>
    <row r="61" spans="1:17" s="2" customFormat="1" ht="16.5" customHeight="1" thickBot="1">
      <c r="A61" s="18" t="s">
        <v>972</v>
      </c>
      <c r="B61" s="19" t="s">
        <v>5</v>
      </c>
      <c r="C61" s="10">
        <v>497</v>
      </c>
      <c r="D61" s="10"/>
      <c r="E61" s="10"/>
      <c r="F61" s="10"/>
      <c r="G61" s="10"/>
      <c r="M61" s="86"/>
      <c r="N61" s="17"/>
      <c r="O61" s="14"/>
    </row>
    <row r="62" spans="1:17" s="2" customFormat="1" ht="16.5" customHeight="1" thickBot="1">
      <c r="A62" s="18" t="s">
        <v>975</v>
      </c>
      <c r="B62" s="27" t="s">
        <v>18</v>
      </c>
      <c r="C62" s="10">
        <v>240</v>
      </c>
      <c r="D62" s="10"/>
      <c r="E62" s="10"/>
      <c r="F62" s="10"/>
      <c r="J62" s="17"/>
      <c r="M62" s="89"/>
      <c r="N62" s="17"/>
      <c r="O62" s="14"/>
    </row>
    <row r="63" spans="1:17" s="2" customFormat="1" ht="16.5" customHeight="1" thickBot="1">
      <c r="A63" s="18" t="s">
        <v>977</v>
      </c>
      <c r="B63" s="27" t="s">
        <v>18</v>
      </c>
      <c r="C63" s="10">
        <v>137</v>
      </c>
      <c r="D63" s="10"/>
      <c r="N63" s="24"/>
    </row>
    <row r="64" spans="1:17" s="2" customFormat="1" ht="11.25" customHeight="1">
      <c r="A64" s="29"/>
      <c r="B64" s="30"/>
      <c r="C64" s="46"/>
      <c r="D64" s="46"/>
      <c r="E64" s="46"/>
      <c r="F64" s="17"/>
      <c r="G64" s="17"/>
      <c r="H64" s="17"/>
      <c r="I64" s="17"/>
      <c r="J64" s="17"/>
      <c r="K64" s="17"/>
      <c r="L64" s="17"/>
      <c r="M64" s="17"/>
      <c r="N64" s="45"/>
    </row>
    <row r="65" spans="1:16" s="2" customFormat="1" ht="17.45" customHeight="1">
      <c r="A65" s="1" t="s">
        <v>979</v>
      </c>
    </row>
    <row r="66" spans="1:16" s="2" customFormat="1" ht="10.5" customHeight="1" thickBot="1">
      <c r="A66" s="1"/>
    </row>
    <row r="67" spans="1:16" s="2" customFormat="1" ht="16.5" customHeight="1" thickBot="1">
      <c r="A67" s="4" t="s">
        <v>0</v>
      </c>
      <c r="B67" s="5" t="s">
        <v>1</v>
      </c>
      <c r="C67" s="5" t="s">
        <v>2</v>
      </c>
      <c r="D67" s="5">
        <v>2</v>
      </c>
      <c r="E67" s="5">
        <v>3</v>
      </c>
      <c r="F67" s="5">
        <v>4</v>
      </c>
      <c r="G67" s="5">
        <v>5</v>
      </c>
      <c r="H67" s="5">
        <v>6</v>
      </c>
      <c r="I67" s="5">
        <v>7</v>
      </c>
      <c r="J67" s="5">
        <v>8</v>
      </c>
      <c r="K67" s="6"/>
      <c r="L67" s="13" t="s">
        <v>9</v>
      </c>
      <c r="M67" s="14">
        <f>(11849/22751)</f>
        <v>0.52081227198804447</v>
      </c>
    </row>
    <row r="68" spans="1:16" s="2" customFormat="1" ht="16.5" customHeight="1" thickBot="1">
      <c r="A68" s="18" t="s">
        <v>980</v>
      </c>
      <c r="B68" s="23" t="s">
        <v>14</v>
      </c>
      <c r="C68" s="10">
        <v>1762</v>
      </c>
      <c r="D68" s="10"/>
      <c r="E68" s="10"/>
      <c r="F68" s="10"/>
      <c r="G68" s="10"/>
      <c r="H68" s="10"/>
      <c r="I68" s="10"/>
      <c r="J68" s="10"/>
      <c r="K68" s="11"/>
      <c r="M68" s="13" t="s">
        <v>11</v>
      </c>
      <c r="N68" s="13" t="s">
        <v>12</v>
      </c>
      <c r="O68" s="13" t="s">
        <v>13</v>
      </c>
    </row>
    <row r="69" spans="1:16" s="2" customFormat="1" ht="16.5" customHeight="1" thickBot="1">
      <c r="A69" s="7" t="s">
        <v>981</v>
      </c>
      <c r="B69" s="8" t="s">
        <v>3</v>
      </c>
      <c r="C69" s="10">
        <v>1619</v>
      </c>
      <c r="D69" s="10"/>
      <c r="E69" s="10"/>
      <c r="F69" s="10"/>
      <c r="G69" s="10"/>
      <c r="H69" s="10"/>
      <c r="I69" s="10"/>
      <c r="J69" s="9">
        <v>2605</v>
      </c>
      <c r="K69" s="11" t="s">
        <v>7</v>
      </c>
      <c r="L69" s="16" t="s">
        <v>5</v>
      </c>
      <c r="M69" s="17">
        <f>(C72+C73+C74)</f>
        <v>3257</v>
      </c>
      <c r="N69" s="14">
        <f>SUM(M69/M74)</f>
        <v>0.27897216274089937</v>
      </c>
      <c r="O69" s="2">
        <v>1</v>
      </c>
    </row>
    <row r="70" spans="1:16" s="2" customFormat="1" ht="16.5" customHeight="1" thickBot="1">
      <c r="A70" s="7" t="s">
        <v>985</v>
      </c>
      <c r="B70" s="44" t="s">
        <v>16</v>
      </c>
      <c r="C70" s="10">
        <v>1498</v>
      </c>
      <c r="D70" s="10"/>
      <c r="E70" s="10"/>
      <c r="F70" s="10"/>
      <c r="G70" s="10"/>
      <c r="H70" s="10"/>
      <c r="I70" s="10"/>
      <c r="J70" s="9">
        <v>2819</v>
      </c>
      <c r="K70" s="11" t="s">
        <v>8</v>
      </c>
      <c r="L70" s="20" t="s">
        <v>3</v>
      </c>
      <c r="M70" s="17">
        <f>(C69+C75)</f>
        <v>2306</v>
      </c>
      <c r="N70" s="14">
        <f>SUM(M70/M74)</f>
        <v>0.19751605995717345</v>
      </c>
      <c r="O70" s="2">
        <v>1</v>
      </c>
    </row>
    <row r="71" spans="1:16" s="2" customFormat="1" ht="16.5" customHeight="1" thickBot="1">
      <c r="A71" s="18" t="s">
        <v>989</v>
      </c>
      <c r="B71" s="23" t="s">
        <v>14</v>
      </c>
      <c r="C71" s="10">
        <v>1424</v>
      </c>
      <c r="D71" s="10"/>
      <c r="E71" s="10"/>
      <c r="F71" s="10"/>
      <c r="G71" s="10"/>
      <c r="H71" s="10"/>
      <c r="I71" s="10"/>
      <c r="J71" s="10"/>
      <c r="L71" s="21" t="s">
        <v>16</v>
      </c>
      <c r="M71" s="17">
        <f>(C70+C76+C77)</f>
        <v>2611</v>
      </c>
      <c r="N71" s="14">
        <f>SUM(M71/M74)</f>
        <v>0.22364025695931478</v>
      </c>
      <c r="O71" s="2">
        <v>1</v>
      </c>
    </row>
    <row r="72" spans="1:16" s="2" customFormat="1" ht="16.5" customHeight="1" thickBot="1">
      <c r="A72" s="18" t="s">
        <v>982</v>
      </c>
      <c r="B72" s="19" t="s">
        <v>5</v>
      </c>
      <c r="C72" s="10">
        <v>1255</v>
      </c>
      <c r="D72" s="10"/>
      <c r="E72" s="10"/>
      <c r="F72" s="10"/>
      <c r="G72" s="10"/>
      <c r="H72" s="10"/>
      <c r="I72" s="10"/>
      <c r="J72" s="10"/>
      <c r="L72" s="26" t="s">
        <v>18</v>
      </c>
      <c r="M72" s="17">
        <v>315</v>
      </c>
      <c r="N72" s="14">
        <f>SUM(M72/M74)</f>
        <v>2.6980728051391862E-2</v>
      </c>
    </row>
    <row r="73" spans="1:16" s="2" customFormat="1" ht="16.5" customHeight="1" thickBot="1">
      <c r="A73" s="7" t="s">
        <v>984</v>
      </c>
      <c r="B73" s="12" t="s">
        <v>5</v>
      </c>
      <c r="C73" s="10">
        <v>1147</v>
      </c>
      <c r="D73" s="10"/>
      <c r="E73" s="10"/>
      <c r="F73" s="10"/>
      <c r="G73" s="10"/>
      <c r="H73" s="10"/>
      <c r="I73" s="10"/>
      <c r="J73" s="9">
        <v>2974</v>
      </c>
      <c r="K73" s="11" t="s">
        <v>4</v>
      </c>
      <c r="L73" s="13" t="s">
        <v>17</v>
      </c>
      <c r="M73" s="17">
        <f>(C68+C71)</f>
        <v>3186</v>
      </c>
      <c r="N73" s="14">
        <f>SUM(M73/M74)</f>
        <v>0.27289079229122054</v>
      </c>
    </row>
    <row r="74" spans="1:16" s="2" customFormat="1" ht="16.5" customHeight="1" thickBot="1">
      <c r="A74" s="18" t="s">
        <v>988</v>
      </c>
      <c r="B74" s="19" t="s">
        <v>5</v>
      </c>
      <c r="C74" s="10">
        <v>855</v>
      </c>
      <c r="D74" s="10"/>
      <c r="E74" s="10"/>
      <c r="F74" s="10"/>
      <c r="G74" s="10"/>
      <c r="H74" s="10"/>
      <c r="I74" s="10"/>
      <c r="M74" s="24">
        <v>11675</v>
      </c>
    </row>
    <row r="75" spans="1:16" s="2" customFormat="1" ht="16.5" customHeight="1" thickBot="1">
      <c r="A75" s="18" t="s">
        <v>983</v>
      </c>
      <c r="B75" s="28" t="s">
        <v>3</v>
      </c>
      <c r="C75" s="10">
        <v>687</v>
      </c>
      <c r="D75" s="10"/>
      <c r="E75" s="10"/>
      <c r="F75" s="10"/>
      <c r="G75" s="10"/>
      <c r="H75" s="10"/>
      <c r="I75" s="10"/>
    </row>
    <row r="76" spans="1:16" s="2" customFormat="1" ht="16.5" customHeight="1" thickBot="1">
      <c r="A76" s="18" t="s">
        <v>986</v>
      </c>
      <c r="B76" s="22" t="s">
        <v>16</v>
      </c>
      <c r="C76" s="10">
        <v>595</v>
      </c>
      <c r="D76" s="10"/>
      <c r="E76" s="10"/>
      <c r="F76" s="10"/>
      <c r="G76" s="10"/>
      <c r="H76" s="10"/>
    </row>
    <row r="77" spans="1:16" s="2" customFormat="1" ht="16.5" customHeight="1" thickBot="1">
      <c r="A77" s="18" t="s">
        <v>987</v>
      </c>
      <c r="B77" s="22" t="s">
        <v>16</v>
      </c>
      <c r="C77" s="10">
        <v>518</v>
      </c>
      <c r="D77" s="10"/>
      <c r="E77" s="10"/>
      <c r="F77" s="10"/>
      <c r="G77" s="10"/>
      <c r="H77" s="10"/>
    </row>
    <row r="78" spans="1:16" s="2" customFormat="1" ht="16.5" customHeight="1" thickBot="1">
      <c r="A78" s="18" t="s">
        <v>990</v>
      </c>
      <c r="B78" s="27" t="s">
        <v>18</v>
      </c>
      <c r="C78" s="10">
        <v>315</v>
      </c>
      <c r="D78" s="10"/>
      <c r="E78" s="10"/>
      <c r="F78" s="10"/>
      <c r="G78" s="10"/>
      <c r="H78" s="10"/>
      <c r="N78" s="17"/>
      <c r="O78" s="17"/>
      <c r="P78" s="14"/>
    </row>
    <row r="79" spans="1:16" s="2" customFormat="1" ht="11.25" customHeight="1">
      <c r="A79" s="29"/>
      <c r="B79" s="30"/>
      <c r="C79" s="46"/>
      <c r="D79" s="46"/>
      <c r="E79" s="46"/>
      <c r="F79" s="17"/>
      <c r="G79" s="17"/>
      <c r="H79" s="17"/>
      <c r="I79" s="17"/>
      <c r="J79" s="17"/>
      <c r="K79" s="17"/>
      <c r="L79" s="17"/>
      <c r="M79" s="17"/>
      <c r="N79" s="45"/>
    </row>
    <row r="80" spans="1:16" s="2" customFormat="1" ht="17.45" customHeight="1">
      <c r="A80" s="1" t="s">
        <v>991</v>
      </c>
    </row>
    <row r="81" spans="1:18" s="2" customFormat="1" ht="10.5" customHeight="1" thickBot="1">
      <c r="A81" s="1"/>
    </row>
    <row r="82" spans="1:18" s="2" customFormat="1" ht="16.5" customHeight="1" thickBot="1">
      <c r="A82" s="4" t="s">
        <v>0</v>
      </c>
      <c r="B82" s="5" t="s">
        <v>1</v>
      </c>
      <c r="C82" s="5" t="s">
        <v>2</v>
      </c>
      <c r="D82" s="5">
        <v>2</v>
      </c>
      <c r="E82" s="5">
        <v>3</v>
      </c>
      <c r="F82" s="5">
        <v>4</v>
      </c>
      <c r="G82" s="5">
        <v>5</v>
      </c>
      <c r="H82" s="5">
        <v>6</v>
      </c>
      <c r="I82" s="5">
        <v>7</v>
      </c>
      <c r="J82" s="6"/>
      <c r="K82" s="13" t="s">
        <v>9</v>
      </c>
      <c r="L82" s="14">
        <f>(11438/22766)</f>
        <v>0.50241588333479748</v>
      </c>
    </row>
    <row r="83" spans="1:18" s="2" customFormat="1" ht="16.5" customHeight="1" thickBot="1">
      <c r="A83" s="7" t="s">
        <v>992</v>
      </c>
      <c r="B83" s="44" t="s">
        <v>16</v>
      </c>
      <c r="C83" s="10">
        <v>2252</v>
      </c>
      <c r="D83" s="10"/>
      <c r="E83" s="10"/>
      <c r="F83" s="10"/>
      <c r="G83" s="10"/>
      <c r="H83" s="10"/>
      <c r="I83" s="10"/>
      <c r="J83" s="11" t="s">
        <v>4</v>
      </c>
      <c r="L83" s="13" t="s">
        <v>11</v>
      </c>
      <c r="M83" s="13" t="s">
        <v>12</v>
      </c>
      <c r="N83" s="13" t="s">
        <v>13</v>
      </c>
    </row>
    <row r="84" spans="1:18" s="2" customFormat="1" ht="16.5" customHeight="1" thickBot="1">
      <c r="A84" s="7" t="s">
        <v>88</v>
      </c>
      <c r="B84" s="15" t="s">
        <v>14</v>
      </c>
      <c r="C84" s="10">
        <v>1786</v>
      </c>
      <c r="D84" s="10"/>
      <c r="E84" s="10"/>
      <c r="F84" s="10"/>
      <c r="G84" s="10"/>
      <c r="H84" s="10"/>
      <c r="I84" s="10"/>
      <c r="J84" s="11" t="s">
        <v>8</v>
      </c>
      <c r="K84" s="16" t="s">
        <v>5</v>
      </c>
      <c r="L84" s="17">
        <f>(C87+C89+C88)</f>
        <v>3131</v>
      </c>
      <c r="M84" s="14">
        <f>SUM(L84/L89)</f>
        <v>0.27806394316163413</v>
      </c>
      <c r="N84" s="2">
        <v>1</v>
      </c>
    </row>
    <row r="85" spans="1:18" s="2" customFormat="1" ht="16.5" customHeight="1" thickBot="1">
      <c r="A85" s="18" t="s">
        <v>605</v>
      </c>
      <c r="B85" s="28" t="s">
        <v>3</v>
      </c>
      <c r="C85" s="10">
        <v>1574</v>
      </c>
      <c r="D85" s="10"/>
      <c r="E85" s="10"/>
      <c r="F85" s="10"/>
      <c r="G85" s="10"/>
      <c r="H85" s="10"/>
      <c r="I85" s="10"/>
      <c r="J85" s="11"/>
      <c r="K85" s="20" t="s">
        <v>3</v>
      </c>
      <c r="L85" s="17">
        <v>1574</v>
      </c>
      <c r="M85" s="14">
        <f>SUM(L85/L89)</f>
        <v>0.13978685612788633</v>
      </c>
    </row>
    <row r="86" spans="1:18" s="2" customFormat="1" ht="16.5" customHeight="1" thickBot="1">
      <c r="A86" s="18" t="s">
        <v>995</v>
      </c>
      <c r="B86" s="22" t="s">
        <v>16</v>
      </c>
      <c r="C86" s="10">
        <v>1462</v>
      </c>
      <c r="D86" s="10"/>
      <c r="E86" s="10"/>
      <c r="F86" s="10"/>
      <c r="G86" s="10"/>
      <c r="H86" s="10"/>
      <c r="K86" s="21" t="s">
        <v>16</v>
      </c>
      <c r="L86" s="17">
        <f>(C83+C86)</f>
        <v>3714</v>
      </c>
      <c r="M86" s="14">
        <f>SUM(L86/L89)</f>
        <v>0.32984014209591472</v>
      </c>
      <c r="N86" s="2">
        <v>1</v>
      </c>
    </row>
    <row r="87" spans="1:18" s="2" customFormat="1" ht="16.5" customHeight="1" thickBot="1">
      <c r="A87" s="18" t="s">
        <v>993</v>
      </c>
      <c r="B87" s="19" t="s">
        <v>5</v>
      </c>
      <c r="C87" s="10">
        <v>1184</v>
      </c>
      <c r="D87" s="10"/>
      <c r="E87" s="10"/>
      <c r="F87" s="10"/>
      <c r="G87" s="10"/>
      <c r="H87" s="10"/>
      <c r="K87" s="26" t="s">
        <v>18</v>
      </c>
      <c r="L87" s="17">
        <v>362</v>
      </c>
      <c r="M87" s="14">
        <f>SUM(L87/L89)</f>
        <v>3.2149200710479574E-2</v>
      </c>
    </row>
    <row r="88" spans="1:18" s="2" customFormat="1" ht="16.5" customHeight="1" thickBot="1">
      <c r="A88" s="7" t="s">
        <v>994</v>
      </c>
      <c r="B88" s="12" t="s">
        <v>5</v>
      </c>
      <c r="C88" s="10">
        <v>1053</v>
      </c>
      <c r="D88" s="10"/>
      <c r="E88" s="10"/>
      <c r="F88" s="10"/>
      <c r="G88" s="10"/>
      <c r="H88" s="10"/>
      <c r="I88" s="10"/>
      <c r="J88" s="11" t="s">
        <v>7</v>
      </c>
      <c r="K88" s="13" t="s">
        <v>17</v>
      </c>
      <c r="L88" s="17">
        <f>(C84+C90)</f>
        <v>2479</v>
      </c>
      <c r="M88" s="14">
        <f>SUM(L88/L89)</f>
        <v>0.22015985790408527</v>
      </c>
      <c r="N88" s="2">
        <v>1</v>
      </c>
    </row>
    <row r="89" spans="1:18" s="2" customFormat="1" ht="16.5" customHeight="1" thickBot="1">
      <c r="A89" s="18" t="s">
        <v>996</v>
      </c>
      <c r="B89" s="19" t="s">
        <v>5</v>
      </c>
      <c r="C89" s="10">
        <v>894</v>
      </c>
      <c r="D89" s="10"/>
      <c r="E89" s="10"/>
      <c r="F89" s="10"/>
      <c r="G89" s="10"/>
      <c r="K89" s="13"/>
      <c r="L89" s="24">
        <v>11260</v>
      </c>
      <c r="M89" s="14"/>
    </row>
    <row r="90" spans="1:18" s="2" customFormat="1" ht="16.5" customHeight="1" thickBot="1">
      <c r="A90" s="18" t="s">
        <v>997</v>
      </c>
      <c r="B90" s="23" t="s">
        <v>14</v>
      </c>
      <c r="C90" s="10">
        <v>693</v>
      </c>
      <c r="D90" s="10"/>
      <c r="E90" s="10"/>
      <c r="F90" s="10"/>
      <c r="G90" s="10"/>
    </row>
    <row r="91" spans="1:18" s="2" customFormat="1" ht="16.5" customHeight="1" thickBot="1">
      <c r="A91" s="18" t="s">
        <v>998</v>
      </c>
      <c r="B91" s="27" t="s">
        <v>18</v>
      </c>
      <c r="C91" s="10">
        <v>362</v>
      </c>
      <c r="D91" s="10"/>
      <c r="E91" s="10"/>
      <c r="F91" s="10"/>
      <c r="G91" s="10"/>
    </row>
    <row r="92" spans="1:18">
      <c r="C92" s="47"/>
    </row>
    <row r="93" spans="1:18" s="2" customFormat="1" ht="17.45" customHeight="1">
      <c r="A93" s="1" t="s">
        <v>999</v>
      </c>
    </row>
    <row r="94" spans="1:18" s="2" customFormat="1" ht="10.5" customHeight="1" thickBot="1">
      <c r="A94" s="1"/>
    </row>
    <row r="95" spans="1:18" s="2" customFormat="1" ht="16.5" customHeight="1" thickBot="1">
      <c r="A95" s="4" t="s">
        <v>0</v>
      </c>
      <c r="B95" s="5" t="s">
        <v>1</v>
      </c>
      <c r="C95" s="5" t="s">
        <v>2</v>
      </c>
      <c r="D95" s="5">
        <v>2</v>
      </c>
      <c r="E95" s="5">
        <v>3</v>
      </c>
      <c r="F95" s="5">
        <v>4</v>
      </c>
      <c r="G95" s="5">
        <v>5</v>
      </c>
      <c r="H95" s="5">
        <v>6</v>
      </c>
      <c r="I95" s="5">
        <v>7</v>
      </c>
      <c r="J95" s="5">
        <v>8</v>
      </c>
      <c r="K95" s="5">
        <v>9</v>
      </c>
      <c r="L95" s="5">
        <v>10</v>
      </c>
      <c r="M95" s="5">
        <v>11</v>
      </c>
      <c r="N95" s="6"/>
      <c r="O95" s="13" t="s">
        <v>9</v>
      </c>
      <c r="P95" s="14">
        <f>(14739/32338)</f>
        <v>0.45577957820520748</v>
      </c>
    </row>
    <row r="96" spans="1:18" s="2" customFormat="1" ht="16.5" customHeight="1" thickBot="1">
      <c r="A96" s="7" t="s">
        <v>1004</v>
      </c>
      <c r="B96" s="12" t="s">
        <v>5</v>
      </c>
      <c r="C96" s="9">
        <v>2762</v>
      </c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1" t="s">
        <v>4</v>
      </c>
      <c r="P96" s="13" t="s">
        <v>11</v>
      </c>
      <c r="Q96" s="13" t="s">
        <v>12</v>
      </c>
      <c r="R96" s="13" t="s">
        <v>13</v>
      </c>
    </row>
    <row r="97" spans="1:18" s="2" customFormat="1" ht="16.5" customHeight="1" thickBot="1">
      <c r="A97" s="7" t="s">
        <v>1000</v>
      </c>
      <c r="B97" s="8" t="s">
        <v>3</v>
      </c>
      <c r="C97" s="10">
        <v>2312</v>
      </c>
      <c r="D97" s="10"/>
      <c r="E97" s="10"/>
      <c r="F97" s="9">
        <v>2443</v>
      </c>
      <c r="G97" s="10"/>
      <c r="H97" s="10"/>
      <c r="I97" s="10"/>
      <c r="J97" s="10"/>
      <c r="K97" s="10"/>
      <c r="L97" s="10"/>
      <c r="M97" s="10"/>
      <c r="N97" s="11" t="s">
        <v>8</v>
      </c>
      <c r="O97" s="16" t="s">
        <v>5</v>
      </c>
      <c r="P97" s="17">
        <f>(C96+C100+C102+C105)</f>
        <v>5473</v>
      </c>
      <c r="Q97" s="14">
        <f>SUM(P97/P102)</f>
        <v>0.37566064932390691</v>
      </c>
      <c r="R97" s="2">
        <v>2</v>
      </c>
    </row>
    <row r="98" spans="1:18" s="2" customFormat="1" ht="16.5" customHeight="1" thickBot="1">
      <c r="A98" s="7" t="s">
        <v>1005</v>
      </c>
      <c r="B98" s="44" t="s">
        <v>16</v>
      </c>
      <c r="C98" s="10">
        <v>2177</v>
      </c>
      <c r="D98" s="10"/>
      <c r="E98" s="10"/>
      <c r="F98" s="10"/>
      <c r="G98" s="10"/>
      <c r="H98" s="10"/>
      <c r="I98" s="9">
        <v>2875</v>
      </c>
      <c r="J98" s="10"/>
      <c r="K98" s="10"/>
      <c r="L98" s="10"/>
      <c r="M98" s="10"/>
      <c r="N98" s="11" t="s">
        <v>7</v>
      </c>
      <c r="O98" s="20" t="s">
        <v>3</v>
      </c>
      <c r="P98" s="17">
        <f>(C97+C99+C103+C107)</f>
        <v>4956</v>
      </c>
      <c r="Q98" s="14">
        <f>SUM(P98/P102)</f>
        <v>0.34017434278262065</v>
      </c>
      <c r="R98" s="2">
        <v>2</v>
      </c>
    </row>
    <row r="99" spans="1:18" s="2" customFormat="1" ht="16.5" customHeight="1" thickBot="1">
      <c r="A99" s="7" t="s">
        <v>1001</v>
      </c>
      <c r="B99" s="8" t="s">
        <v>3</v>
      </c>
      <c r="C99" s="10">
        <v>1631</v>
      </c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1" t="s">
        <v>10</v>
      </c>
      <c r="O99" s="21" t="s">
        <v>16</v>
      </c>
      <c r="P99" s="17">
        <f>(C98+C104)</f>
        <v>2801</v>
      </c>
      <c r="Q99" s="14">
        <f>SUM(P99/P102)</f>
        <v>0.1922575331182648</v>
      </c>
      <c r="R99" s="2">
        <v>1</v>
      </c>
    </row>
    <row r="100" spans="1:18" s="2" customFormat="1" ht="16.5" customHeight="1" thickBot="1">
      <c r="A100" s="7" t="s">
        <v>906</v>
      </c>
      <c r="B100" s="12" t="s">
        <v>5</v>
      </c>
      <c r="C100" s="10">
        <v>1471</v>
      </c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1" t="s">
        <v>6</v>
      </c>
      <c r="O100" s="26" t="s">
        <v>18</v>
      </c>
      <c r="P100" s="17">
        <v>442</v>
      </c>
      <c r="Q100" s="14">
        <f>SUM(P100/P102)</f>
        <v>3.0338389731621937E-2</v>
      </c>
    </row>
    <row r="101" spans="1:18" s="2" customFormat="1" ht="16.5" customHeight="1" thickBot="1">
      <c r="A101" s="18" t="s">
        <v>1009</v>
      </c>
      <c r="B101" s="90" t="s">
        <v>940</v>
      </c>
      <c r="C101" s="10">
        <v>897</v>
      </c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1"/>
      <c r="O101" s="13" t="s">
        <v>17</v>
      </c>
      <c r="P101" s="17">
        <v>897</v>
      </c>
      <c r="Q101" s="14">
        <f>SUM(P101/P102)</f>
        <v>6.1569085043585693E-2</v>
      </c>
    </row>
    <row r="102" spans="1:18" s="2" customFormat="1" ht="16.5" customHeight="1" thickBot="1">
      <c r="A102" s="18" t="s">
        <v>914</v>
      </c>
      <c r="B102" s="19" t="s">
        <v>5</v>
      </c>
      <c r="C102" s="10">
        <v>692</v>
      </c>
      <c r="D102" s="10"/>
      <c r="E102" s="10"/>
      <c r="F102" s="10"/>
      <c r="G102" s="10"/>
      <c r="H102" s="10"/>
      <c r="I102" s="10"/>
      <c r="J102" s="10"/>
      <c r="P102" s="24">
        <v>14569</v>
      </c>
    </row>
    <row r="103" spans="1:18" s="2" customFormat="1" ht="16.5" customHeight="1" thickBot="1">
      <c r="A103" s="18" t="s">
        <v>1002</v>
      </c>
      <c r="B103" s="28" t="s">
        <v>3</v>
      </c>
      <c r="C103" s="10">
        <v>675</v>
      </c>
      <c r="D103" s="10"/>
      <c r="E103" s="10"/>
      <c r="F103" s="10"/>
      <c r="G103" s="10"/>
      <c r="H103" s="10"/>
      <c r="I103" s="10"/>
      <c r="J103" s="10"/>
    </row>
    <row r="104" spans="1:18" s="2" customFormat="1" ht="16.5" customHeight="1" thickBot="1">
      <c r="A104" s="18" t="s">
        <v>1007</v>
      </c>
      <c r="B104" s="22" t="s">
        <v>16</v>
      </c>
      <c r="C104" s="10">
        <v>624</v>
      </c>
      <c r="D104" s="10"/>
      <c r="E104" s="10"/>
      <c r="F104" s="10"/>
      <c r="G104" s="10"/>
      <c r="H104" s="10"/>
      <c r="I104" s="10"/>
      <c r="J104" s="10"/>
    </row>
    <row r="105" spans="1:18" s="2" customFormat="1" ht="16.5" customHeight="1" thickBot="1">
      <c r="A105" s="18" t="s">
        <v>1008</v>
      </c>
      <c r="B105" s="19" t="s">
        <v>5</v>
      </c>
      <c r="C105" s="10">
        <v>548</v>
      </c>
      <c r="D105" s="10"/>
      <c r="E105" s="10"/>
      <c r="F105" s="10"/>
      <c r="G105" s="10"/>
      <c r="H105" s="10"/>
      <c r="I105" s="10"/>
      <c r="J105" s="10"/>
    </row>
    <row r="106" spans="1:18" s="2" customFormat="1" ht="16.5" customHeight="1" thickBot="1">
      <c r="A106" s="18" t="s">
        <v>1006</v>
      </c>
      <c r="B106" s="27" t="s">
        <v>18</v>
      </c>
      <c r="C106" s="10">
        <v>442</v>
      </c>
      <c r="D106" s="10"/>
      <c r="E106" s="10"/>
      <c r="F106" s="10"/>
      <c r="G106" s="10"/>
    </row>
    <row r="107" spans="1:18" s="2" customFormat="1" ht="16.5" customHeight="1" thickBot="1">
      <c r="A107" s="18" t="s">
        <v>1003</v>
      </c>
      <c r="B107" s="28" t="s">
        <v>3</v>
      </c>
      <c r="C107" s="10">
        <v>338</v>
      </c>
      <c r="D107" s="10"/>
      <c r="E107" s="10"/>
      <c r="F107" s="10"/>
      <c r="G107" s="10"/>
      <c r="H107" s="10"/>
      <c r="I107" s="10"/>
    </row>
    <row r="108" spans="1:18" s="2" customFormat="1" ht="11.25" customHeight="1">
      <c r="A108" s="29"/>
      <c r="B108" s="30"/>
      <c r="C108" s="46"/>
      <c r="D108" s="29"/>
      <c r="E108" s="29"/>
      <c r="N108" s="14"/>
    </row>
    <row r="109" spans="1:18" s="2" customFormat="1" ht="17.45" customHeight="1">
      <c r="A109" s="1" t="s">
        <v>1010</v>
      </c>
    </row>
    <row r="110" spans="1:18" s="2" customFormat="1" ht="8.25" customHeight="1" thickBot="1">
      <c r="A110" s="1"/>
    </row>
    <row r="111" spans="1:18" s="2" customFormat="1" ht="17.45" customHeight="1" thickBot="1">
      <c r="A111" s="4" t="s">
        <v>0</v>
      </c>
      <c r="B111" s="5" t="s">
        <v>1</v>
      </c>
      <c r="C111" s="5" t="s">
        <v>2</v>
      </c>
      <c r="D111" s="5">
        <v>2</v>
      </c>
      <c r="E111" s="5">
        <v>3</v>
      </c>
      <c r="F111" s="5">
        <v>4</v>
      </c>
      <c r="G111" s="5">
        <v>5</v>
      </c>
      <c r="H111" s="5">
        <v>6</v>
      </c>
      <c r="I111" s="5">
        <v>7</v>
      </c>
      <c r="J111" s="5">
        <v>8</v>
      </c>
      <c r="K111" s="5">
        <v>9</v>
      </c>
      <c r="L111" s="5">
        <v>10</v>
      </c>
      <c r="M111" s="5"/>
      <c r="N111" s="13" t="s">
        <v>9</v>
      </c>
      <c r="O111" s="14">
        <f>(14511/28604)</f>
        <v>0.50730667039574884</v>
      </c>
    </row>
    <row r="112" spans="1:18" s="2" customFormat="1" ht="17.45" customHeight="1" thickBot="1">
      <c r="A112" s="7" t="s">
        <v>910</v>
      </c>
      <c r="B112" s="44" t="s">
        <v>16</v>
      </c>
      <c r="C112" s="9">
        <v>3133</v>
      </c>
      <c r="D112" s="10"/>
      <c r="E112" s="10"/>
      <c r="F112" s="10"/>
      <c r="G112" s="10"/>
      <c r="H112" s="10"/>
      <c r="I112" s="10"/>
      <c r="J112" s="10"/>
      <c r="K112" s="10"/>
      <c r="L112" s="10"/>
      <c r="M112" s="11"/>
      <c r="O112" s="13" t="s">
        <v>11</v>
      </c>
      <c r="P112" s="13" t="s">
        <v>12</v>
      </c>
      <c r="Q112" s="13" t="s">
        <v>13</v>
      </c>
      <c r="R112" s="13"/>
    </row>
    <row r="113" spans="1:18" s="2" customFormat="1" ht="17.45" customHeight="1" thickBot="1">
      <c r="A113" s="7" t="s">
        <v>907</v>
      </c>
      <c r="B113" s="12" t="s">
        <v>5</v>
      </c>
      <c r="C113" s="10">
        <v>2037</v>
      </c>
      <c r="D113" s="10"/>
      <c r="E113" s="10"/>
      <c r="F113" s="10"/>
      <c r="G113" s="10"/>
      <c r="H113" s="10"/>
      <c r="I113" s="10"/>
      <c r="J113" s="10"/>
      <c r="K113" s="10"/>
      <c r="L113" s="10"/>
      <c r="M113" s="11"/>
      <c r="N113" s="16" t="s">
        <v>5</v>
      </c>
      <c r="O113" s="17">
        <f>(C113+C114+C116+C119)</f>
        <v>5161</v>
      </c>
      <c r="P113" s="14">
        <f>SUM(O113/O118)</f>
        <v>0.36113637953957034</v>
      </c>
      <c r="Q113" s="2">
        <v>2</v>
      </c>
    </row>
    <row r="114" spans="1:18" s="2" customFormat="1" ht="17.45" customHeight="1" thickBot="1">
      <c r="A114" s="7" t="s">
        <v>1019</v>
      </c>
      <c r="B114" s="12" t="s">
        <v>5</v>
      </c>
      <c r="C114" s="10">
        <v>1223</v>
      </c>
      <c r="D114" s="10"/>
      <c r="E114" s="10"/>
      <c r="F114" s="10"/>
      <c r="G114" s="10"/>
      <c r="H114" s="10"/>
      <c r="I114" s="10"/>
      <c r="J114" s="10"/>
      <c r="K114" s="10"/>
      <c r="L114" s="10"/>
      <c r="M114" s="11"/>
      <c r="N114" s="20" t="s">
        <v>3</v>
      </c>
      <c r="O114" s="17">
        <f>(C115+C118+C120)</f>
        <v>2803</v>
      </c>
      <c r="P114" s="14">
        <f>SUM(O114/O118)</f>
        <v>0.19613742915121404</v>
      </c>
      <c r="Q114" s="2">
        <v>1</v>
      </c>
    </row>
    <row r="115" spans="1:18" s="2" customFormat="1" ht="17.45" customHeight="1" thickBot="1">
      <c r="A115" s="7" t="s">
        <v>1011</v>
      </c>
      <c r="B115" s="8" t="s">
        <v>3</v>
      </c>
      <c r="C115" s="10">
        <v>1076</v>
      </c>
      <c r="D115" s="10"/>
      <c r="E115" s="10"/>
      <c r="F115" s="10"/>
      <c r="G115" s="10"/>
      <c r="H115" s="10"/>
      <c r="I115" s="10"/>
      <c r="J115" s="10"/>
      <c r="K115" s="10"/>
      <c r="L115" s="10"/>
      <c r="M115" s="11"/>
      <c r="N115" s="21" t="s">
        <v>16</v>
      </c>
      <c r="O115" s="17">
        <f>(C112+C117)</f>
        <v>4046</v>
      </c>
      <c r="P115" s="14">
        <f>SUM(O115/O118)</f>
        <v>0.28311524735847737</v>
      </c>
      <c r="Q115" s="2">
        <v>1</v>
      </c>
    </row>
    <row r="116" spans="1:18" s="2" customFormat="1" ht="17.45" customHeight="1" thickBot="1">
      <c r="A116" s="18" t="s">
        <v>1013</v>
      </c>
      <c r="B116" s="19" t="s">
        <v>5</v>
      </c>
      <c r="C116" s="10">
        <v>1032</v>
      </c>
      <c r="D116" s="10"/>
      <c r="E116" s="10"/>
      <c r="F116" s="10"/>
      <c r="G116" s="10"/>
      <c r="H116" s="10"/>
      <c r="I116" s="10"/>
      <c r="J116" s="10"/>
      <c r="K116" s="10"/>
      <c r="L116" s="10"/>
      <c r="M116" s="11"/>
      <c r="N116" s="26" t="s">
        <v>18</v>
      </c>
      <c r="O116" s="17">
        <f>(C121+C123)</f>
        <v>1298</v>
      </c>
      <c r="P116" s="14">
        <f>SUM(O116/O118)</f>
        <v>9.082639423413337E-2</v>
      </c>
    </row>
    <row r="117" spans="1:18" s="2" customFormat="1" ht="17.45" customHeight="1" thickBot="1">
      <c r="A117" s="18" t="s">
        <v>1017</v>
      </c>
      <c r="B117" s="22" t="s">
        <v>16</v>
      </c>
      <c r="C117" s="10">
        <v>913</v>
      </c>
      <c r="D117" s="10"/>
      <c r="E117" s="10"/>
      <c r="F117" s="10"/>
      <c r="G117" s="10"/>
      <c r="H117" s="10"/>
      <c r="I117" s="10"/>
      <c r="J117" s="10"/>
      <c r="K117" s="10"/>
      <c r="L117" s="10"/>
      <c r="M117" s="11"/>
      <c r="N117" s="13" t="s">
        <v>17</v>
      </c>
      <c r="O117" s="17">
        <f>(C122+C124+C125)</f>
        <v>983</v>
      </c>
      <c r="P117" s="14">
        <f>SUM(O117/O118)</f>
        <v>6.8784549716604859E-2</v>
      </c>
      <c r="R117" s="14"/>
    </row>
    <row r="118" spans="1:18" s="2" customFormat="1" ht="17.45" customHeight="1" thickBot="1">
      <c r="A118" s="18" t="s">
        <v>913</v>
      </c>
      <c r="B118" s="28" t="s">
        <v>3</v>
      </c>
      <c r="C118" s="10">
        <v>876</v>
      </c>
      <c r="D118" s="10"/>
      <c r="E118" s="10"/>
      <c r="F118" s="10"/>
      <c r="G118" s="10"/>
      <c r="H118" s="10"/>
      <c r="I118" s="10"/>
      <c r="N118" s="13"/>
      <c r="O118" s="24">
        <v>14291</v>
      </c>
      <c r="P118" s="14"/>
    </row>
    <row r="119" spans="1:18" s="2" customFormat="1" ht="17.45" customHeight="1" thickBot="1">
      <c r="A119" s="18" t="s">
        <v>834</v>
      </c>
      <c r="B119" s="19" t="s">
        <v>5</v>
      </c>
      <c r="C119" s="10">
        <v>869</v>
      </c>
      <c r="D119" s="10"/>
      <c r="E119" s="10"/>
      <c r="F119" s="10"/>
      <c r="G119" s="10"/>
      <c r="H119" s="10"/>
    </row>
    <row r="120" spans="1:18" s="2" customFormat="1" ht="17.45" customHeight="1" thickBot="1">
      <c r="A120" s="18" t="s">
        <v>1018</v>
      </c>
      <c r="B120" s="28" t="s">
        <v>3</v>
      </c>
      <c r="C120" s="10">
        <v>851</v>
      </c>
      <c r="D120" s="10"/>
      <c r="E120" s="10"/>
      <c r="F120" s="10"/>
      <c r="G120" s="10"/>
      <c r="N120" s="49"/>
      <c r="O120" s="17"/>
      <c r="P120" s="14"/>
    </row>
    <row r="121" spans="1:18" s="2" customFormat="1" ht="17.45" customHeight="1" thickBot="1">
      <c r="A121" s="18" t="s">
        <v>1020</v>
      </c>
      <c r="B121" s="27" t="s">
        <v>18</v>
      </c>
      <c r="C121" s="10">
        <v>831</v>
      </c>
      <c r="D121" s="10"/>
      <c r="E121" s="10"/>
    </row>
    <row r="122" spans="1:18" s="2" customFormat="1" ht="17.45" customHeight="1" thickBot="1">
      <c r="A122" s="18" t="s">
        <v>1016</v>
      </c>
      <c r="B122" s="23" t="s">
        <v>14</v>
      </c>
      <c r="C122" s="10">
        <v>506</v>
      </c>
      <c r="D122" s="10"/>
      <c r="J122" s="17"/>
      <c r="M122" s="75"/>
      <c r="N122" s="17"/>
      <c r="O122" s="14"/>
      <c r="Q122" s="14"/>
    </row>
    <row r="123" spans="1:18" s="2" customFormat="1" ht="17.45" customHeight="1" thickBot="1">
      <c r="A123" s="18" t="s">
        <v>1012</v>
      </c>
      <c r="B123" s="27" t="s">
        <v>18</v>
      </c>
      <c r="C123" s="10">
        <v>467</v>
      </c>
      <c r="D123" s="10"/>
      <c r="I123" s="17"/>
      <c r="L123" s="17"/>
      <c r="N123" s="24"/>
    </row>
    <row r="124" spans="1:18" s="2" customFormat="1" ht="17.45" customHeight="1" thickBot="1">
      <c r="A124" s="18" t="s">
        <v>918</v>
      </c>
      <c r="B124" s="23" t="s">
        <v>1014</v>
      </c>
      <c r="C124" s="10">
        <v>264</v>
      </c>
      <c r="D124" s="10"/>
      <c r="J124" s="17"/>
      <c r="M124" s="75"/>
      <c r="N124" s="17"/>
      <c r="O124" s="14"/>
      <c r="Q124" s="14"/>
    </row>
    <row r="125" spans="1:18" s="2" customFormat="1" ht="17.45" customHeight="1" thickBot="1">
      <c r="A125" s="18" t="s">
        <v>1015</v>
      </c>
      <c r="B125" s="23" t="s">
        <v>14</v>
      </c>
      <c r="C125" s="10">
        <v>213</v>
      </c>
      <c r="D125" s="10"/>
      <c r="I125" s="17"/>
      <c r="L125" s="17"/>
      <c r="N125" s="24"/>
    </row>
    <row r="126" spans="1:18">
      <c r="C126" s="47"/>
    </row>
    <row r="127" spans="1:18" s="2" customFormat="1" ht="17.45" customHeight="1">
      <c r="A127" s="1" t="s">
        <v>1055</v>
      </c>
    </row>
    <row r="128" spans="1:18" s="2" customFormat="1" ht="10.5" customHeight="1" thickBot="1">
      <c r="A128" s="1"/>
    </row>
    <row r="129" spans="1:18" s="2" customFormat="1" ht="16.5" customHeight="1" thickBot="1">
      <c r="A129" s="4" t="s">
        <v>0</v>
      </c>
      <c r="B129" s="5" t="s">
        <v>1</v>
      </c>
      <c r="C129" s="5" t="s">
        <v>2</v>
      </c>
      <c r="D129" s="5">
        <v>2</v>
      </c>
      <c r="E129" s="5">
        <v>3</v>
      </c>
      <c r="F129" s="5">
        <v>4</v>
      </c>
      <c r="G129" s="5">
        <v>5</v>
      </c>
      <c r="H129" s="5">
        <v>6</v>
      </c>
      <c r="I129" s="5">
        <v>7</v>
      </c>
      <c r="J129" s="5">
        <v>8</v>
      </c>
      <c r="K129" s="6"/>
      <c r="L129" s="13" t="s">
        <v>9</v>
      </c>
      <c r="M129" s="14">
        <f>(11114/22777)</f>
        <v>0.48794836896869648</v>
      </c>
    </row>
    <row r="130" spans="1:18" s="2" customFormat="1" ht="16.5" customHeight="1" thickBot="1">
      <c r="A130" s="7" t="s">
        <v>1060</v>
      </c>
      <c r="B130" s="44" t="s">
        <v>16</v>
      </c>
      <c r="C130" s="9">
        <v>4410</v>
      </c>
      <c r="D130" s="10"/>
      <c r="E130" s="10"/>
      <c r="F130" s="10"/>
      <c r="G130" s="10"/>
      <c r="H130" s="10"/>
      <c r="I130" s="10"/>
      <c r="J130" s="10"/>
      <c r="K130" s="11" t="s">
        <v>4</v>
      </c>
      <c r="M130" s="13" t="s">
        <v>11</v>
      </c>
      <c r="N130" s="13" t="s">
        <v>12</v>
      </c>
      <c r="O130" s="13" t="s">
        <v>13</v>
      </c>
    </row>
    <row r="131" spans="1:18" s="2" customFormat="1" ht="16.5" customHeight="1" thickBot="1">
      <c r="A131" s="7" t="s">
        <v>1056</v>
      </c>
      <c r="B131" s="12" t="s">
        <v>5</v>
      </c>
      <c r="C131" s="10">
        <v>1495</v>
      </c>
      <c r="D131" s="10"/>
      <c r="E131" s="10"/>
      <c r="F131" s="10"/>
      <c r="G131" s="10"/>
      <c r="H131" s="10"/>
      <c r="I131" s="10"/>
      <c r="J131" s="10"/>
      <c r="K131" s="11" t="s">
        <v>8</v>
      </c>
      <c r="L131" s="16" t="s">
        <v>5</v>
      </c>
      <c r="M131" s="17">
        <f>(C131+C132+C136)</f>
        <v>3315</v>
      </c>
      <c r="N131" s="14">
        <f>SUM(M131/M136)</f>
        <v>0.30569900405754336</v>
      </c>
      <c r="O131" s="2">
        <v>1</v>
      </c>
    </row>
    <row r="132" spans="1:18" s="2" customFormat="1" ht="16.5" customHeight="1" thickBot="1">
      <c r="A132" s="18" t="s">
        <v>1061</v>
      </c>
      <c r="B132" s="19" t="s">
        <v>5</v>
      </c>
      <c r="C132" s="10">
        <v>1284</v>
      </c>
      <c r="D132" s="10"/>
      <c r="E132" s="10"/>
      <c r="F132" s="10"/>
      <c r="G132" s="10"/>
      <c r="H132" s="10"/>
      <c r="I132" s="10"/>
      <c r="J132" s="10"/>
      <c r="L132" s="20" t="s">
        <v>3</v>
      </c>
      <c r="M132" s="17">
        <f>(C133+C135)</f>
        <v>1864</v>
      </c>
      <c r="N132" s="14">
        <f>SUM(M132/M136)</f>
        <v>0.17189229066765033</v>
      </c>
    </row>
    <row r="133" spans="1:18" s="2" customFormat="1" ht="16.5" customHeight="1" thickBot="1">
      <c r="A133" s="18" t="s">
        <v>1058</v>
      </c>
      <c r="B133" s="28" t="s">
        <v>3</v>
      </c>
      <c r="C133" s="10">
        <v>1161</v>
      </c>
      <c r="D133" s="10"/>
      <c r="E133" s="10"/>
      <c r="F133" s="10"/>
      <c r="G133" s="10"/>
      <c r="H133" s="10"/>
      <c r="I133" s="10"/>
      <c r="J133" s="10"/>
      <c r="K133" s="11"/>
      <c r="L133" s="21" t="s">
        <v>16</v>
      </c>
      <c r="M133" s="17">
        <f>(C130+C134)</f>
        <v>5179</v>
      </c>
      <c r="N133" s="14">
        <f>SUM(M133/M136)</f>
        <v>0.47759129472519368</v>
      </c>
      <c r="O133" s="2">
        <v>2</v>
      </c>
    </row>
    <row r="134" spans="1:18" s="2" customFormat="1" ht="16.5" customHeight="1" thickBot="1">
      <c r="A134" s="7" t="s">
        <v>1063</v>
      </c>
      <c r="B134" s="44" t="s">
        <v>16</v>
      </c>
      <c r="C134" s="10">
        <v>769</v>
      </c>
      <c r="D134" s="10"/>
      <c r="E134" s="10"/>
      <c r="F134" s="10"/>
      <c r="G134" s="10"/>
      <c r="H134" s="10"/>
      <c r="I134" s="10"/>
      <c r="J134" s="10"/>
      <c r="K134" s="11" t="s">
        <v>7</v>
      </c>
      <c r="L134" s="26" t="s">
        <v>18</v>
      </c>
      <c r="M134" s="17">
        <v>296</v>
      </c>
      <c r="N134" s="14">
        <f>SUM(M134/M136)</f>
        <v>2.7296200663961639E-2</v>
      </c>
    </row>
    <row r="135" spans="1:18" s="2" customFormat="1" ht="16.5" customHeight="1" thickBot="1">
      <c r="A135" s="18" t="s">
        <v>1059</v>
      </c>
      <c r="B135" s="28" t="s">
        <v>3</v>
      </c>
      <c r="C135" s="10">
        <v>703</v>
      </c>
      <c r="D135" s="10"/>
      <c r="E135" s="10"/>
      <c r="F135" s="10"/>
      <c r="G135" s="10"/>
      <c r="H135" s="10"/>
      <c r="I135" s="10"/>
      <c r="J135" s="10"/>
      <c r="L135" s="13" t="s">
        <v>17</v>
      </c>
      <c r="M135" s="17">
        <v>190</v>
      </c>
      <c r="N135" s="14">
        <f>SUM(M135/M136)</f>
        <v>1.7521209885651052E-2</v>
      </c>
    </row>
    <row r="136" spans="1:18" s="2" customFormat="1" ht="16.5" customHeight="1" thickBot="1">
      <c r="A136" s="18" t="s">
        <v>1062</v>
      </c>
      <c r="B136" s="19" t="s">
        <v>5</v>
      </c>
      <c r="C136" s="10">
        <v>536</v>
      </c>
      <c r="D136" s="10"/>
      <c r="E136" s="10"/>
      <c r="F136" s="10"/>
      <c r="G136" s="10"/>
      <c r="H136" s="10"/>
      <c r="L136" s="13"/>
      <c r="M136" s="24">
        <v>10844</v>
      </c>
      <c r="N136" s="14"/>
    </row>
    <row r="137" spans="1:18" s="2" customFormat="1" ht="16.5" customHeight="1" thickBot="1">
      <c r="A137" s="18" t="s">
        <v>1064</v>
      </c>
      <c r="B137" s="27" t="s">
        <v>18</v>
      </c>
      <c r="C137" s="10">
        <v>296</v>
      </c>
      <c r="D137" s="10"/>
      <c r="E137" s="10"/>
      <c r="F137" s="10"/>
      <c r="G137" s="10"/>
      <c r="H137" s="10"/>
    </row>
    <row r="138" spans="1:18" s="2" customFormat="1" ht="16.5" customHeight="1" thickBot="1">
      <c r="A138" s="18" t="s">
        <v>1057</v>
      </c>
      <c r="B138" s="23" t="s">
        <v>14</v>
      </c>
      <c r="C138" s="10">
        <v>190</v>
      </c>
      <c r="D138" s="10"/>
      <c r="E138" s="10"/>
      <c r="F138" s="10"/>
      <c r="G138" s="10"/>
    </row>
    <row r="139" spans="1:18">
      <c r="C139" s="47"/>
    </row>
    <row r="140" spans="1:18" s="2" customFormat="1" ht="17.45" customHeight="1">
      <c r="A140" s="1" t="s">
        <v>1032</v>
      </c>
    </row>
    <row r="141" spans="1:18" s="2" customFormat="1" ht="10.5" customHeight="1" thickBot="1">
      <c r="A141" s="1"/>
    </row>
    <row r="142" spans="1:18" s="2" customFormat="1" ht="16.5" customHeight="1" thickBot="1">
      <c r="A142" s="4" t="s">
        <v>0</v>
      </c>
      <c r="B142" s="5" t="s">
        <v>1</v>
      </c>
      <c r="C142" s="5" t="s">
        <v>2</v>
      </c>
      <c r="D142" s="5">
        <v>2</v>
      </c>
      <c r="E142" s="5">
        <v>3</v>
      </c>
      <c r="F142" s="5">
        <v>4</v>
      </c>
      <c r="G142" s="5">
        <v>5</v>
      </c>
      <c r="H142" s="5">
        <v>6</v>
      </c>
      <c r="I142" s="5">
        <v>7</v>
      </c>
      <c r="J142" s="5">
        <v>8</v>
      </c>
      <c r="K142" s="5">
        <v>9</v>
      </c>
      <c r="L142" s="5">
        <v>10</v>
      </c>
      <c r="M142" s="5">
        <v>11</v>
      </c>
      <c r="N142" s="6"/>
      <c r="O142" s="13" t="s">
        <v>9</v>
      </c>
      <c r="P142" s="14">
        <f>(16180/31105)</f>
        <v>0.52017360552965763</v>
      </c>
    </row>
    <row r="143" spans="1:18" s="2" customFormat="1" ht="16.5" customHeight="1" thickBot="1">
      <c r="A143" s="7" t="s">
        <v>1035</v>
      </c>
      <c r="B143" s="15" t="s">
        <v>14</v>
      </c>
      <c r="C143" s="9">
        <v>3211</v>
      </c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1" t="s">
        <v>4</v>
      </c>
      <c r="P143" s="13" t="s">
        <v>11</v>
      </c>
      <c r="Q143" s="13" t="s">
        <v>12</v>
      </c>
      <c r="R143" s="13" t="s">
        <v>13</v>
      </c>
    </row>
    <row r="144" spans="1:18" s="2" customFormat="1" ht="16.5" customHeight="1" thickBot="1">
      <c r="A144" s="7" t="s">
        <v>398</v>
      </c>
      <c r="B144" s="12" t="s">
        <v>5</v>
      </c>
      <c r="C144" s="10">
        <v>3089</v>
      </c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1" t="s">
        <v>8</v>
      </c>
      <c r="O144" s="16" t="s">
        <v>5</v>
      </c>
      <c r="P144" s="17">
        <f>(C144+C148+C153)</f>
        <v>4319</v>
      </c>
      <c r="Q144" s="14">
        <f>SUM(P144/P149)</f>
        <v>0.26983631138323128</v>
      </c>
      <c r="R144" s="2">
        <v>1</v>
      </c>
    </row>
    <row r="145" spans="1:18" s="2" customFormat="1" ht="16.5" customHeight="1" thickBot="1">
      <c r="A145" s="7" t="s">
        <v>1033</v>
      </c>
      <c r="B145" s="8" t="s">
        <v>3</v>
      </c>
      <c r="C145" s="10">
        <v>2299</v>
      </c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1" t="s">
        <v>6</v>
      </c>
      <c r="O145" s="20" t="s">
        <v>3</v>
      </c>
      <c r="P145" s="17">
        <f>(C145+C154+C155)</f>
        <v>2839</v>
      </c>
      <c r="Q145" s="14">
        <f>SUM(P145/P149)</f>
        <v>0.1773709858802949</v>
      </c>
      <c r="R145" s="2">
        <v>1</v>
      </c>
    </row>
    <row r="146" spans="1:18" s="2" customFormat="1" ht="16.5" customHeight="1" thickBot="1">
      <c r="A146" s="7" t="s">
        <v>1037</v>
      </c>
      <c r="B146" s="44" t="s">
        <v>16</v>
      </c>
      <c r="C146" s="10">
        <v>1910</v>
      </c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1" t="s">
        <v>7</v>
      </c>
      <c r="O146" s="21" t="s">
        <v>16</v>
      </c>
      <c r="P146" s="17">
        <f>(C146+C149+C150)</f>
        <v>3392</v>
      </c>
      <c r="Q146" s="14">
        <f>SUM(P146/P149)</f>
        <v>0.2119205298013245</v>
      </c>
      <c r="R146" s="2">
        <v>1</v>
      </c>
    </row>
    <row r="147" spans="1:18" s="2" customFormat="1" ht="16.5" customHeight="1" thickBot="1">
      <c r="A147" s="18" t="s">
        <v>1036</v>
      </c>
      <c r="B147" s="23" t="s">
        <v>14</v>
      </c>
      <c r="C147" s="10">
        <v>1575</v>
      </c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1"/>
      <c r="O147" s="26" t="s">
        <v>18</v>
      </c>
      <c r="P147" s="17">
        <v>340</v>
      </c>
      <c r="Q147" s="14">
        <f>SUM(P147/P149)</f>
        <v>2.1242034237161065E-2</v>
      </c>
    </row>
    <row r="148" spans="1:18" s="2" customFormat="1" ht="16.5" customHeight="1" thickBot="1">
      <c r="A148" s="18" t="s">
        <v>1038</v>
      </c>
      <c r="B148" s="19" t="s">
        <v>5</v>
      </c>
      <c r="C148" s="10">
        <v>908</v>
      </c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O148" s="13" t="s">
        <v>17</v>
      </c>
      <c r="P148" s="17">
        <f>(C143+C147+C152)</f>
        <v>5116</v>
      </c>
      <c r="Q148" s="14">
        <f>SUM(P148/P149)</f>
        <v>0.31963013869798823</v>
      </c>
      <c r="R148" s="2">
        <v>1</v>
      </c>
    </row>
    <row r="149" spans="1:18" s="2" customFormat="1" ht="16.5" customHeight="1" thickBot="1">
      <c r="A149" s="18" t="s">
        <v>1041</v>
      </c>
      <c r="B149" s="22" t="s">
        <v>16</v>
      </c>
      <c r="C149" s="10">
        <v>860</v>
      </c>
      <c r="D149" s="10"/>
      <c r="E149" s="10"/>
      <c r="F149" s="10"/>
      <c r="G149" s="10"/>
      <c r="H149" s="10"/>
      <c r="I149" s="10"/>
      <c r="J149" s="10"/>
      <c r="K149" s="10"/>
      <c r="P149" s="24">
        <v>16006</v>
      </c>
    </row>
    <row r="150" spans="1:18" s="2" customFormat="1" ht="16.5" customHeight="1" thickBot="1">
      <c r="A150" s="18" t="s">
        <v>1044</v>
      </c>
      <c r="B150" s="22" t="s">
        <v>16</v>
      </c>
      <c r="C150" s="10">
        <v>622</v>
      </c>
      <c r="D150" s="10"/>
      <c r="E150" s="10"/>
      <c r="F150" s="10"/>
      <c r="G150" s="10"/>
      <c r="H150" s="10"/>
      <c r="I150" s="10"/>
      <c r="J150" s="10"/>
      <c r="K150" s="10"/>
    </row>
    <row r="151" spans="1:18" s="2" customFormat="1" ht="16.5" customHeight="1" thickBot="1">
      <c r="A151" s="18" t="s">
        <v>1039</v>
      </c>
      <c r="B151" s="27" t="s">
        <v>18</v>
      </c>
      <c r="C151" s="10">
        <v>340</v>
      </c>
      <c r="D151" s="10"/>
      <c r="E151" s="10"/>
      <c r="F151" s="10"/>
      <c r="G151" s="10"/>
      <c r="H151" s="10"/>
      <c r="I151" s="10"/>
      <c r="J151" s="10"/>
      <c r="K151" s="10"/>
    </row>
    <row r="152" spans="1:18" s="2" customFormat="1" ht="16.5" customHeight="1" thickBot="1">
      <c r="A152" s="18" t="s">
        <v>1043</v>
      </c>
      <c r="B152" s="23" t="s">
        <v>14</v>
      </c>
      <c r="C152" s="10">
        <v>330</v>
      </c>
      <c r="D152" s="10"/>
      <c r="E152" s="10"/>
      <c r="F152" s="10"/>
      <c r="G152" s="10"/>
      <c r="H152" s="10"/>
      <c r="I152" s="10"/>
      <c r="J152" s="10"/>
      <c r="K152" s="10"/>
    </row>
    <row r="153" spans="1:18" s="2" customFormat="1" ht="16.5" customHeight="1" thickBot="1">
      <c r="A153" s="18" t="s">
        <v>1040</v>
      </c>
      <c r="B153" s="19" t="s">
        <v>5</v>
      </c>
      <c r="C153" s="10">
        <v>322</v>
      </c>
      <c r="D153" s="10"/>
      <c r="E153" s="10"/>
      <c r="F153" s="10"/>
      <c r="G153" s="10"/>
      <c r="H153" s="10"/>
      <c r="I153" s="10"/>
      <c r="J153" s="10"/>
    </row>
    <row r="154" spans="1:18" s="2" customFormat="1" ht="16.5" customHeight="1" thickBot="1">
      <c r="A154" s="18" t="s">
        <v>1034</v>
      </c>
      <c r="B154" s="28" t="s">
        <v>3</v>
      </c>
      <c r="C154" s="10">
        <v>306</v>
      </c>
      <c r="D154" s="10"/>
      <c r="E154" s="10"/>
      <c r="F154" s="10"/>
      <c r="G154" s="10"/>
      <c r="H154" s="10"/>
      <c r="I154" s="10"/>
    </row>
    <row r="155" spans="1:18" s="2" customFormat="1" ht="16.5" customHeight="1" thickBot="1">
      <c r="A155" s="18" t="s">
        <v>1042</v>
      </c>
      <c r="B155" s="28" t="s">
        <v>3</v>
      </c>
      <c r="C155" s="10">
        <v>234</v>
      </c>
      <c r="D155" s="10"/>
      <c r="E155" s="10"/>
      <c r="F155" s="10"/>
      <c r="G155" s="10"/>
      <c r="H155" s="10"/>
      <c r="I155" s="10"/>
      <c r="J155" s="45"/>
    </row>
    <row r="156" spans="1:18" s="2" customFormat="1" ht="11.25" customHeight="1">
      <c r="A156" s="29"/>
      <c r="B156" s="30"/>
      <c r="C156" s="46"/>
      <c r="D156" s="29"/>
      <c r="E156" s="29"/>
      <c r="N156" s="14"/>
    </row>
    <row r="157" spans="1:18" s="2" customFormat="1" ht="17.45" customHeight="1">
      <c r="A157" s="1" t="s">
        <v>1054</v>
      </c>
    </row>
    <row r="158" spans="1:18" s="2" customFormat="1" ht="8.25" customHeight="1" thickBot="1">
      <c r="A158" s="1"/>
    </row>
    <row r="159" spans="1:18" s="2" customFormat="1" ht="17.45" customHeight="1" thickBot="1">
      <c r="A159" s="4" t="s">
        <v>0</v>
      </c>
      <c r="B159" s="5" t="s">
        <v>1</v>
      </c>
      <c r="C159" s="5" t="s">
        <v>2</v>
      </c>
      <c r="D159" s="5">
        <v>2</v>
      </c>
      <c r="E159" s="5">
        <v>3</v>
      </c>
      <c r="F159" s="5">
        <v>4</v>
      </c>
      <c r="G159" s="5">
        <v>5</v>
      </c>
      <c r="H159" s="5">
        <v>6</v>
      </c>
      <c r="I159" s="5">
        <v>7</v>
      </c>
      <c r="J159" s="5">
        <v>8</v>
      </c>
      <c r="K159" s="5"/>
      <c r="L159" s="13" t="s">
        <v>9</v>
      </c>
      <c r="M159" s="14">
        <f>(14811/29183)</f>
        <v>0.50752150224445736</v>
      </c>
    </row>
    <row r="160" spans="1:18" s="2" customFormat="1" ht="17.45" customHeight="1" thickBot="1">
      <c r="A160" s="7" t="s">
        <v>1022</v>
      </c>
      <c r="B160" s="12" t="s">
        <v>5</v>
      </c>
      <c r="C160" s="10">
        <v>2612</v>
      </c>
      <c r="D160" s="10"/>
      <c r="E160" s="10"/>
      <c r="F160" s="10"/>
      <c r="G160" s="10"/>
      <c r="H160" s="10"/>
      <c r="I160" s="10"/>
      <c r="J160" s="10"/>
      <c r="K160" s="11" t="s">
        <v>4</v>
      </c>
      <c r="M160" s="13" t="s">
        <v>11</v>
      </c>
      <c r="N160" s="13" t="s">
        <v>12</v>
      </c>
      <c r="O160" s="13" t="s">
        <v>13</v>
      </c>
      <c r="P160" s="13"/>
    </row>
    <row r="161" spans="1:17" s="2" customFormat="1" ht="17.45" customHeight="1" thickBot="1">
      <c r="A161" s="7" t="s">
        <v>1021</v>
      </c>
      <c r="B161" s="91" t="s">
        <v>940</v>
      </c>
      <c r="C161" s="10">
        <v>2013</v>
      </c>
      <c r="D161" s="10"/>
      <c r="E161" s="10"/>
      <c r="F161" s="10"/>
      <c r="G161" s="10"/>
      <c r="H161" s="10"/>
      <c r="I161" s="10"/>
      <c r="J161" s="9">
        <v>2957</v>
      </c>
      <c r="K161" s="11" t="s">
        <v>8</v>
      </c>
      <c r="L161" s="16" t="s">
        <v>5</v>
      </c>
      <c r="M161" s="17">
        <f>(C160+C165+C170)</f>
        <v>4413</v>
      </c>
      <c r="N161" s="14">
        <f>SUM(M161/M165)</f>
        <v>0.30135208959300736</v>
      </c>
      <c r="O161" s="2">
        <v>1</v>
      </c>
    </row>
    <row r="162" spans="1:17" s="2" customFormat="1" ht="17.45" customHeight="1" thickBot="1">
      <c r="A162" s="7" t="s">
        <v>1025</v>
      </c>
      <c r="B162" s="8" t="s">
        <v>3</v>
      </c>
      <c r="C162" s="10">
        <v>1732</v>
      </c>
      <c r="D162" s="10"/>
      <c r="E162" s="10"/>
      <c r="F162" s="10"/>
      <c r="G162" s="10"/>
      <c r="H162" s="10"/>
      <c r="I162" s="10"/>
      <c r="J162" s="9">
        <v>2715</v>
      </c>
      <c r="K162" s="11" t="s">
        <v>7</v>
      </c>
      <c r="L162" s="20" t="s">
        <v>3</v>
      </c>
      <c r="M162" s="17">
        <f>(C162+C163+C168+C171)</f>
        <v>4393</v>
      </c>
      <c r="N162" s="14">
        <f>SUM(M162/M165)</f>
        <v>0.29998634252936357</v>
      </c>
      <c r="O162" s="2">
        <v>1</v>
      </c>
    </row>
    <row r="163" spans="1:17" s="2" customFormat="1" ht="17.45" customHeight="1" thickBot="1">
      <c r="A163" s="18" t="s">
        <v>938</v>
      </c>
      <c r="B163" s="28" t="s">
        <v>3</v>
      </c>
      <c r="C163" s="10">
        <v>1433</v>
      </c>
      <c r="D163" s="10"/>
      <c r="E163" s="10"/>
      <c r="F163" s="10"/>
      <c r="G163" s="10"/>
      <c r="H163" s="10"/>
      <c r="I163" s="10"/>
      <c r="J163" s="10"/>
      <c r="K163" s="11"/>
      <c r="L163" s="21" t="s">
        <v>16</v>
      </c>
      <c r="M163" s="17">
        <f>(C164+C167+C169)</f>
        <v>2720</v>
      </c>
      <c r="N163" s="14">
        <f>SUM(M163/M165)</f>
        <v>0.18574160065555859</v>
      </c>
      <c r="O163" s="2">
        <v>1</v>
      </c>
    </row>
    <row r="164" spans="1:17" s="2" customFormat="1" ht="17.45" customHeight="1" thickBot="1">
      <c r="A164" s="7" t="s">
        <v>1024</v>
      </c>
      <c r="B164" s="44" t="s">
        <v>16</v>
      </c>
      <c r="C164" s="10">
        <v>1175</v>
      </c>
      <c r="D164" s="10"/>
      <c r="E164" s="10"/>
      <c r="F164" s="10"/>
      <c r="G164" s="10"/>
      <c r="H164" s="10"/>
      <c r="I164" s="10"/>
      <c r="J164" s="9">
        <v>2636</v>
      </c>
      <c r="K164" s="11" t="s">
        <v>6</v>
      </c>
      <c r="L164" s="13" t="s">
        <v>17</v>
      </c>
      <c r="M164" s="17">
        <f>(C161+C166)</f>
        <v>3118</v>
      </c>
      <c r="N164" s="14">
        <f>SUM(M164/M165)</f>
        <v>0.21291996722207046</v>
      </c>
      <c r="O164" s="2">
        <v>1</v>
      </c>
    </row>
    <row r="165" spans="1:17" s="2" customFormat="1" ht="17.45" customHeight="1" thickBot="1">
      <c r="A165" s="18" t="s">
        <v>1023</v>
      </c>
      <c r="B165" s="19" t="s">
        <v>5</v>
      </c>
      <c r="C165" s="10">
        <v>1143</v>
      </c>
      <c r="D165" s="10"/>
      <c r="E165" s="10"/>
      <c r="F165" s="10"/>
      <c r="G165" s="10"/>
      <c r="H165" s="10"/>
      <c r="I165" s="10"/>
      <c r="J165" s="10"/>
      <c r="L165" s="13"/>
      <c r="M165" s="24">
        <v>14644</v>
      </c>
      <c r="N165" s="14"/>
      <c r="P165" s="14"/>
    </row>
    <row r="166" spans="1:17" s="2" customFormat="1" ht="17.45" customHeight="1" thickBot="1">
      <c r="A166" s="18" t="s">
        <v>1028</v>
      </c>
      <c r="B166" s="90" t="s">
        <v>940</v>
      </c>
      <c r="C166" s="10">
        <v>1105</v>
      </c>
      <c r="D166" s="10"/>
      <c r="E166" s="10"/>
      <c r="F166" s="10"/>
      <c r="G166" s="10"/>
      <c r="H166" s="10"/>
    </row>
    <row r="167" spans="1:17" s="2" customFormat="1" ht="17.45" customHeight="1" thickBot="1">
      <c r="A167" s="18" t="s">
        <v>1027</v>
      </c>
      <c r="B167" s="22" t="s">
        <v>16</v>
      </c>
      <c r="C167" s="10">
        <v>813</v>
      </c>
      <c r="D167" s="10"/>
      <c r="E167" s="10"/>
      <c r="F167" s="10"/>
      <c r="G167" s="10"/>
      <c r="H167" s="10"/>
    </row>
    <row r="168" spans="1:17" s="2" customFormat="1" ht="17.45" customHeight="1" thickBot="1">
      <c r="A168" s="18" t="s">
        <v>1026</v>
      </c>
      <c r="B168" s="28" t="s">
        <v>3</v>
      </c>
      <c r="C168" s="10">
        <v>799</v>
      </c>
      <c r="D168" s="10"/>
      <c r="E168" s="10"/>
      <c r="F168" s="10"/>
      <c r="G168" s="10"/>
      <c r="N168" s="49"/>
      <c r="O168" s="17"/>
      <c r="P168" s="14"/>
    </row>
    <row r="169" spans="1:17" s="2" customFormat="1" ht="17.45" customHeight="1" thickBot="1">
      <c r="A169" s="18" t="s">
        <v>1030</v>
      </c>
      <c r="B169" s="22" t="s">
        <v>16</v>
      </c>
      <c r="C169" s="10">
        <v>732</v>
      </c>
      <c r="D169" s="10"/>
      <c r="E169" s="10"/>
      <c r="F169" s="10"/>
      <c r="G169" s="17"/>
      <c r="H169" s="33"/>
      <c r="I169" s="33"/>
      <c r="J169" s="17"/>
    </row>
    <row r="170" spans="1:17" s="2" customFormat="1" ht="17.45" customHeight="1" thickBot="1">
      <c r="A170" s="18" t="s">
        <v>1031</v>
      </c>
      <c r="B170" s="19" t="s">
        <v>5</v>
      </c>
      <c r="C170" s="10">
        <v>658</v>
      </c>
      <c r="D170" s="10"/>
      <c r="E170" s="10"/>
      <c r="F170" s="17"/>
      <c r="G170" s="17"/>
      <c r="H170" s="33"/>
      <c r="I170" s="33"/>
      <c r="M170" s="75"/>
      <c r="N170" s="17"/>
      <c r="O170" s="14"/>
      <c r="Q170" s="14"/>
    </row>
    <row r="171" spans="1:17" s="2" customFormat="1" ht="17.45" customHeight="1" thickBot="1">
      <c r="A171" s="18" t="s">
        <v>1029</v>
      </c>
      <c r="B171" s="28" t="s">
        <v>3</v>
      </c>
      <c r="C171" s="10">
        <v>429</v>
      </c>
      <c r="D171" s="10"/>
      <c r="E171" s="10"/>
      <c r="F171" s="17"/>
      <c r="G171" s="17"/>
      <c r="H171"/>
      <c r="I171"/>
      <c r="L171" s="17"/>
      <c r="N171" s="24"/>
    </row>
    <row r="173" spans="1:17" s="2" customFormat="1" ht="17.45" customHeight="1">
      <c r="A173" s="1" t="s">
        <v>1045</v>
      </c>
    </row>
    <row r="174" spans="1:17" s="2" customFormat="1" ht="10.5" customHeight="1" thickBot="1">
      <c r="A174" s="1"/>
    </row>
    <row r="175" spans="1:17" s="2" customFormat="1" ht="16.5" customHeight="1" thickBot="1">
      <c r="A175" s="4" t="s">
        <v>0</v>
      </c>
      <c r="B175" s="5" t="s">
        <v>1</v>
      </c>
      <c r="C175" s="5" t="s">
        <v>2</v>
      </c>
      <c r="D175" s="5">
        <v>2</v>
      </c>
      <c r="E175" s="5">
        <v>3</v>
      </c>
      <c r="F175" s="5">
        <v>4</v>
      </c>
      <c r="G175" s="5">
        <v>5</v>
      </c>
      <c r="H175" s="5">
        <v>6</v>
      </c>
      <c r="I175" s="5">
        <v>7</v>
      </c>
      <c r="J175" s="5">
        <v>8</v>
      </c>
      <c r="K175" s="5">
        <v>9</v>
      </c>
      <c r="L175" s="6"/>
      <c r="M175" s="13" t="s">
        <v>9</v>
      </c>
      <c r="N175" s="14">
        <f>(11362/20473)</f>
        <v>0.55497484491769644</v>
      </c>
    </row>
    <row r="176" spans="1:17" s="2" customFormat="1" ht="16.5" customHeight="1" thickBot="1">
      <c r="A176" s="7" t="s">
        <v>933</v>
      </c>
      <c r="B176" s="12" t="s">
        <v>5</v>
      </c>
      <c r="C176" s="9">
        <v>2901</v>
      </c>
      <c r="D176" s="10"/>
      <c r="E176" s="10"/>
      <c r="F176" s="10"/>
      <c r="G176" s="10"/>
      <c r="H176" s="10"/>
      <c r="I176" s="10"/>
      <c r="J176" s="10"/>
      <c r="K176" s="10"/>
      <c r="L176" s="11" t="s">
        <v>4</v>
      </c>
      <c r="N176" s="13" t="s">
        <v>11</v>
      </c>
      <c r="O176" s="13" t="s">
        <v>12</v>
      </c>
      <c r="P176" s="13" t="s">
        <v>13</v>
      </c>
    </row>
    <row r="177" spans="1:20" s="2" customFormat="1" ht="16.5" customHeight="1" thickBot="1">
      <c r="A177" s="7" t="s">
        <v>1046</v>
      </c>
      <c r="B177" s="15" t="s">
        <v>14</v>
      </c>
      <c r="C177" s="10">
        <v>2286</v>
      </c>
      <c r="D177" s="10"/>
      <c r="E177" s="10"/>
      <c r="F177" s="10"/>
      <c r="G177" s="10"/>
      <c r="H177" s="10"/>
      <c r="I177" s="10"/>
      <c r="J177" s="10"/>
      <c r="K177" s="10"/>
      <c r="L177" s="11" t="s">
        <v>7</v>
      </c>
      <c r="M177" s="16" t="s">
        <v>5</v>
      </c>
      <c r="N177" s="17">
        <f>(C176+C185)</f>
        <v>3269</v>
      </c>
      <c r="O177" s="14">
        <f>SUM(N177/N181)</f>
        <v>0.29174475680499778</v>
      </c>
      <c r="P177" s="2">
        <v>1</v>
      </c>
    </row>
    <row r="178" spans="1:20" s="2" customFormat="1" ht="16.5" customHeight="1" thickBot="1">
      <c r="A178" s="7" t="s">
        <v>266</v>
      </c>
      <c r="B178" s="8" t="s">
        <v>3</v>
      </c>
      <c r="C178" s="10">
        <v>1221</v>
      </c>
      <c r="D178" s="10"/>
      <c r="E178" s="10"/>
      <c r="F178" s="10"/>
      <c r="G178" s="10"/>
      <c r="H178" s="10"/>
      <c r="I178" s="10"/>
      <c r="J178" s="10"/>
      <c r="K178" s="10"/>
      <c r="L178" s="11" t="s">
        <v>8</v>
      </c>
      <c r="M178" s="20" t="s">
        <v>3</v>
      </c>
      <c r="N178" s="17">
        <f>(C178+C179+C182+C183)</f>
        <v>3457</v>
      </c>
      <c r="O178" s="14">
        <f>SUM(N178/N181)</f>
        <v>0.30852298081213742</v>
      </c>
      <c r="P178" s="2">
        <v>1</v>
      </c>
    </row>
    <row r="179" spans="1:20" s="2" customFormat="1" ht="16.5" customHeight="1" thickBot="1">
      <c r="A179" s="18" t="s">
        <v>1048</v>
      </c>
      <c r="B179" s="28" t="s">
        <v>3</v>
      </c>
      <c r="C179" s="10">
        <v>988</v>
      </c>
      <c r="D179" s="10"/>
      <c r="E179" s="10"/>
      <c r="F179" s="10"/>
      <c r="G179" s="10"/>
      <c r="H179" s="10"/>
      <c r="I179" s="10"/>
      <c r="J179" s="10"/>
      <c r="K179" s="10"/>
      <c r="L179" s="11"/>
      <c r="M179" s="21" t="s">
        <v>16</v>
      </c>
      <c r="N179" s="17">
        <f>(C181+C180+C184)</f>
        <v>1977</v>
      </c>
      <c r="O179" s="14">
        <f>SUM(N179/N181)</f>
        <v>0.17643908969210173</v>
      </c>
    </row>
    <row r="180" spans="1:20" s="2" customFormat="1" ht="16.5" customHeight="1" thickBot="1">
      <c r="A180" s="18" t="s">
        <v>1047</v>
      </c>
      <c r="B180" s="22" t="s">
        <v>16</v>
      </c>
      <c r="C180" s="10">
        <v>741</v>
      </c>
      <c r="D180" s="10"/>
      <c r="E180" s="10"/>
      <c r="F180" s="10"/>
      <c r="G180" s="10"/>
      <c r="H180" s="10"/>
      <c r="I180" s="10"/>
      <c r="J180" s="10"/>
      <c r="M180" s="13" t="s">
        <v>17</v>
      </c>
      <c r="N180" s="17">
        <f>(C177+C186)</f>
        <v>2502</v>
      </c>
      <c r="O180" s="14">
        <f>SUM(N180/N181)</f>
        <v>0.22329317269076304</v>
      </c>
      <c r="P180" s="2">
        <v>1</v>
      </c>
    </row>
    <row r="181" spans="1:20" s="2" customFormat="1" ht="16.5" customHeight="1" thickBot="1">
      <c r="A181" s="18" t="s">
        <v>1053</v>
      </c>
      <c r="B181" s="22" t="s">
        <v>16</v>
      </c>
      <c r="C181" s="10">
        <v>726</v>
      </c>
      <c r="D181" s="10"/>
      <c r="E181" s="10"/>
      <c r="F181" s="10"/>
      <c r="G181" s="10"/>
      <c r="H181" s="10"/>
      <c r="I181" s="10"/>
      <c r="J181" s="10"/>
      <c r="M181" s="13"/>
      <c r="N181" s="24">
        <v>11205</v>
      </c>
      <c r="O181" s="14"/>
    </row>
    <row r="182" spans="1:20" s="2" customFormat="1" ht="16.5" customHeight="1" thickBot="1">
      <c r="A182" s="18" t="s">
        <v>1049</v>
      </c>
      <c r="B182" s="28" t="s">
        <v>3</v>
      </c>
      <c r="C182" s="10">
        <v>698</v>
      </c>
      <c r="D182" s="10"/>
      <c r="E182" s="10"/>
      <c r="F182" s="10"/>
      <c r="G182" s="10"/>
      <c r="H182" s="10"/>
      <c r="I182" s="10"/>
      <c r="J182" s="10"/>
    </row>
    <row r="183" spans="1:20" s="2" customFormat="1" ht="16.5" customHeight="1" thickBot="1">
      <c r="A183" s="18" t="s">
        <v>1051</v>
      </c>
      <c r="B183" s="28" t="s">
        <v>3</v>
      </c>
      <c r="C183" s="10">
        <v>550</v>
      </c>
      <c r="D183" s="10"/>
      <c r="E183" s="10"/>
      <c r="F183" s="10"/>
      <c r="G183" s="10"/>
      <c r="H183" s="10"/>
      <c r="I183" s="10"/>
      <c r="J183" s="33"/>
    </row>
    <row r="184" spans="1:20" s="2" customFormat="1" ht="16.5" customHeight="1" thickBot="1">
      <c r="A184" s="18" t="s">
        <v>1052</v>
      </c>
      <c r="B184" s="22" t="s">
        <v>16</v>
      </c>
      <c r="C184" s="10">
        <v>510</v>
      </c>
      <c r="D184" s="10"/>
      <c r="E184" s="10"/>
      <c r="F184" s="10"/>
      <c r="G184" s="10"/>
      <c r="H184" s="10"/>
      <c r="I184" s="10"/>
    </row>
    <row r="185" spans="1:20" s="2" customFormat="1" ht="16.5" customHeight="1" thickBot="1">
      <c r="A185" s="18" t="s">
        <v>934</v>
      </c>
      <c r="B185" s="19" t="s">
        <v>5</v>
      </c>
      <c r="C185" s="10">
        <v>368</v>
      </c>
      <c r="D185" s="10"/>
      <c r="E185" s="10"/>
      <c r="F185" s="10"/>
      <c r="G185" s="10"/>
      <c r="H185" s="10"/>
      <c r="I185" s="33"/>
    </row>
    <row r="186" spans="1:20" s="2" customFormat="1" ht="16.5" customHeight="1" thickBot="1">
      <c r="A186" s="18" t="s">
        <v>1050</v>
      </c>
      <c r="B186" s="23" t="s">
        <v>14</v>
      </c>
      <c r="C186" s="10">
        <v>216</v>
      </c>
      <c r="D186" s="10"/>
      <c r="E186" s="10"/>
      <c r="F186" s="10"/>
      <c r="G186" s="17"/>
      <c r="H186" s="33"/>
      <c r="I186" s="33"/>
      <c r="J186" s="17"/>
      <c r="K186" s="17"/>
    </row>
    <row r="187" spans="1:20">
      <c r="C187" s="47"/>
    </row>
    <row r="188" spans="1:20" s="33" customFormat="1" ht="15" customHeight="1">
      <c r="B188" s="37" t="s">
        <v>19</v>
      </c>
      <c r="C188" s="39" t="s">
        <v>5</v>
      </c>
      <c r="D188" s="40" t="s">
        <v>3</v>
      </c>
      <c r="E188" s="41" t="s">
        <v>16</v>
      </c>
      <c r="F188" s="42" t="s">
        <v>18</v>
      </c>
      <c r="G188" s="37" t="s">
        <v>17</v>
      </c>
      <c r="Q188" s="34"/>
      <c r="R188" s="35"/>
      <c r="S188" s="36"/>
    </row>
    <row r="189" spans="1:20" s="33" customFormat="1" ht="15" customHeight="1">
      <c r="A189" s="33" t="s">
        <v>11</v>
      </c>
      <c r="B189" s="38">
        <f>(M136+O118+P102+L89+M74+M43+M29+N10+O58+N181+M165+P149)</f>
        <v>164935</v>
      </c>
      <c r="C189" s="35">
        <f>(M131+O113+P97+L84+M69+M38+M24+N5+O53+N177+M161+P144)</f>
        <v>53028</v>
      </c>
      <c r="D189" s="35">
        <f>(O114+P98+L85+M70+M39+M25+N6+M132+O54+N178+M162+P145)</f>
        <v>37790</v>
      </c>
      <c r="E189" s="35">
        <f>(M133+O115+P99+L86+M71+M40+M26+N7+O55+N179+M163+P146)</f>
        <v>42603</v>
      </c>
      <c r="F189" s="35">
        <f>(P147+M134+O116+P100+L87+M72+O56+M41+M27+N8)</f>
        <v>5465</v>
      </c>
      <c r="G189" s="35">
        <f>(M135+P101+L88+M73+O57+M42+M28+N9+O117+N180+M164+P148)</f>
        <v>26049</v>
      </c>
      <c r="L189" s="35"/>
      <c r="R189" s="37"/>
      <c r="S189" s="38"/>
      <c r="T189" s="36"/>
    </row>
    <row r="190" spans="1:20" s="33" customFormat="1" ht="15" customHeight="1">
      <c r="A190" s="33" t="s">
        <v>12</v>
      </c>
      <c r="B190" s="43">
        <v>1</v>
      </c>
      <c r="C190" s="36">
        <f>SUM(C189/$B$189)</f>
        <v>0.32150847303483188</v>
      </c>
      <c r="D190" s="36">
        <f>SUM(D189/$B$189)</f>
        <v>0.22912056264589081</v>
      </c>
      <c r="E190" s="36">
        <f>SUM(E189/$B$189)</f>
        <v>0.25830175523691151</v>
      </c>
      <c r="F190" s="36">
        <f>SUM(F189/$B$189)</f>
        <v>3.3134265013490163E-2</v>
      </c>
      <c r="G190" s="36">
        <f>SUM(G189/$B$189)</f>
        <v>0.15793494406887562</v>
      </c>
      <c r="L190" s="35"/>
    </row>
    <row r="191" spans="1:20" s="33" customFormat="1" ht="15" customHeight="1">
      <c r="A191" s="33" t="s">
        <v>13</v>
      </c>
      <c r="B191" s="37">
        <v>45</v>
      </c>
      <c r="C191" s="33">
        <v>15</v>
      </c>
      <c r="D191" s="33">
        <v>11</v>
      </c>
      <c r="E191" s="33">
        <v>13</v>
      </c>
      <c r="F191" s="33">
        <v>0</v>
      </c>
      <c r="G191" s="33">
        <v>6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V175"/>
  <sheetViews>
    <sheetView topLeftCell="A64" workbookViewId="0">
      <selection activeCell="Q1" sqref="Q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7109375" customWidth="1"/>
  </cols>
  <sheetData>
    <row r="1" spans="1:20" s="2" customFormat="1" ht="16.5" customHeight="1">
      <c r="A1" s="1" t="s">
        <v>844</v>
      </c>
    </row>
    <row r="2" spans="1:20" s="2" customFormat="1" ht="9.75" customHeight="1" thickBot="1">
      <c r="A2" s="3"/>
    </row>
    <row r="3" spans="1:20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5">
        <v>12</v>
      </c>
      <c r="O3" s="5">
        <v>13</v>
      </c>
      <c r="P3" s="6"/>
      <c r="Q3" s="13" t="s">
        <v>9</v>
      </c>
      <c r="R3" s="14">
        <f>(19538/39546)</f>
        <v>0.49405755322915085</v>
      </c>
    </row>
    <row r="4" spans="1:20" s="2" customFormat="1" ht="16.5" customHeight="1" thickBot="1">
      <c r="A4" s="7" t="s">
        <v>849</v>
      </c>
      <c r="B4" s="15" t="s">
        <v>14</v>
      </c>
      <c r="C4" s="10">
        <v>2631</v>
      </c>
      <c r="D4" s="10"/>
      <c r="E4" s="10"/>
      <c r="F4" s="10"/>
      <c r="G4" s="10"/>
      <c r="H4" s="10"/>
      <c r="I4" s="10"/>
      <c r="J4" s="10"/>
      <c r="K4" s="10"/>
      <c r="L4" s="10"/>
      <c r="M4" s="10"/>
      <c r="N4" s="9" t="s">
        <v>401</v>
      </c>
      <c r="O4" s="10"/>
      <c r="P4" s="11" t="s">
        <v>8</v>
      </c>
      <c r="R4" s="13" t="s">
        <v>11</v>
      </c>
      <c r="S4" s="13" t="s">
        <v>12</v>
      </c>
      <c r="T4" s="13" t="s">
        <v>13</v>
      </c>
    </row>
    <row r="5" spans="1:20" s="2" customFormat="1" ht="16.5" customHeight="1" thickBot="1">
      <c r="A5" s="7" t="s">
        <v>689</v>
      </c>
      <c r="B5" s="12" t="s">
        <v>5</v>
      </c>
      <c r="C5" s="10">
        <v>1976</v>
      </c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9" t="s">
        <v>401</v>
      </c>
      <c r="P5" s="11" t="s">
        <v>7</v>
      </c>
      <c r="Q5" s="16" t="s">
        <v>5</v>
      </c>
      <c r="R5" s="17">
        <f>(C5+C9+C12+C13)</f>
        <v>5262</v>
      </c>
      <c r="S5" s="14">
        <f>SUM(R5/R9)</f>
        <v>0.27226160293889379</v>
      </c>
      <c r="T5" s="2">
        <v>1</v>
      </c>
    </row>
    <row r="6" spans="1:20" s="2" customFormat="1" ht="16.5" customHeight="1" thickBot="1">
      <c r="A6" s="7" t="s">
        <v>695</v>
      </c>
      <c r="B6" s="15" t="s">
        <v>14</v>
      </c>
      <c r="C6" s="10">
        <v>1505</v>
      </c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9" t="s">
        <v>401</v>
      </c>
      <c r="P6" s="11" t="s">
        <v>10</v>
      </c>
      <c r="Q6" s="20" t="s">
        <v>3</v>
      </c>
      <c r="R6" s="17">
        <f>(C7+C14+C16+C19)</f>
        <v>3767</v>
      </c>
      <c r="S6" s="14">
        <f>SUM(R6/R9)</f>
        <v>0.19490867698039013</v>
      </c>
      <c r="T6" s="2">
        <v>1</v>
      </c>
    </row>
    <row r="7" spans="1:20" s="2" customFormat="1" ht="16.5" customHeight="1" thickBot="1">
      <c r="A7" s="7" t="s">
        <v>692</v>
      </c>
      <c r="B7" s="8" t="s">
        <v>3</v>
      </c>
      <c r="C7" s="10">
        <v>1488</v>
      </c>
      <c r="D7" s="10"/>
      <c r="E7" s="10"/>
      <c r="F7" s="10"/>
      <c r="G7" s="10"/>
      <c r="H7" s="10"/>
      <c r="I7" s="10"/>
      <c r="J7" s="10"/>
      <c r="K7" s="10"/>
      <c r="L7" s="10"/>
      <c r="M7" s="10"/>
      <c r="N7" s="9" t="s">
        <v>401</v>
      </c>
      <c r="O7" s="10"/>
      <c r="P7" s="11" t="s">
        <v>4</v>
      </c>
      <c r="Q7" s="21" t="s">
        <v>16</v>
      </c>
      <c r="R7" s="17">
        <f>(C10+C11+C15+C18)</f>
        <v>3543</v>
      </c>
      <c r="S7" s="14">
        <f>SUM(R7/R9)</f>
        <v>0.18331867335851398</v>
      </c>
      <c r="T7" s="2">
        <v>1</v>
      </c>
    </row>
    <row r="8" spans="1:20" s="2" customFormat="1" ht="16.5" customHeight="1" thickBot="1">
      <c r="A8" s="18" t="s">
        <v>853</v>
      </c>
      <c r="B8" s="23" t="s">
        <v>14</v>
      </c>
      <c r="C8" s="10">
        <v>1480</v>
      </c>
      <c r="D8" s="10"/>
      <c r="E8" s="10"/>
      <c r="F8" s="10"/>
      <c r="G8" s="10"/>
      <c r="H8" s="10"/>
      <c r="I8" s="10"/>
      <c r="J8" s="10"/>
      <c r="K8" s="10"/>
      <c r="L8" s="10"/>
      <c r="M8" s="10"/>
      <c r="Q8" s="13" t="s">
        <v>17</v>
      </c>
      <c r="R8" s="17">
        <f>(C4+C6+C8+C17+C20+C21)</f>
        <v>6755</v>
      </c>
      <c r="S8" s="14">
        <f>SUM(R8/R9)</f>
        <v>0.34951104672220212</v>
      </c>
      <c r="T8" s="2">
        <v>2</v>
      </c>
    </row>
    <row r="9" spans="1:20" s="2" customFormat="1" ht="16.5" customHeight="1" thickBot="1">
      <c r="A9" s="18" t="s">
        <v>688</v>
      </c>
      <c r="B9" s="19" t="s">
        <v>5</v>
      </c>
      <c r="C9" s="10">
        <v>1334</v>
      </c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1"/>
      <c r="R9" s="24">
        <v>19327</v>
      </c>
    </row>
    <row r="10" spans="1:20" s="2" customFormat="1" ht="16.5" customHeight="1" thickBot="1">
      <c r="A10" s="7" t="s">
        <v>845</v>
      </c>
      <c r="B10" s="44" t="s">
        <v>16</v>
      </c>
      <c r="C10" s="10">
        <v>1089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9" t="s">
        <v>401</v>
      </c>
      <c r="P10" s="11" t="s">
        <v>6</v>
      </c>
    </row>
    <row r="11" spans="1:20" s="2" customFormat="1" ht="16.5" customHeight="1" thickBot="1">
      <c r="A11" s="18" t="s">
        <v>848</v>
      </c>
      <c r="B11" s="22" t="s">
        <v>16</v>
      </c>
      <c r="C11" s="10">
        <v>1011</v>
      </c>
      <c r="D11" s="10"/>
      <c r="E11" s="10"/>
      <c r="F11" s="10"/>
      <c r="G11" s="10"/>
      <c r="H11" s="10"/>
      <c r="I11" s="10"/>
      <c r="J11" s="10"/>
      <c r="K11" s="10"/>
    </row>
    <row r="12" spans="1:20" s="2" customFormat="1" ht="16.5" customHeight="1" thickBot="1">
      <c r="A12" s="18" t="s">
        <v>851</v>
      </c>
      <c r="B12" s="19" t="s">
        <v>5</v>
      </c>
      <c r="C12" s="10">
        <v>981</v>
      </c>
      <c r="D12" s="10"/>
      <c r="E12" s="10"/>
      <c r="F12" s="10"/>
      <c r="G12" s="10"/>
      <c r="H12" s="10"/>
    </row>
    <row r="13" spans="1:20" s="2" customFormat="1" ht="16.5" customHeight="1" thickBot="1">
      <c r="A13" s="18" t="s">
        <v>852</v>
      </c>
      <c r="B13" s="19" t="s">
        <v>5</v>
      </c>
      <c r="C13" s="10">
        <v>971</v>
      </c>
      <c r="D13" s="10"/>
      <c r="E13" s="10"/>
      <c r="F13" s="10"/>
      <c r="G13" s="10"/>
      <c r="K13" s="17"/>
    </row>
    <row r="14" spans="1:20" s="2" customFormat="1" ht="16.5" customHeight="1" thickBot="1">
      <c r="A14" s="18" t="s">
        <v>846</v>
      </c>
      <c r="B14" s="28" t="s">
        <v>3</v>
      </c>
      <c r="C14" s="10">
        <v>913</v>
      </c>
      <c r="D14" s="10"/>
      <c r="E14" s="10"/>
      <c r="F14" s="10"/>
      <c r="G14" s="10"/>
      <c r="K14" s="17"/>
      <c r="L14" s="17"/>
    </row>
    <row r="15" spans="1:20" s="2" customFormat="1" ht="16.5" customHeight="1" thickBot="1">
      <c r="A15" s="18" t="s">
        <v>850</v>
      </c>
      <c r="B15" s="22" t="s">
        <v>16</v>
      </c>
      <c r="C15" s="10">
        <v>878</v>
      </c>
      <c r="D15" s="10"/>
      <c r="E15" s="10"/>
      <c r="F15" s="10"/>
      <c r="K15" s="17"/>
      <c r="L15" s="17"/>
    </row>
    <row r="16" spans="1:20" s="2" customFormat="1" ht="16.5" customHeight="1" thickBot="1">
      <c r="A16" s="18" t="s">
        <v>847</v>
      </c>
      <c r="B16" s="28" t="s">
        <v>3</v>
      </c>
      <c r="C16" s="10">
        <v>867</v>
      </c>
      <c r="D16" s="10"/>
      <c r="E16" s="10"/>
      <c r="F16" s="10"/>
      <c r="M16" s="17"/>
      <c r="P16" s="83"/>
      <c r="Q16" s="17"/>
      <c r="R16" s="14"/>
    </row>
    <row r="17" spans="1:18" s="2" customFormat="1" ht="16.5" customHeight="1" thickBot="1">
      <c r="A17" s="18" t="s">
        <v>854</v>
      </c>
      <c r="B17" s="23" t="s">
        <v>14</v>
      </c>
      <c r="C17" s="10">
        <v>747</v>
      </c>
      <c r="D17" s="10"/>
      <c r="E17" s="10"/>
      <c r="F17" s="10"/>
    </row>
    <row r="18" spans="1:18" s="2" customFormat="1" ht="16.5" customHeight="1" thickBot="1">
      <c r="A18" s="18" t="s">
        <v>855</v>
      </c>
      <c r="B18" s="22" t="s">
        <v>16</v>
      </c>
      <c r="C18" s="10">
        <v>565</v>
      </c>
      <c r="D18" s="10"/>
      <c r="E18" s="10"/>
    </row>
    <row r="19" spans="1:18" s="2" customFormat="1" ht="16.5" customHeight="1" thickBot="1">
      <c r="A19" s="18" t="s">
        <v>856</v>
      </c>
      <c r="B19" s="28" t="s">
        <v>3</v>
      </c>
      <c r="C19" s="10">
        <v>499</v>
      </c>
      <c r="D19" s="10"/>
      <c r="E19" s="10"/>
      <c r="L19" s="17"/>
    </row>
    <row r="20" spans="1:18" s="2" customFormat="1" ht="16.5" customHeight="1" thickBot="1">
      <c r="A20" s="18" t="s">
        <v>857</v>
      </c>
      <c r="B20" s="23" t="s">
        <v>14</v>
      </c>
      <c r="C20" s="10">
        <v>261</v>
      </c>
      <c r="D20" s="10"/>
      <c r="E20" s="10"/>
      <c r="K20" s="17"/>
      <c r="L20" s="17"/>
    </row>
    <row r="21" spans="1:18" s="2" customFormat="1" ht="16.5" customHeight="1" thickBot="1">
      <c r="A21" s="18" t="s">
        <v>858</v>
      </c>
      <c r="B21" s="23" t="s">
        <v>14</v>
      </c>
      <c r="C21" s="10">
        <v>131</v>
      </c>
      <c r="D21" s="10"/>
      <c r="E21" s="10"/>
      <c r="M21" s="17"/>
      <c r="P21" s="83"/>
      <c r="Q21" s="17"/>
      <c r="R21" s="14"/>
    </row>
    <row r="22" spans="1:18" s="2" customFormat="1" ht="10.5" customHeight="1">
      <c r="A22" s="1"/>
      <c r="D22" s="17"/>
    </row>
    <row r="23" spans="1:18" s="2" customFormat="1" ht="17.45" customHeight="1">
      <c r="A23" s="1" t="s">
        <v>859</v>
      </c>
    </row>
    <row r="24" spans="1:18" s="2" customFormat="1" ht="8.25" customHeight="1" thickBot="1">
      <c r="A24" s="1"/>
    </row>
    <row r="25" spans="1:18" s="2" customFormat="1" ht="17.45" customHeight="1" thickBot="1">
      <c r="A25" s="4" t="s">
        <v>0</v>
      </c>
      <c r="B25" s="5" t="s">
        <v>1</v>
      </c>
      <c r="C25" s="5" t="s">
        <v>2</v>
      </c>
      <c r="D25" s="5">
        <v>2</v>
      </c>
      <c r="E25" s="5">
        <v>3</v>
      </c>
      <c r="F25" s="5">
        <v>4</v>
      </c>
      <c r="G25" s="5">
        <v>5</v>
      </c>
      <c r="H25" s="5">
        <v>6</v>
      </c>
      <c r="I25" s="5">
        <v>7</v>
      </c>
      <c r="J25" s="5">
        <v>8</v>
      </c>
      <c r="K25" s="5"/>
      <c r="L25" s="13" t="s">
        <v>9</v>
      </c>
      <c r="M25" s="14">
        <f>(16100/39500)</f>
        <v>0.40759493670886077</v>
      </c>
    </row>
    <row r="26" spans="1:18" s="2" customFormat="1" ht="17.45" customHeight="1" thickBot="1">
      <c r="A26" s="7" t="s">
        <v>608</v>
      </c>
      <c r="B26" s="44" t="s">
        <v>16</v>
      </c>
      <c r="C26" s="10">
        <v>2218</v>
      </c>
      <c r="D26" s="10"/>
      <c r="E26" s="10"/>
      <c r="F26" s="10"/>
      <c r="G26" s="10"/>
      <c r="H26" s="10"/>
      <c r="I26" s="9" t="s">
        <v>401</v>
      </c>
      <c r="J26" s="10"/>
      <c r="K26" s="11" t="s">
        <v>8</v>
      </c>
      <c r="M26" s="13" t="s">
        <v>11</v>
      </c>
      <c r="N26" s="13" t="s">
        <v>12</v>
      </c>
      <c r="O26" s="13" t="s">
        <v>13</v>
      </c>
    </row>
    <row r="27" spans="1:18" s="2" customFormat="1" ht="17.45" customHeight="1" thickBot="1">
      <c r="A27" s="7" t="s">
        <v>723</v>
      </c>
      <c r="B27" s="8" t="s">
        <v>3</v>
      </c>
      <c r="C27" s="10">
        <v>2184</v>
      </c>
      <c r="D27" s="10"/>
      <c r="E27" s="10"/>
      <c r="F27" s="10"/>
      <c r="G27" s="10"/>
      <c r="H27" s="10"/>
      <c r="I27" s="9" t="s">
        <v>401</v>
      </c>
      <c r="J27" s="10"/>
      <c r="K27" s="11" t="s">
        <v>4</v>
      </c>
      <c r="L27" s="16" t="s">
        <v>5</v>
      </c>
      <c r="M27" s="17">
        <f>(C28+C30+C32+C34)</f>
        <v>5372</v>
      </c>
      <c r="N27" s="14">
        <f>SUM(M27/M31)</f>
        <v>0.33792539472856514</v>
      </c>
      <c r="O27" s="2">
        <v>2</v>
      </c>
    </row>
    <row r="28" spans="1:18" s="2" customFormat="1" ht="17.45" customHeight="1" thickBot="1">
      <c r="A28" s="7" t="s">
        <v>573</v>
      </c>
      <c r="B28" s="12" t="s">
        <v>5</v>
      </c>
      <c r="C28" s="10">
        <v>2089</v>
      </c>
      <c r="D28" s="10"/>
      <c r="E28" s="10"/>
      <c r="F28" s="10"/>
      <c r="G28" s="10"/>
      <c r="H28" s="10"/>
      <c r="I28" s="10"/>
      <c r="J28" s="9" t="s">
        <v>401</v>
      </c>
      <c r="K28" s="11" t="s">
        <v>7</v>
      </c>
      <c r="L28" s="20" t="s">
        <v>3</v>
      </c>
      <c r="M28" s="17">
        <f>(C27+C36+C35)</f>
        <v>3613</v>
      </c>
      <c r="N28" s="14">
        <f>SUM(M28/M31)</f>
        <v>0.22727558658866454</v>
      </c>
      <c r="O28" s="2">
        <v>1</v>
      </c>
    </row>
    <row r="29" spans="1:18" s="2" customFormat="1" ht="17.45" customHeight="1" thickBot="1">
      <c r="A29" s="7" t="s">
        <v>731</v>
      </c>
      <c r="B29" s="15" t="s">
        <v>14</v>
      </c>
      <c r="C29" s="10">
        <v>1639</v>
      </c>
      <c r="D29" s="10"/>
      <c r="E29" s="10"/>
      <c r="F29" s="10"/>
      <c r="G29" s="10"/>
      <c r="H29" s="10"/>
      <c r="I29" s="10"/>
      <c r="J29" s="9" t="s">
        <v>401</v>
      </c>
      <c r="K29" s="9" t="s">
        <v>6</v>
      </c>
      <c r="L29" s="21" t="s">
        <v>16</v>
      </c>
      <c r="M29" s="17">
        <f>(C26+C31+C38)</f>
        <v>3836</v>
      </c>
      <c r="N29" s="14">
        <f>SUM(M29/M31)</f>
        <v>0.24130339057683839</v>
      </c>
      <c r="O29" s="2">
        <v>1</v>
      </c>
    </row>
    <row r="30" spans="1:18" s="2" customFormat="1" ht="17.45" customHeight="1" thickBot="1">
      <c r="A30" s="7" t="s">
        <v>719</v>
      </c>
      <c r="B30" s="12" t="s">
        <v>5</v>
      </c>
      <c r="C30" s="10">
        <v>1327</v>
      </c>
      <c r="D30" s="10"/>
      <c r="E30" s="10"/>
      <c r="F30" s="10"/>
      <c r="G30" s="10"/>
      <c r="H30" s="10"/>
      <c r="I30" s="10"/>
      <c r="J30" s="9" t="s">
        <v>401</v>
      </c>
      <c r="K30" s="9" t="s">
        <v>10</v>
      </c>
      <c r="L30" s="13" t="s">
        <v>17</v>
      </c>
      <c r="M30" s="17">
        <f>(C29+C33+C37)</f>
        <v>3076</v>
      </c>
      <c r="N30" s="14">
        <f>SUM(M30/M31)</f>
        <v>0.19349562810593193</v>
      </c>
      <c r="O30" s="2">
        <v>1</v>
      </c>
    </row>
    <row r="31" spans="1:18" s="2" customFormat="1" ht="17.45" customHeight="1" thickBot="1">
      <c r="A31" s="18" t="s">
        <v>861</v>
      </c>
      <c r="B31" s="22" t="s">
        <v>16</v>
      </c>
      <c r="C31" s="10">
        <v>1188</v>
      </c>
      <c r="D31" s="10"/>
      <c r="E31" s="10"/>
      <c r="F31" s="10"/>
      <c r="G31" s="10"/>
      <c r="H31" s="10"/>
      <c r="I31" s="10"/>
      <c r="J31" s="10"/>
      <c r="K31" s="11"/>
      <c r="M31" s="24">
        <v>15897</v>
      </c>
    </row>
    <row r="32" spans="1:18" s="2" customFormat="1" ht="17.45" customHeight="1" thickBot="1">
      <c r="A32" s="18" t="s">
        <v>863</v>
      </c>
      <c r="B32" s="19" t="s">
        <v>5</v>
      </c>
      <c r="C32" s="10">
        <v>1124</v>
      </c>
      <c r="D32" s="10"/>
      <c r="E32" s="10"/>
      <c r="F32" s="10"/>
      <c r="G32" s="10"/>
      <c r="H32" s="10"/>
      <c r="I32" s="10"/>
      <c r="J32" s="10"/>
    </row>
    <row r="33" spans="1:19" s="2" customFormat="1" ht="17.45" customHeight="1" thickBot="1">
      <c r="A33" s="18" t="s">
        <v>396</v>
      </c>
      <c r="B33" s="23" t="s">
        <v>14</v>
      </c>
      <c r="C33" s="10">
        <v>903</v>
      </c>
      <c r="D33" s="10"/>
      <c r="E33" s="10"/>
      <c r="F33" s="10"/>
      <c r="G33" s="10"/>
      <c r="H33" s="10"/>
    </row>
    <row r="34" spans="1:19" s="2" customFormat="1" ht="17.45" customHeight="1" thickBot="1">
      <c r="A34" s="18" t="s">
        <v>715</v>
      </c>
      <c r="B34" s="19" t="s">
        <v>5</v>
      </c>
      <c r="C34" s="10">
        <v>832</v>
      </c>
      <c r="D34" s="10"/>
      <c r="E34" s="10"/>
      <c r="F34" s="10"/>
      <c r="G34" s="10"/>
      <c r="H34" s="10"/>
    </row>
    <row r="35" spans="1:19" s="2" customFormat="1" ht="17.45" customHeight="1" thickBot="1">
      <c r="A35" s="18" t="s">
        <v>860</v>
      </c>
      <c r="B35" s="28" t="s">
        <v>3</v>
      </c>
      <c r="C35" s="10">
        <v>750</v>
      </c>
      <c r="D35" s="10"/>
      <c r="E35" s="10"/>
      <c r="F35" s="10"/>
    </row>
    <row r="36" spans="1:19" s="2" customFormat="1" ht="17.45" customHeight="1" thickBot="1">
      <c r="A36" s="18" t="s">
        <v>864</v>
      </c>
      <c r="B36" s="28" t="s">
        <v>3</v>
      </c>
      <c r="C36" s="10">
        <v>679</v>
      </c>
      <c r="D36" s="10"/>
      <c r="E36" s="10"/>
    </row>
    <row r="37" spans="1:19" s="2" customFormat="1" ht="17.45" customHeight="1" thickBot="1">
      <c r="A37" s="18" t="s">
        <v>865</v>
      </c>
      <c r="B37" s="23" t="s">
        <v>14</v>
      </c>
      <c r="C37" s="10">
        <v>534</v>
      </c>
      <c r="D37" s="10"/>
      <c r="E37" s="10"/>
    </row>
    <row r="38" spans="1:19" s="2" customFormat="1" ht="17.45" customHeight="1" thickBot="1">
      <c r="A38" s="18" t="s">
        <v>862</v>
      </c>
      <c r="B38" s="22" t="s">
        <v>16</v>
      </c>
      <c r="C38" s="10">
        <v>430</v>
      </c>
      <c r="D38" s="10"/>
    </row>
    <row r="39" spans="1:19">
      <c r="C39" s="33"/>
    </row>
    <row r="40" spans="1:19" s="2" customFormat="1" ht="17.45" customHeight="1">
      <c r="A40" s="1" t="s">
        <v>866</v>
      </c>
    </row>
    <row r="41" spans="1:19" s="2" customFormat="1" ht="10.5" customHeight="1" thickBot="1">
      <c r="A41" s="1"/>
    </row>
    <row r="42" spans="1:19" s="2" customFormat="1" ht="16.5" customHeight="1" thickBot="1">
      <c r="A42" s="4" t="s">
        <v>0</v>
      </c>
      <c r="B42" s="5" t="s">
        <v>1</v>
      </c>
      <c r="C42" s="5" t="s">
        <v>2</v>
      </c>
      <c r="D42" s="5">
        <v>2</v>
      </c>
      <c r="E42" s="5">
        <v>3</v>
      </c>
      <c r="F42" s="5">
        <v>4</v>
      </c>
      <c r="G42" s="5">
        <v>5</v>
      </c>
      <c r="H42" s="5">
        <v>6</v>
      </c>
      <c r="I42" s="5">
        <v>7</v>
      </c>
      <c r="J42" s="5">
        <v>8</v>
      </c>
      <c r="K42" s="5">
        <v>9</v>
      </c>
      <c r="L42" s="5">
        <v>10</v>
      </c>
      <c r="M42" s="5">
        <v>11</v>
      </c>
      <c r="N42" s="5">
        <v>12</v>
      </c>
      <c r="O42" s="6"/>
      <c r="P42" s="13" t="s">
        <v>9</v>
      </c>
      <c r="Q42" s="14">
        <f>(13447/36023)</f>
        <v>0.37328928739971684</v>
      </c>
    </row>
    <row r="43" spans="1:19" s="2" customFormat="1" ht="16.5" customHeight="1" thickBot="1">
      <c r="A43" s="7" t="s">
        <v>867</v>
      </c>
      <c r="B43" s="12" t="s">
        <v>5</v>
      </c>
      <c r="C43" s="9">
        <v>3088</v>
      </c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1" t="s">
        <v>4</v>
      </c>
      <c r="Q43" s="13" t="s">
        <v>11</v>
      </c>
      <c r="R43" s="13" t="s">
        <v>12</v>
      </c>
      <c r="S43" s="13" t="s">
        <v>13</v>
      </c>
    </row>
    <row r="44" spans="1:19" s="2" customFormat="1" ht="16.5" customHeight="1" thickBot="1">
      <c r="A44" s="7" t="s">
        <v>739</v>
      </c>
      <c r="B44" s="8" t="s">
        <v>3</v>
      </c>
      <c r="C44" s="10">
        <v>2063</v>
      </c>
      <c r="D44" s="10"/>
      <c r="E44" s="10"/>
      <c r="F44" s="10"/>
      <c r="G44" s="9" t="s">
        <v>401</v>
      </c>
      <c r="H44" s="10"/>
      <c r="I44" s="10"/>
      <c r="J44" s="10"/>
      <c r="K44" s="10"/>
      <c r="L44" s="10"/>
      <c r="M44" s="10"/>
      <c r="N44" s="10"/>
      <c r="O44" s="11" t="s">
        <v>8</v>
      </c>
      <c r="P44" s="16" t="s">
        <v>5</v>
      </c>
      <c r="Q44" s="17">
        <f>(C43+C47+C49+C54)</f>
        <v>5162</v>
      </c>
      <c r="R44" s="14">
        <f>SUM(Q44/Q48)</f>
        <v>0.38899773926149211</v>
      </c>
      <c r="S44" s="2">
        <v>2</v>
      </c>
    </row>
    <row r="45" spans="1:19" s="2" customFormat="1" ht="16.5" customHeight="1" thickBot="1">
      <c r="A45" s="7" t="s">
        <v>738</v>
      </c>
      <c r="B45" s="8" t="s">
        <v>3</v>
      </c>
      <c r="C45" s="10">
        <v>1425</v>
      </c>
      <c r="D45" s="10"/>
      <c r="E45" s="10"/>
      <c r="F45" s="10"/>
      <c r="G45" s="10"/>
      <c r="H45" s="10"/>
      <c r="I45" s="10"/>
      <c r="J45" s="10"/>
      <c r="K45" s="10"/>
      <c r="L45" s="10"/>
      <c r="M45" s="9" t="s">
        <v>401</v>
      </c>
      <c r="N45" s="10"/>
      <c r="O45" s="11" t="s">
        <v>7</v>
      </c>
      <c r="P45" s="20" t="s">
        <v>3</v>
      </c>
      <c r="Q45" s="17">
        <f>(C44+C45+C52)</f>
        <v>4020</v>
      </c>
      <c r="R45" s="14">
        <f>SUM(Q45/Q48)</f>
        <v>0.30293896006028637</v>
      </c>
      <c r="S45" s="2">
        <v>2</v>
      </c>
    </row>
    <row r="46" spans="1:19" s="2" customFormat="1" ht="16.5" customHeight="1" thickBot="1">
      <c r="A46" s="18" t="s">
        <v>868</v>
      </c>
      <c r="B46" s="23" t="s">
        <v>14</v>
      </c>
      <c r="C46" s="10">
        <v>866</v>
      </c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9"/>
      <c r="P46" s="21" t="s">
        <v>16</v>
      </c>
      <c r="Q46" s="17">
        <f>(C48+C50+C51)</f>
        <v>2037</v>
      </c>
      <c r="R46" s="14">
        <f>SUM(Q46/Q48)</f>
        <v>0.1535041446872645</v>
      </c>
      <c r="S46" s="2">
        <v>1</v>
      </c>
    </row>
    <row r="47" spans="1:19" s="2" customFormat="1" ht="16.5" customHeight="1" thickBot="1">
      <c r="A47" s="7" t="s">
        <v>721</v>
      </c>
      <c r="B47" s="12" t="s">
        <v>5</v>
      </c>
      <c r="C47" s="10">
        <v>859</v>
      </c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9" t="s">
        <v>401</v>
      </c>
      <c r="O47" s="11" t="s">
        <v>10</v>
      </c>
      <c r="P47" s="13" t="s">
        <v>17</v>
      </c>
      <c r="Q47" s="17">
        <f>(C46+C53+C55+C56)</f>
        <v>2051</v>
      </c>
      <c r="R47" s="14">
        <f>SUM(Q47/Q48)</f>
        <v>0.15455915599095704</v>
      </c>
    </row>
    <row r="48" spans="1:19" s="2" customFormat="1" ht="16.5" customHeight="1" thickBot="1">
      <c r="A48" s="7" t="s">
        <v>342</v>
      </c>
      <c r="B48" s="44" t="s">
        <v>16</v>
      </c>
      <c r="C48" s="10">
        <v>832</v>
      </c>
      <c r="D48" s="10"/>
      <c r="E48" s="10"/>
      <c r="F48" s="10"/>
      <c r="G48" s="10"/>
      <c r="H48" s="10"/>
      <c r="I48" s="10"/>
      <c r="J48" s="10"/>
      <c r="K48" s="10"/>
      <c r="L48" s="10"/>
      <c r="M48" s="9" t="s">
        <v>401</v>
      </c>
      <c r="N48" s="10"/>
      <c r="O48" s="11" t="s">
        <v>6</v>
      </c>
      <c r="Q48" s="24">
        <v>13270</v>
      </c>
    </row>
    <row r="49" spans="1:20" s="2" customFormat="1" ht="16.5" customHeight="1" thickBot="1">
      <c r="A49" s="18" t="s">
        <v>869</v>
      </c>
      <c r="B49" s="19" t="s">
        <v>5</v>
      </c>
      <c r="C49" s="10">
        <v>753</v>
      </c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</row>
    <row r="50" spans="1:20" s="2" customFormat="1" ht="16.5" customHeight="1" thickBot="1">
      <c r="A50" s="18" t="s">
        <v>871</v>
      </c>
      <c r="B50" s="22" t="s">
        <v>16</v>
      </c>
      <c r="C50" s="10">
        <v>626</v>
      </c>
      <c r="D50" s="10"/>
      <c r="E50" s="10"/>
      <c r="F50" s="10"/>
      <c r="G50" s="10"/>
      <c r="H50" s="10"/>
      <c r="I50" s="10"/>
      <c r="J50" s="10"/>
      <c r="K50" s="10"/>
      <c r="L50" s="10"/>
    </row>
    <row r="51" spans="1:20" s="2" customFormat="1" ht="16.5" customHeight="1" thickBot="1">
      <c r="A51" s="18" t="s">
        <v>875</v>
      </c>
      <c r="B51" s="22" t="s">
        <v>16</v>
      </c>
      <c r="C51" s="10">
        <v>579</v>
      </c>
      <c r="D51" s="10"/>
      <c r="E51" s="10"/>
      <c r="F51" s="10"/>
      <c r="G51" s="10"/>
      <c r="H51" s="10"/>
      <c r="I51" s="10"/>
      <c r="J51" s="10"/>
      <c r="K51" s="10"/>
      <c r="L51" s="33"/>
    </row>
    <row r="52" spans="1:20" s="2" customFormat="1" ht="16.5" customHeight="1" thickBot="1">
      <c r="A52" s="18" t="s">
        <v>870</v>
      </c>
      <c r="B52" s="28" t="s">
        <v>3</v>
      </c>
      <c r="C52" s="10">
        <v>532</v>
      </c>
      <c r="D52" s="10"/>
      <c r="E52" s="10"/>
      <c r="F52" s="10"/>
      <c r="G52" s="10"/>
      <c r="H52" s="10"/>
      <c r="I52" s="10"/>
      <c r="J52" s="10"/>
      <c r="K52" s="10"/>
      <c r="L52" s="10"/>
    </row>
    <row r="53" spans="1:20" s="2" customFormat="1" ht="16.5" customHeight="1" thickBot="1">
      <c r="A53" s="18" t="s">
        <v>872</v>
      </c>
      <c r="B53" s="23" t="s">
        <v>14</v>
      </c>
      <c r="C53" s="10">
        <v>497</v>
      </c>
      <c r="D53" s="10"/>
      <c r="E53" s="10"/>
      <c r="F53" s="10"/>
      <c r="G53" s="10"/>
      <c r="H53" s="10"/>
      <c r="I53" s="10"/>
      <c r="J53" s="10"/>
      <c r="K53" s="14"/>
      <c r="L53" s="17"/>
    </row>
    <row r="54" spans="1:20" s="2" customFormat="1" ht="16.5" customHeight="1" thickBot="1">
      <c r="A54" s="18" t="s">
        <v>874</v>
      </c>
      <c r="B54" s="19" t="s">
        <v>5</v>
      </c>
      <c r="C54" s="10">
        <v>462</v>
      </c>
      <c r="D54" s="10"/>
      <c r="E54" s="10"/>
      <c r="F54" s="10"/>
      <c r="G54" s="10"/>
      <c r="H54" s="10"/>
      <c r="I54" s="10"/>
      <c r="K54" s="13"/>
      <c r="L54" s="17"/>
      <c r="M54" s="14"/>
    </row>
    <row r="55" spans="1:20" s="2" customFormat="1" ht="16.5" customHeight="1" thickBot="1">
      <c r="A55" s="18" t="s">
        <v>873</v>
      </c>
      <c r="B55" s="23" t="s">
        <v>14</v>
      </c>
      <c r="C55" s="10">
        <v>453</v>
      </c>
      <c r="D55" s="10"/>
      <c r="E55" s="10"/>
      <c r="M55" s="17"/>
    </row>
    <row r="56" spans="1:20" s="2" customFormat="1" ht="16.5" customHeight="1" thickBot="1">
      <c r="A56" s="18" t="s">
        <v>727</v>
      </c>
      <c r="B56" s="23" t="s">
        <v>14</v>
      </c>
      <c r="C56" s="10">
        <v>235</v>
      </c>
      <c r="D56" s="10"/>
    </row>
    <row r="58" spans="1:20" s="2" customFormat="1" ht="17.45" customHeight="1">
      <c r="A58" s="1" t="s">
        <v>876</v>
      </c>
    </row>
    <row r="59" spans="1:20" s="2" customFormat="1" ht="10.5" customHeight="1" thickBot="1">
      <c r="A59" s="1"/>
    </row>
    <row r="60" spans="1:20" s="2" customFormat="1" ht="16.5" customHeight="1" thickBot="1">
      <c r="A60" s="4" t="s">
        <v>0</v>
      </c>
      <c r="B60" s="5" t="s">
        <v>1</v>
      </c>
      <c r="C60" s="5" t="s">
        <v>2</v>
      </c>
      <c r="D60" s="5">
        <v>2</v>
      </c>
      <c r="E60" s="5">
        <v>3</v>
      </c>
      <c r="F60" s="5">
        <v>4</v>
      </c>
      <c r="G60" s="5">
        <v>5</v>
      </c>
      <c r="H60" s="5">
        <v>6</v>
      </c>
      <c r="I60" s="5">
        <v>7</v>
      </c>
      <c r="J60" s="5">
        <v>8</v>
      </c>
      <c r="K60" s="5">
        <v>9</v>
      </c>
      <c r="L60" s="5">
        <v>10</v>
      </c>
      <c r="M60" s="5">
        <v>11</v>
      </c>
      <c r="N60" s="5">
        <v>12</v>
      </c>
      <c r="O60" s="5">
        <v>13</v>
      </c>
      <c r="P60" s="6"/>
      <c r="Q60" s="13" t="s">
        <v>9</v>
      </c>
      <c r="R60" s="14">
        <f>(15804/30092)</f>
        <v>0.52518941911471484</v>
      </c>
    </row>
    <row r="61" spans="1:20" s="2" customFormat="1" ht="16.5" customHeight="1" thickBot="1">
      <c r="A61" s="7" t="s">
        <v>747</v>
      </c>
      <c r="B61" s="12" t="s">
        <v>5</v>
      </c>
      <c r="C61" s="10">
        <v>2126</v>
      </c>
      <c r="D61" s="10"/>
      <c r="E61" s="10"/>
      <c r="F61" s="10"/>
      <c r="G61" s="10"/>
      <c r="H61" s="10"/>
      <c r="I61" s="10"/>
      <c r="J61" s="10"/>
      <c r="K61" s="10"/>
      <c r="L61" s="10"/>
      <c r="M61" s="9" t="s">
        <v>401</v>
      </c>
      <c r="N61" s="10"/>
      <c r="O61" s="10"/>
      <c r="P61" s="11" t="s">
        <v>8</v>
      </c>
      <c r="R61" s="13" t="s">
        <v>11</v>
      </c>
      <c r="S61" s="13" t="s">
        <v>12</v>
      </c>
      <c r="T61" s="13" t="s">
        <v>13</v>
      </c>
    </row>
    <row r="62" spans="1:20" s="2" customFormat="1" ht="16.5" customHeight="1" thickBot="1">
      <c r="A62" s="7" t="s">
        <v>877</v>
      </c>
      <c r="B62" s="8" t="s">
        <v>3</v>
      </c>
      <c r="C62" s="10">
        <v>2050</v>
      </c>
      <c r="D62" s="10"/>
      <c r="E62" s="10"/>
      <c r="F62" s="10"/>
      <c r="G62" s="10"/>
      <c r="H62" s="10"/>
      <c r="I62" s="10"/>
      <c r="J62" s="9" t="s">
        <v>401</v>
      </c>
      <c r="K62" s="10"/>
      <c r="L62" s="10"/>
      <c r="M62" s="10"/>
      <c r="N62" s="10"/>
      <c r="O62" s="10"/>
      <c r="P62" s="11" t="s">
        <v>4</v>
      </c>
      <c r="Q62" s="16" t="s">
        <v>5</v>
      </c>
      <c r="R62" s="17">
        <f>(C61+C63+C66+C73)</f>
        <v>5362</v>
      </c>
      <c r="S62" s="14">
        <f>SUM(R62/R66)</f>
        <v>0.34354177344951309</v>
      </c>
      <c r="T62" s="2">
        <v>2</v>
      </c>
    </row>
    <row r="63" spans="1:20" s="2" customFormat="1" ht="16.5" customHeight="1" thickBot="1">
      <c r="A63" s="7" t="s">
        <v>617</v>
      </c>
      <c r="B63" s="12" t="s">
        <v>5</v>
      </c>
      <c r="C63" s="10">
        <v>1519</v>
      </c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9" t="s">
        <v>401</v>
      </c>
      <c r="O63" s="10"/>
      <c r="P63" s="11" t="s">
        <v>7</v>
      </c>
      <c r="Q63" s="20" t="s">
        <v>3</v>
      </c>
      <c r="R63" s="17">
        <f>(C62+C68+C69)</f>
        <v>3656</v>
      </c>
      <c r="S63" s="14">
        <f>SUM(R63/R66)</f>
        <v>0.23423885187083546</v>
      </c>
      <c r="T63" s="2">
        <v>1</v>
      </c>
    </row>
    <row r="64" spans="1:20" s="2" customFormat="1" ht="16.5" customHeight="1" thickBot="1">
      <c r="A64" s="7" t="s">
        <v>759</v>
      </c>
      <c r="B64" s="15" t="s">
        <v>14</v>
      </c>
      <c r="C64" s="10">
        <v>1276</v>
      </c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9" t="s">
        <v>401</v>
      </c>
      <c r="P64" s="11" t="s">
        <v>10</v>
      </c>
      <c r="Q64" s="21" t="s">
        <v>16</v>
      </c>
      <c r="R64" s="17">
        <f>(C65+C67+C74+C75)</f>
        <v>3353</v>
      </c>
      <c r="S64" s="14">
        <f>SUM(R64/R66)</f>
        <v>0.2148257303946694</v>
      </c>
      <c r="T64" s="2">
        <v>1</v>
      </c>
    </row>
    <row r="65" spans="1:20" s="2" customFormat="1" ht="16.5" customHeight="1" thickBot="1">
      <c r="A65" s="18" t="s">
        <v>761</v>
      </c>
      <c r="B65" s="22" t="s">
        <v>16</v>
      </c>
      <c r="C65" s="10">
        <v>1268</v>
      </c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1"/>
      <c r="Q65" s="13" t="s">
        <v>17</v>
      </c>
      <c r="R65" s="17">
        <f>(C64+C70+C71+C72)</f>
        <v>3237</v>
      </c>
      <c r="S65" s="14">
        <f>SUM(R65/R66)</f>
        <v>0.20739364428498205</v>
      </c>
      <c r="T65" s="2">
        <v>1</v>
      </c>
    </row>
    <row r="66" spans="1:20" s="2" customFormat="1" ht="16.5" customHeight="1" thickBot="1">
      <c r="A66" s="18" t="s">
        <v>881</v>
      </c>
      <c r="B66" s="19" t="s">
        <v>5</v>
      </c>
      <c r="C66" s="10">
        <v>1125</v>
      </c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R66" s="24">
        <v>15608</v>
      </c>
    </row>
    <row r="67" spans="1:20" s="2" customFormat="1" ht="16.5" customHeight="1" thickBot="1">
      <c r="A67" s="7" t="s">
        <v>757</v>
      </c>
      <c r="B67" s="44" t="s">
        <v>16</v>
      </c>
      <c r="C67" s="10">
        <v>1109</v>
      </c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9" t="s">
        <v>401</v>
      </c>
      <c r="P67" s="11" t="s">
        <v>6</v>
      </c>
    </row>
    <row r="68" spans="1:20" s="2" customFormat="1" ht="16.5" customHeight="1" thickBot="1">
      <c r="A68" s="18" t="s">
        <v>878</v>
      </c>
      <c r="B68" s="28" t="s">
        <v>3</v>
      </c>
      <c r="C68" s="10">
        <v>823</v>
      </c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20" s="2" customFormat="1" ht="16.5" customHeight="1" thickBot="1">
      <c r="A69" s="18" t="s">
        <v>879</v>
      </c>
      <c r="B69" s="28" t="s">
        <v>3</v>
      </c>
      <c r="C69" s="10">
        <v>783</v>
      </c>
      <c r="D69" s="10"/>
      <c r="E69" s="10"/>
      <c r="F69" s="10"/>
      <c r="G69" s="10"/>
      <c r="H69" s="10"/>
      <c r="I69" s="10"/>
      <c r="J69" s="10"/>
      <c r="K69" s="10"/>
      <c r="L69" s="10"/>
    </row>
    <row r="70" spans="1:20" s="2" customFormat="1" ht="16.5" customHeight="1" thickBot="1">
      <c r="A70" s="18" t="s">
        <v>882</v>
      </c>
      <c r="B70" s="23" t="s">
        <v>14</v>
      </c>
      <c r="C70" s="10">
        <v>730</v>
      </c>
      <c r="D70" s="10"/>
      <c r="E70" s="10"/>
      <c r="F70" s="10"/>
      <c r="G70" s="10"/>
      <c r="H70" s="10"/>
      <c r="I70" s="10"/>
      <c r="M70" s="85"/>
      <c r="N70" s="17"/>
      <c r="O70" s="14"/>
    </row>
    <row r="71" spans="1:20" s="2" customFormat="1" ht="16.5" customHeight="1" thickBot="1">
      <c r="A71" s="18" t="s">
        <v>883</v>
      </c>
      <c r="B71" s="23" t="s">
        <v>14</v>
      </c>
      <c r="C71" s="10">
        <v>620</v>
      </c>
      <c r="D71" s="10"/>
      <c r="E71" s="10"/>
      <c r="F71" s="10"/>
      <c r="G71" s="10"/>
      <c r="M71" s="49"/>
      <c r="N71" s="17"/>
      <c r="O71" s="14"/>
    </row>
    <row r="72" spans="1:20" s="2" customFormat="1" ht="16.5" customHeight="1" thickBot="1">
      <c r="A72" s="18" t="s">
        <v>884</v>
      </c>
      <c r="B72" s="23" t="s">
        <v>14</v>
      </c>
      <c r="C72" s="10">
        <v>611</v>
      </c>
      <c r="D72" s="10"/>
      <c r="E72" s="10"/>
      <c r="F72" s="10"/>
      <c r="J72" s="17"/>
      <c r="M72" s="75"/>
      <c r="N72" s="17"/>
      <c r="O72" s="14"/>
    </row>
    <row r="73" spans="1:20" s="2" customFormat="1" ht="16.5" customHeight="1" thickBot="1">
      <c r="A73" s="18" t="s">
        <v>740</v>
      </c>
      <c r="B73" s="19" t="s">
        <v>5</v>
      </c>
      <c r="C73" s="10">
        <v>592</v>
      </c>
      <c r="D73" s="10"/>
      <c r="E73" s="10"/>
      <c r="M73" s="13"/>
      <c r="N73" s="17"/>
      <c r="O73" s="14"/>
    </row>
    <row r="74" spans="1:20" s="2" customFormat="1" ht="16.5" customHeight="1" thickBot="1">
      <c r="A74" s="18" t="s">
        <v>762</v>
      </c>
      <c r="B74" s="22" t="s">
        <v>16</v>
      </c>
      <c r="C74" s="10">
        <v>554</v>
      </c>
      <c r="D74" s="10"/>
      <c r="K74" s="17"/>
      <c r="N74" s="24"/>
    </row>
    <row r="75" spans="1:20" s="2" customFormat="1" ht="16.5" customHeight="1" thickBot="1">
      <c r="A75" s="18" t="s">
        <v>880</v>
      </c>
      <c r="B75" s="22" t="s">
        <v>16</v>
      </c>
      <c r="C75" s="10">
        <v>422</v>
      </c>
      <c r="D75" s="10"/>
      <c r="N75" s="24"/>
    </row>
    <row r="76" spans="1:20" s="2" customFormat="1" ht="11.25" customHeight="1">
      <c r="A76" s="29"/>
      <c r="B76" s="30"/>
      <c r="C76" s="46"/>
      <c r="D76" s="46"/>
      <c r="E76" s="46"/>
      <c r="F76" s="17"/>
      <c r="G76" s="17"/>
      <c r="H76" s="17"/>
      <c r="I76" s="17"/>
      <c r="J76" s="17"/>
      <c r="K76" s="17"/>
      <c r="L76" s="17"/>
      <c r="M76" s="17"/>
      <c r="N76" s="45"/>
    </row>
    <row r="77" spans="1:20" s="2" customFormat="1" ht="17.45" customHeight="1">
      <c r="A77" s="1" t="s">
        <v>885</v>
      </c>
    </row>
    <row r="78" spans="1:20" s="2" customFormat="1" ht="10.5" customHeight="1" thickBot="1">
      <c r="A78" s="1"/>
    </row>
    <row r="79" spans="1:20" s="2" customFormat="1" ht="16.5" customHeight="1" thickBot="1">
      <c r="A79" s="4" t="s">
        <v>0</v>
      </c>
      <c r="B79" s="5" t="s">
        <v>1</v>
      </c>
      <c r="C79" s="5" t="s">
        <v>2</v>
      </c>
      <c r="D79" s="5">
        <v>2</v>
      </c>
      <c r="E79" s="5">
        <v>3</v>
      </c>
      <c r="F79" s="5">
        <v>4</v>
      </c>
      <c r="G79" s="5">
        <v>5</v>
      </c>
      <c r="H79" s="5">
        <v>6</v>
      </c>
      <c r="I79" s="5">
        <v>7</v>
      </c>
      <c r="J79" s="5">
        <v>8</v>
      </c>
      <c r="K79" s="5">
        <v>9</v>
      </c>
      <c r="L79" s="5">
        <v>10</v>
      </c>
      <c r="M79" s="5">
        <v>11</v>
      </c>
      <c r="N79" s="5">
        <v>12</v>
      </c>
      <c r="O79" s="6"/>
      <c r="P79" s="13" t="s">
        <v>9</v>
      </c>
      <c r="Q79" s="14">
        <f>(14954/40353)</f>
        <v>0.37057963472356453</v>
      </c>
    </row>
    <row r="80" spans="1:20" s="2" customFormat="1" ht="16.5" customHeight="1" thickBot="1">
      <c r="A80" s="7" t="s">
        <v>634</v>
      </c>
      <c r="B80" s="15" t="s">
        <v>14</v>
      </c>
      <c r="C80" s="9">
        <v>2632</v>
      </c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1" t="s">
        <v>4</v>
      </c>
      <c r="Q80" s="13" t="s">
        <v>11</v>
      </c>
      <c r="R80" s="13" t="s">
        <v>12</v>
      </c>
      <c r="S80" s="13" t="s">
        <v>13</v>
      </c>
    </row>
    <row r="81" spans="1:19" s="2" customFormat="1" ht="16.5" customHeight="1" thickBot="1">
      <c r="A81" s="7" t="s">
        <v>631</v>
      </c>
      <c r="B81" s="8" t="s">
        <v>3</v>
      </c>
      <c r="C81" s="10">
        <v>1853</v>
      </c>
      <c r="D81" s="10"/>
      <c r="E81" s="10"/>
      <c r="F81" s="10"/>
      <c r="G81" s="10"/>
      <c r="H81" s="10"/>
      <c r="I81" s="10"/>
      <c r="J81" s="10"/>
      <c r="K81" s="10"/>
      <c r="L81" s="9" t="s">
        <v>401</v>
      </c>
      <c r="M81" s="10"/>
      <c r="N81" s="10"/>
      <c r="O81" s="11" t="s">
        <v>8</v>
      </c>
      <c r="P81" s="16" t="s">
        <v>5</v>
      </c>
      <c r="Q81" s="17">
        <f>(C82+C84+C89+C91)</f>
        <v>3865</v>
      </c>
      <c r="R81" s="14">
        <f>SUM(Q81/Q86)</f>
        <v>0.26263930415873876</v>
      </c>
      <c r="S81" s="2">
        <v>1</v>
      </c>
    </row>
    <row r="82" spans="1:19" s="2" customFormat="1" ht="16.5" customHeight="1" thickBot="1">
      <c r="A82" s="7" t="s">
        <v>88</v>
      </c>
      <c r="B82" s="12" t="s">
        <v>5</v>
      </c>
      <c r="C82" s="10">
        <v>1544</v>
      </c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9" t="s">
        <v>401</v>
      </c>
      <c r="O82" s="11" t="s">
        <v>6</v>
      </c>
      <c r="P82" s="20" t="s">
        <v>3</v>
      </c>
      <c r="Q82" s="17">
        <f>(C81+C83+C88)</f>
        <v>3933</v>
      </c>
      <c r="R82" s="14">
        <f>SUM(Q82/Q86)</f>
        <v>0.26726012503397661</v>
      </c>
      <c r="S82" s="2">
        <v>2</v>
      </c>
    </row>
    <row r="83" spans="1:19" s="2" customFormat="1" ht="16.5" customHeight="1" thickBot="1">
      <c r="A83" s="7" t="s">
        <v>708</v>
      </c>
      <c r="B83" s="8" t="s">
        <v>3</v>
      </c>
      <c r="C83" s="10">
        <v>1256</v>
      </c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9" t="s">
        <v>401</v>
      </c>
      <c r="O83" s="11" t="s">
        <v>10</v>
      </c>
      <c r="P83" s="21" t="s">
        <v>16</v>
      </c>
      <c r="Q83" s="17">
        <f>(C85+C86+C92)</f>
        <v>2373</v>
      </c>
      <c r="R83" s="14">
        <f>SUM(Q83/Q86)</f>
        <v>0.16125305789616742</v>
      </c>
      <c r="S83" s="2">
        <v>1</v>
      </c>
    </row>
    <row r="84" spans="1:19" s="2" customFormat="1" ht="16.5" customHeight="1" thickBot="1">
      <c r="A84" s="18" t="s">
        <v>888</v>
      </c>
      <c r="B84" s="19" t="s">
        <v>5</v>
      </c>
      <c r="C84" s="10">
        <v>1142</v>
      </c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1"/>
      <c r="P84" s="75" t="s">
        <v>842</v>
      </c>
      <c r="Q84" s="17">
        <f>(C87+C94)</f>
        <v>1120</v>
      </c>
      <c r="R84" s="14">
        <f>SUM(Q84/Q86)</f>
        <v>7.6107637945093773E-2</v>
      </c>
    </row>
    <row r="85" spans="1:19" s="2" customFormat="1" ht="16.5" customHeight="1" thickBot="1">
      <c r="A85" s="7" t="s">
        <v>886</v>
      </c>
      <c r="B85" s="44" t="s">
        <v>16</v>
      </c>
      <c r="C85" s="10">
        <v>1087</v>
      </c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9" t="s">
        <v>401</v>
      </c>
      <c r="O85" s="11" t="s">
        <v>7</v>
      </c>
      <c r="P85" s="13" t="s">
        <v>17</v>
      </c>
      <c r="Q85" s="17">
        <f>(C80+C90+C93)</f>
        <v>3425</v>
      </c>
      <c r="R85" s="14">
        <f>SUM(Q85/Q86)</f>
        <v>0.23273987496602339</v>
      </c>
      <c r="S85" s="2">
        <v>1</v>
      </c>
    </row>
    <row r="86" spans="1:19" s="2" customFormat="1" ht="16.5" customHeight="1" thickBot="1">
      <c r="A86" s="18" t="s">
        <v>887</v>
      </c>
      <c r="B86" s="22" t="s">
        <v>16</v>
      </c>
      <c r="C86" s="10">
        <v>999</v>
      </c>
      <c r="D86" s="10"/>
      <c r="E86" s="10"/>
      <c r="F86" s="10"/>
      <c r="G86" s="10"/>
      <c r="H86" s="10"/>
      <c r="I86" s="10"/>
      <c r="J86" s="10"/>
      <c r="K86" s="10"/>
      <c r="L86" s="10"/>
      <c r="M86" s="10"/>
      <c r="Q86" s="24">
        <v>14716</v>
      </c>
    </row>
    <row r="87" spans="1:19" s="2" customFormat="1" ht="16.5" customHeight="1" thickBot="1">
      <c r="A87" s="18" t="s">
        <v>890</v>
      </c>
      <c r="B87" s="76" t="s">
        <v>842</v>
      </c>
      <c r="C87" s="10">
        <v>974</v>
      </c>
      <c r="D87" s="10"/>
      <c r="E87" s="10"/>
      <c r="F87" s="10"/>
      <c r="G87" s="10"/>
      <c r="H87" s="10"/>
      <c r="I87" s="10"/>
      <c r="J87" s="10"/>
      <c r="K87" s="10"/>
      <c r="L87" s="10"/>
    </row>
    <row r="88" spans="1:19" s="2" customFormat="1" ht="16.5" customHeight="1" thickBot="1">
      <c r="A88" s="18" t="s">
        <v>760</v>
      </c>
      <c r="B88" s="28" t="s">
        <v>3</v>
      </c>
      <c r="C88" s="10">
        <v>824</v>
      </c>
      <c r="D88" s="10"/>
      <c r="E88" s="10"/>
      <c r="F88" s="10"/>
      <c r="G88" s="10"/>
      <c r="H88" s="10"/>
      <c r="I88" s="10"/>
      <c r="J88" s="10"/>
      <c r="K88" s="10"/>
    </row>
    <row r="89" spans="1:19" s="2" customFormat="1" ht="16.5" customHeight="1" thickBot="1">
      <c r="A89" s="18" t="s">
        <v>889</v>
      </c>
      <c r="B89" s="19" t="s">
        <v>5</v>
      </c>
      <c r="C89" s="10">
        <v>770</v>
      </c>
      <c r="D89" s="10"/>
      <c r="E89" s="10"/>
      <c r="F89" s="10"/>
      <c r="G89" s="10"/>
      <c r="H89" s="10"/>
      <c r="I89" s="10"/>
    </row>
    <row r="90" spans="1:19" s="2" customFormat="1" ht="16.5" customHeight="1" thickBot="1">
      <c r="A90" s="18" t="s">
        <v>891</v>
      </c>
      <c r="B90" s="23" t="s">
        <v>14</v>
      </c>
      <c r="C90" s="10">
        <v>539</v>
      </c>
      <c r="D90" s="10"/>
      <c r="E90" s="10"/>
      <c r="F90" s="10"/>
      <c r="G90" s="10"/>
      <c r="H90" s="10"/>
      <c r="I90" s="10"/>
      <c r="J90" s="10"/>
      <c r="N90" s="17"/>
      <c r="O90" s="17"/>
      <c r="P90" s="14"/>
    </row>
    <row r="91" spans="1:19" s="2" customFormat="1" ht="16.5" customHeight="1" thickBot="1">
      <c r="A91" s="18" t="s">
        <v>893</v>
      </c>
      <c r="B91" s="19" t="s">
        <v>5</v>
      </c>
      <c r="C91" s="10">
        <v>409</v>
      </c>
      <c r="D91" s="10"/>
      <c r="E91" s="10"/>
      <c r="F91" s="10"/>
      <c r="G91" s="10"/>
      <c r="H91" s="10"/>
      <c r="N91" s="17"/>
      <c r="O91" s="17"/>
      <c r="P91" s="14"/>
    </row>
    <row r="92" spans="1:19" s="2" customFormat="1" ht="16.5" customHeight="1" thickBot="1">
      <c r="A92" s="18" t="s">
        <v>737</v>
      </c>
      <c r="B92" s="22" t="s">
        <v>16</v>
      </c>
      <c r="C92" s="10">
        <v>287</v>
      </c>
      <c r="D92" s="10"/>
      <c r="E92" s="10"/>
      <c r="F92" s="10"/>
      <c r="G92" s="10"/>
      <c r="O92" s="17"/>
      <c r="P92" s="14"/>
    </row>
    <row r="93" spans="1:19" s="2" customFormat="1" ht="16.5" customHeight="1" thickBot="1">
      <c r="A93" s="18" t="s">
        <v>892</v>
      </c>
      <c r="B93" s="23" t="s">
        <v>14</v>
      </c>
      <c r="C93" s="10">
        <v>254</v>
      </c>
      <c r="D93" s="10"/>
      <c r="E93" s="10"/>
      <c r="O93" s="75"/>
      <c r="P93" s="17"/>
      <c r="Q93" s="14"/>
    </row>
    <row r="94" spans="1:19" s="2" customFormat="1" ht="16.5" customHeight="1" thickBot="1">
      <c r="A94" s="18" t="s">
        <v>894</v>
      </c>
      <c r="B94" s="76" t="s">
        <v>842</v>
      </c>
      <c r="C94" s="10">
        <v>146</v>
      </c>
      <c r="D94" s="10"/>
      <c r="Q94" s="24"/>
    </row>
    <row r="95" spans="1:19" s="2" customFormat="1" ht="11.25" customHeight="1">
      <c r="A95" s="29"/>
      <c r="B95" s="30"/>
      <c r="C95" s="46"/>
      <c r="D95" s="46"/>
      <c r="E95" s="46"/>
      <c r="F95" s="17"/>
      <c r="G95" s="17"/>
      <c r="H95" s="17"/>
      <c r="I95" s="17"/>
      <c r="J95" s="17"/>
      <c r="K95" s="17"/>
      <c r="L95" s="17"/>
      <c r="M95" s="17"/>
      <c r="N95" s="45"/>
    </row>
    <row r="96" spans="1:19" s="2" customFormat="1" ht="17.45" customHeight="1">
      <c r="A96" s="1" t="s">
        <v>895</v>
      </c>
    </row>
    <row r="97" spans="1:18" s="2" customFormat="1" ht="10.5" customHeight="1" thickBot="1">
      <c r="A97" s="1"/>
    </row>
    <row r="98" spans="1:18" s="2" customFormat="1" ht="16.5" customHeight="1" thickBot="1">
      <c r="A98" s="4" t="s">
        <v>0</v>
      </c>
      <c r="B98" s="5" t="s">
        <v>1</v>
      </c>
      <c r="C98" s="5" t="s">
        <v>2</v>
      </c>
      <c r="D98" s="5">
        <v>2</v>
      </c>
      <c r="E98" s="5">
        <v>3</v>
      </c>
      <c r="F98" s="5">
        <v>4</v>
      </c>
      <c r="G98" s="5">
        <v>5</v>
      </c>
      <c r="H98" s="5">
        <v>6</v>
      </c>
      <c r="I98" s="5">
        <v>7</v>
      </c>
      <c r="J98" s="5">
        <v>8</v>
      </c>
      <c r="K98" s="5">
        <v>9</v>
      </c>
      <c r="L98" s="5">
        <v>10</v>
      </c>
      <c r="M98" s="5">
        <v>11</v>
      </c>
      <c r="N98" s="6"/>
      <c r="O98" s="13" t="s">
        <v>9</v>
      </c>
      <c r="P98" s="14">
        <f>(14166/37000)</f>
        <v>0.38286486486486487</v>
      </c>
    </row>
    <row r="99" spans="1:18" s="2" customFormat="1" ht="16.5" customHeight="1" thickBot="1">
      <c r="A99" s="7" t="s">
        <v>897</v>
      </c>
      <c r="B99" s="44" t="s">
        <v>16</v>
      </c>
      <c r="C99" s="9">
        <v>4803</v>
      </c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1" t="s">
        <v>4</v>
      </c>
      <c r="P99" s="13" t="s">
        <v>11</v>
      </c>
      <c r="Q99" s="13" t="s">
        <v>12</v>
      </c>
      <c r="R99" s="13" t="s">
        <v>13</v>
      </c>
    </row>
    <row r="100" spans="1:18" s="2" customFormat="1" ht="16.5" customHeight="1" thickBot="1">
      <c r="A100" s="7" t="s">
        <v>784</v>
      </c>
      <c r="B100" s="12" t="s">
        <v>5</v>
      </c>
      <c r="C100" s="10">
        <v>1658</v>
      </c>
      <c r="D100" s="10"/>
      <c r="E100" s="10"/>
      <c r="F100" s="10"/>
      <c r="G100" s="10"/>
      <c r="H100" s="10"/>
      <c r="I100" s="10"/>
      <c r="J100" s="10"/>
      <c r="K100" s="10"/>
      <c r="L100" s="10"/>
      <c r="M100" s="9" t="s">
        <v>401</v>
      </c>
      <c r="N100" s="11" t="s">
        <v>6</v>
      </c>
      <c r="O100" s="16" t="s">
        <v>5</v>
      </c>
      <c r="P100" s="17">
        <f>(C100+C102+C104+C107)</f>
        <v>4059</v>
      </c>
      <c r="Q100" s="14">
        <f>SUM(P100/P104)</f>
        <v>0.29090518168135887</v>
      </c>
      <c r="R100" s="2">
        <v>2</v>
      </c>
    </row>
    <row r="101" spans="1:18" s="2" customFormat="1" ht="16.5" customHeight="1" thickBot="1">
      <c r="A101" s="7" t="s">
        <v>451</v>
      </c>
      <c r="B101" s="8" t="s">
        <v>3</v>
      </c>
      <c r="C101" s="10">
        <v>1482</v>
      </c>
      <c r="D101" s="10"/>
      <c r="E101" s="10"/>
      <c r="F101" s="10"/>
      <c r="G101" s="10"/>
      <c r="H101" s="10"/>
      <c r="I101" s="10"/>
      <c r="J101" s="10"/>
      <c r="K101" s="10"/>
      <c r="L101" s="9" t="s">
        <v>401</v>
      </c>
      <c r="M101" s="10"/>
      <c r="N101" s="11" t="s">
        <v>8</v>
      </c>
      <c r="O101" s="20" t="s">
        <v>3</v>
      </c>
      <c r="P101" s="17">
        <f>(C101+C103+C109)</f>
        <v>2758</v>
      </c>
      <c r="Q101" s="14">
        <f>SUM(P101/P104)</f>
        <v>0.19766358489213789</v>
      </c>
      <c r="R101" s="2">
        <v>1</v>
      </c>
    </row>
    <row r="102" spans="1:18" s="2" customFormat="1" ht="16.5" customHeight="1" thickBot="1">
      <c r="A102" s="7" t="s">
        <v>896</v>
      </c>
      <c r="B102" s="12" t="s">
        <v>5</v>
      </c>
      <c r="C102" s="10">
        <v>960</v>
      </c>
      <c r="D102" s="10"/>
      <c r="E102" s="10"/>
      <c r="F102" s="10"/>
      <c r="G102" s="10"/>
      <c r="H102" s="10"/>
      <c r="I102" s="10"/>
      <c r="J102" s="10"/>
      <c r="K102" s="10"/>
      <c r="L102" s="10"/>
      <c r="M102" s="9" t="s">
        <v>401</v>
      </c>
      <c r="N102" s="11" t="s">
        <v>10</v>
      </c>
      <c r="O102" s="21" t="s">
        <v>16</v>
      </c>
      <c r="P102" s="17">
        <f>(C99+C108+C111)</f>
        <v>5338</v>
      </c>
      <c r="Q102" s="14">
        <f>SUM(P102/P104)</f>
        <v>0.38257005661864835</v>
      </c>
      <c r="R102" s="2">
        <v>2</v>
      </c>
    </row>
    <row r="103" spans="1:18" s="2" customFormat="1" ht="16.5" customHeight="1" thickBot="1">
      <c r="A103" s="18" t="s">
        <v>899</v>
      </c>
      <c r="B103" s="28" t="s">
        <v>3</v>
      </c>
      <c r="C103" s="10">
        <v>914</v>
      </c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1"/>
      <c r="O103" s="13" t="s">
        <v>17</v>
      </c>
      <c r="P103" s="17">
        <f>(C105+C106+C110+C112+C113)</f>
        <v>1818</v>
      </c>
      <c r="Q103" s="14">
        <f>SUM(P103/P104)</f>
        <v>0.13029456030961084</v>
      </c>
    </row>
    <row r="104" spans="1:18" s="2" customFormat="1" ht="16.5" customHeight="1" thickBot="1">
      <c r="A104" s="18" t="s">
        <v>789</v>
      </c>
      <c r="B104" s="19" t="s">
        <v>5</v>
      </c>
      <c r="C104" s="10">
        <v>880</v>
      </c>
      <c r="D104" s="10"/>
      <c r="E104" s="10"/>
      <c r="F104" s="10"/>
      <c r="G104" s="10"/>
      <c r="H104" s="10"/>
      <c r="I104" s="10"/>
      <c r="J104" s="10"/>
      <c r="K104" s="10"/>
      <c r="O104" s="13"/>
      <c r="P104" s="24">
        <v>13953</v>
      </c>
      <c r="Q104" s="14"/>
    </row>
    <row r="105" spans="1:18" s="2" customFormat="1" ht="16.5" customHeight="1" thickBot="1">
      <c r="A105" s="18" t="s">
        <v>796</v>
      </c>
      <c r="B105" s="23" t="s">
        <v>14</v>
      </c>
      <c r="C105" s="10">
        <v>801</v>
      </c>
      <c r="D105" s="10"/>
      <c r="E105" s="10"/>
      <c r="F105" s="10"/>
      <c r="G105" s="10"/>
      <c r="H105" s="10"/>
      <c r="I105" s="10"/>
      <c r="J105" s="10"/>
      <c r="K105" s="10"/>
    </row>
    <row r="106" spans="1:18" s="2" customFormat="1" ht="16.5" customHeight="1" thickBot="1">
      <c r="A106" s="18" t="s">
        <v>902</v>
      </c>
      <c r="B106" s="23" t="s">
        <v>14</v>
      </c>
      <c r="C106" s="10">
        <v>701</v>
      </c>
      <c r="D106" s="10"/>
      <c r="E106" s="10"/>
      <c r="F106" s="10"/>
      <c r="G106" s="10"/>
      <c r="H106" s="10"/>
      <c r="I106" s="10"/>
    </row>
    <row r="107" spans="1:18" s="2" customFormat="1" ht="16.5" customHeight="1" thickBot="1">
      <c r="A107" s="18" t="s">
        <v>836</v>
      </c>
      <c r="B107" s="19" t="s">
        <v>5</v>
      </c>
      <c r="C107" s="10">
        <v>561</v>
      </c>
      <c r="D107" s="10"/>
      <c r="E107" s="10"/>
      <c r="F107" s="10"/>
      <c r="G107" s="10"/>
      <c r="H107" s="10"/>
      <c r="I107" s="10"/>
    </row>
    <row r="108" spans="1:18" s="2" customFormat="1" ht="16.5" customHeight="1" thickBot="1">
      <c r="A108" s="7" t="s">
        <v>898</v>
      </c>
      <c r="B108" s="44" t="s">
        <v>16</v>
      </c>
      <c r="C108" s="10">
        <v>435</v>
      </c>
      <c r="D108" s="10"/>
      <c r="E108" s="10"/>
      <c r="F108" s="10"/>
      <c r="G108" s="10"/>
      <c r="H108" s="10"/>
      <c r="I108" s="10"/>
      <c r="J108" s="10"/>
      <c r="K108" s="10"/>
      <c r="L108" s="9" t="s">
        <v>401</v>
      </c>
      <c r="M108" s="10"/>
      <c r="N108" s="11" t="s">
        <v>7</v>
      </c>
    </row>
    <row r="109" spans="1:18" s="2" customFormat="1" ht="16.5" customHeight="1" thickBot="1">
      <c r="A109" s="18" t="s">
        <v>900</v>
      </c>
      <c r="B109" s="28" t="s">
        <v>3</v>
      </c>
      <c r="C109" s="10">
        <v>362</v>
      </c>
      <c r="D109" s="10"/>
      <c r="E109" s="10"/>
      <c r="F109" s="10"/>
      <c r="G109" s="10"/>
      <c r="H109" s="10"/>
      <c r="I109" s="10"/>
    </row>
    <row r="110" spans="1:18" s="2" customFormat="1" ht="16.5" customHeight="1" thickBot="1">
      <c r="A110" s="18" t="s">
        <v>640</v>
      </c>
      <c r="B110" s="23" t="s">
        <v>14</v>
      </c>
      <c r="C110" s="10">
        <v>242</v>
      </c>
      <c r="D110" s="10"/>
      <c r="E110" s="10"/>
      <c r="F110" s="10"/>
      <c r="G110" s="10"/>
    </row>
    <row r="111" spans="1:18" s="2" customFormat="1" ht="16.5" customHeight="1" thickBot="1">
      <c r="A111" s="18" t="s">
        <v>901</v>
      </c>
      <c r="B111" s="22" t="s">
        <v>16</v>
      </c>
      <c r="C111" s="10">
        <v>100</v>
      </c>
      <c r="D111" s="10"/>
      <c r="E111" s="10"/>
      <c r="F111" s="10"/>
      <c r="G111" s="10"/>
    </row>
    <row r="112" spans="1:18" s="2" customFormat="1" ht="16.5" customHeight="1" thickBot="1">
      <c r="A112" s="18" t="s">
        <v>903</v>
      </c>
      <c r="B112" s="23" t="s">
        <v>14</v>
      </c>
      <c r="C112" s="10">
        <v>43</v>
      </c>
      <c r="D112" s="10"/>
      <c r="E112" s="10"/>
      <c r="F112" s="10"/>
      <c r="G112" s="17"/>
      <c r="H112" s="17"/>
    </row>
    <row r="113" spans="1:22" s="2" customFormat="1" ht="16.5" customHeight="1" thickBot="1">
      <c r="A113" s="18" t="s">
        <v>904</v>
      </c>
      <c r="B113" s="23" t="s">
        <v>14</v>
      </c>
      <c r="C113" s="10">
        <v>31</v>
      </c>
      <c r="D113" s="10"/>
      <c r="O113" s="13"/>
      <c r="P113" s="24"/>
      <c r="Q113" s="14"/>
    </row>
    <row r="115" spans="1:22" s="2" customFormat="1" ht="17.45" customHeight="1">
      <c r="A115" s="1" t="s">
        <v>843</v>
      </c>
    </row>
    <row r="116" spans="1:22" s="2" customFormat="1" ht="10.5" customHeight="1" thickBot="1">
      <c r="A116" s="1"/>
    </row>
    <row r="117" spans="1:22" s="2" customFormat="1" ht="16.5" customHeight="1" thickBot="1">
      <c r="A117" s="4" t="s">
        <v>0</v>
      </c>
      <c r="B117" s="5" t="s">
        <v>1</v>
      </c>
      <c r="C117" s="5" t="s">
        <v>2</v>
      </c>
      <c r="D117" s="5">
        <v>2</v>
      </c>
      <c r="E117" s="5">
        <v>3</v>
      </c>
      <c r="F117" s="5">
        <v>4</v>
      </c>
      <c r="G117" s="5">
        <v>5</v>
      </c>
      <c r="H117" s="5">
        <v>6</v>
      </c>
      <c r="I117" s="5">
        <v>7</v>
      </c>
      <c r="J117" s="5">
        <v>8</v>
      </c>
      <c r="K117" s="5">
        <v>9</v>
      </c>
      <c r="L117" s="5">
        <v>10</v>
      </c>
      <c r="M117" s="5">
        <v>11</v>
      </c>
      <c r="N117" s="5">
        <v>12</v>
      </c>
      <c r="O117" s="5">
        <v>13</v>
      </c>
      <c r="P117" s="5">
        <v>14</v>
      </c>
      <c r="Q117" s="5">
        <v>15</v>
      </c>
      <c r="R117" s="6"/>
      <c r="S117" s="13" t="s">
        <v>9</v>
      </c>
      <c r="T117" s="14"/>
    </row>
    <row r="118" spans="1:22" s="2" customFormat="1" ht="16.5" customHeight="1" thickBot="1">
      <c r="A118" s="7" t="s">
        <v>905</v>
      </c>
      <c r="B118" s="8" t="s">
        <v>3</v>
      </c>
      <c r="C118" s="10">
        <v>2241</v>
      </c>
      <c r="D118" s="10"/>
      <c r="E118" s="10"/>
      <c r="F118" s="10"/>
      <c r="G118" s="10"/>
      <c r="H118" s="10"/>
      <c r="I118" s="10"/>
      <c r="J118" s="10"/>
      <c r="K118" s="10"/>
      <c r="L118" s="10"/>
      <c r="M118" s="9" t="s">
        <v>401</v>
      </c>
      <c r="N118" s="10"/>
      <c r="O118" s="10"/>
      <c r="P118" s="10"/>
      <c r="Q118" s="10"/>
      <c r="R118" s="11" t="s">
        <v>4</v>
      </c>
      <c r="T118" s="13" t="s">
        <v>11</v>
      </c>
      <c r="U118" s="13" t="s">
        <v>12</v>
      </c>
      <c r="V118" s="13" t="s">
        <v>13</v>
      </c>
    </row>
    <row r="119" spans="1:22" s="2" customFormat="1" ht="16.5" customHeight="1" thickBot="1">
      <c r="A119" s="7" t="s">
        <v>833</v>
      </c>
      <c r="B119" s="8" t="s">
        <v>3</v>
      </c>
      <c r="C119" s="10">
        <v>1860</v>
      </c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9" t="s">
        <v>401</v>
      </c>
      <c r="R119" s="11" t="s">
        <v>6</v>
      </c>
      <c r="S119" s="16" t="s">
        <v>5</v>
      </c>
      <c r="T119" s="17">
        <f>(C122+C124+C126+C128)</f>
        <v>3759</v>
      </c>
      <c r="U119" s="14">
        <f>SUM(T119/T124)</f>
        <v>0.23657876518346024</v>
      </c>
      <c r="V119" s="2">
        <v>1</v>
      </c>
    </row>
    <row r="120" spans="1:22" s="2" customFormat="1" ht="16.5" customHeight="1" thickBot="1">
      <c r="A120" s="18" t="s">
        <v>911</v>
      </c>
      <c r="B120" s="28" t="s">
        <v>3</v>
      </c>
      <c r="C120" s="10">
        <v>1258</v>
      </c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1"/>
      <c r="S120" s="20" t="s">
        <v>3</v>
      </c>
      <c r="T120" s="17">
        <f>(C118+C119+C120+C132)</f>
        <v>5775</v>
      </c>
      <c r="U120" s="14">
        <f>SUM(T120/T124)</f>
        <v>0.36345899679023225</v>
      </c>
      <c r="V120" s="2">
        <v>2</v>
      </c>
    </row>
    <row r="121" spans="1:22" s="2" customFormat="1" ht="16.5" customHeight="1" thickBot="1">
      <c r="A121" s="7" t="s">
        <v>908</v>
      </c>
      <c r="B121" s="15" t="s">
        <v>14</v>
      </c>
      <c r="C121" s="10">
        <v>1166</v>
      </c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9" t="s">
        <v>401</v>
      </c>
      <c r="R121" s="11" t="s">
        <v>7</v>
      </c>
      <c r="S121" s="21" t="s">
        <v>16</v>
      </c>
      <c r="T121" s="17">
        <f>(C123+C127+C130)</f>
        <v>2401</v>
      </c>
      <c r="U121" s="14">
        <f>SUM(T121/T124)</f>
        <v>0.15111083139278747</v>
      </c>
      <c r="V121" s="2">
        <v>1</v>
      </c>
    </row>
    <row r="122" spans="1:22" s="2" customFormat="1" ht="16.5" customHeight="1" thickBot="1">
      <c r="A122" s="7" t="s">
        <v>906</v>
      </c>
      <c r="B122" s="12" t="s">
        <v>5</v>
      </c>
      <c r="C122" s="10">
        <v>1121</v>
      </c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9" t="s">
        <v>401</v>
      </c>
      <c r="Q122" s="10"/>
      <c r="R122" s="11" t="s">
        <v>8</v>
      </c>
      <c r="S122" s="75" t="s">
        <v>842</v>
      </c>
      <c r="T122" s="17">
        <v>884</v>
      </c>
      <c r="U122" s="14">
        <f>SUM(T122/T124)</f>
        <v>5.5635974573604377E-2</v>
      </c>
    </row>
    <row r="123" spans="1:22" s="2" customFormat="1" ht="16.5" customHeight="1" thickBot="1">
      <c r="A123" s="7" t="s">
        <v>909</v>
      </c>
      <c r="B123" s="44" t="s">
        <v>16</v>
      </c>
      <c r="C123" s="10">
        <v>1114</v>
      </c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9" t="s">
        <v>401</v>
      </c>
      <c r="R123" s="11" t="s">
        <v>10</v>
      </c>
      <c r="S123" s="13" t="s">
        <v>17</v>
      </c>
      <c r="T123" s="17">
        <f>(C121+C129+C131+C133+C134+C135)</f>
        <v>2966</v>
      </c>
      <c r="U123" s="14">
        <f>SUM(T123/T124)</f>
        <v>0.18667002328655044</v>
      </c>
      <c r="V123" s="2">
        <v>1</v>
      </c>
    </row>
    <row r="124" spans="1:22" s="2" customFormat="1" ht="16.5" customHeight="1" thickBot="1">
      <c r="A124" s="18" t="s">
        <v>907</v>
      </c>
      <c r="B124" s="19" t="s">
        <v>5</v>
      </c>
      <c r="C124" s="10">
        <v>1072</v>
      </c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T124" s="24">
        <v>15889</v>
      </c>
    </row>
    <row r="125" spans="1:22" s="2" customFormat="1" ht="16.5" customHeight="1" thickBot="1">
      <c r="A125" s="18" t="s">
        <v>439</v>
      </c>
      <c r="B125" s="76" t="s">
        <v>842</v>
      </c>
      <c r="C125" s="10">
        <v>884</v>
      </c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</row>
    <row r="126" spans="1:22" s="2" customFormat="1" ht="16.5" customHeight="1" thickBot="1">
      <c r="A126" s="18" t="s">
        <v>914</v>
      </c>
      <c r="B126" s="19" t="s">
        <v>5</v>
      </c>
      <c r="C126" s="10">
        <v>819</v>
      </c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</row>
    <row r="127" spans="1:22" s="2" customFormat="1" ht="16.5" customHeight="1" thickBot="1">
      <c r="A127" s="18" t="s">
        <v>910</v>
      </c>
      <c r="B127" s="22" t="s">
        <v>16</v>
      </c>
      <c r="C127" s="10">
        <v>816</v>
      </c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</row>
    <row r="128" spans="1:22" s="2" customFormat="1" ht="16.5" customHeight="1" thickBot="1">
      <c r="A128" s="18" t="s">
        <v>834</v>
      </c>
      <c r="B128" s="19" t="s">
        <v>5</v>
      </c>
      <c r="C128" s="10">
        <v>747</v>
      </c>
      <c r="D128" s="10"/>
      <c r="E128" s="10"/>
      <c r="F128" s="10"/>
      <c r="G128" s="10"/>
      <c r="H128" s="10"/>
      <c r="I128" s="10"/>
      <c r="J128" s="10"/>
    </row>
    <row r="129" spans="1:18" s="2" customFormat="1" ht="16.5" customHeight="1" thickBot="1">
      <c r="A129" s="18" t="s">
        <v>549</v>
      </c>
      <c r="B129" s="23" t="s">
        <v>14</v>
      </c>
      <c r="C129" s="10">
        <v>746</v>
      </c>
      <c r="D129" s="10"/>
      <c r="E129" s="10"/>
      <c r="F129" s="10"/>
      <c r="G129" s="10"/>
      <c r="H129" s="10"/>
      <c r="I129" s="10"/>
      <c r="J129" s="10"/>
      <c r="K129" s="10"/>
      <c r="L129" s="10"/>
    </row>
    <row r="130" spans="1:18" s="2" customFormat="1" ht="16.5" customHeight="1" thickBot="1">
      <c r="A130" s="18" t="s">
        <v>917</v>
      </c>
      <c r="B130" s="22" t="s">
        <v>16</v>
      </c>
      <c r="C130" s="10">
        <v>471</v>
      </c>
      <c r="D130" s="10"/>
      <c r="E130" s="10"/>
      <c r="F130" s="10"/>
      <c r="G130" s="10"/>
      <c r="H130" s="10"/>
      <c r="I130" s="10"/>
      <c r="J130" s="45"/>
    </row>
    <row r="131" spans="1:18" s="2" customFormat="1" ht="16.5" customHeight="1" thickBot="1">
      <c r="A131" s="18" t="s">
        <v>912</v>
      </c>
      <c r="B131" s="23" t="s">
        <v>14</v>
      </c>
      <c r="C131" s="10">
        <v>436</v>
      </c>
      <c r="D131" s="10"/>
      <c r="E131" s="10"/>
      <c r="F131" s="10"/>
      <c r="G131" s="10"/>
      <c r="H131" s="10"/>
      <c r="I131" s="10"/>
      <c r="J131" s="10"/>
      <c r="K131" s="10"/>
    </row>
    <row r="132" spans="1:18" s="2" customFormat="1" ht="16.5" customHeight="1" thickBot="1">
      <c r="A132" s="18" t="s">
        <v>915</v>
      </c>
      <c r="B132" s="28" t="s">
        <v>3</v>
      </c>
      <c r="C132" s="10">
        <v>416</v>
      </c>
      <c r="D132" s="10"/>
      <c r="E132" s="10"/>
      <c r="F132" s="10"/>
      <c r="G132" s="10"/>
      <c r="H132" s="10"/>
      <c r="I132" s="10"/>
      <c r="J132" s="17"/>
      <c r="K132" s="17"/>
      <c r="L132" s="17"/>
      <c r="N132" s="17"/>
    </row>
    <row r="133" spans="1:18" s="2" customFormat="1" ht="16.5" customHeight="1" thickBot="1">
      <c r="A133" s="18" t="s">
        <v>913</v>
      </c>
      <c r="B133" s="23" t="s">
        <v>14</v>
      </c>
      <c r="C133" s="10">
        <v>401</v>
      </c>
      <c r="D133" s="10"/>
      <c r="E133" s="10"/>
      <c r="F133" s="10"/>
      <c r="G133" s="10"/>
      <c r="H133" s="10"/>
      <c r="I133" s="10"/>
      <c r="J133" s="10"/>
      <c r="K133" s="17"/>
      <c r="L133" s="45"/>
    </row>
    <row r="134" spans="1:18" s="2" customFormat="1" ht="16.5" customHeight="1" thickBot="1">
      <c r="A134" s="18" t="s">
        <v>918</v>
      </c>
      <c r="B134" s="23" t="s">
        <v>14</v>
      </c>
      <c r="C134" s="10">
        <v>174</v>
      </c>
      <c r="D134" s="10"/>
      <c r="E134" s="10"/>
      <c r="F134" s="10"/>
      <c r="G134" s="10"/>
      <c r="H134" s="10"/>
      <c r="I134" s="17"/>
      <c r="J134" s="17"/>
      <c r="K134" s="17"/>
      <c r="L134" s="45"/>
    </row>
    <row r="135" spans="1:18" s="2" customFormat="1" ht="16.5" customHeight="1" thickBot="1">
      <c r="A135" s="18" t="s">
        <v>916</v>
      </c>
      <c r="B135" s="23" t="s">
        <v>14</v>
      </c>
      <c r="C135" s="10">
        <v>43</v>
      </c>
      <c r="D135" s="10"/>
      <c r="E135" s="10"/>
      <c r="F135" s="10"/>
      <c r="G135" s="10"/>
    </row>
    <row r="136" spans="1:18" s="2" customFormat="1" ht="11.25" customHeight="1">
      <c r="A136" s="29"/>
      <c r="B136" s="30"/>
      <c r="C136" s="29"/>
      <c r="D136" s="29"/>
      <c r="E136" s="29"/>
      <c r="N136" s="14"/>
    </row>
    <row r="137" spans="1:18" s="2" customFormat="1" ht="17.45" customHeight="1">
      <c r="A137" s="1" t="s">
        <v>919</v>
      </c>
    </row>
    <row r="138" spans="1:18" s="2" customFormat="1" ht="8.25" customHeight="1" thickBot="1">
      <c r="A138" s="1"/>
    </row>
    <row r="139" spans="1:18" s="2" customFormat="1" ht="17.45" customHeight="1" thickBot="1">
      <c r="A139" s="4" t="s">
        <v>0</v>
      </c>
      <c r="B139" s="5" t="s">
        <v>1</v>
      </c>
      <c r="C139" s="5" t="s">
        <v>2</v>
      </c>
      <c r="D139" s="5">
        <v>2</v>
      </c>
      <c r="E139" s="5">
        <v>3</v>
      </c>
      <c r="F139" s="5">
        <v>4</v>
      </c>
      <c r="G139" s="5">
        <v>5</v>
      </c>
      <c r="H139" s="5">
        <v>6</v>
      </c>
      <c r="I139" s="5">
        <v>7</v>
      </c>
      <c r="J139" s="5">
        <v>8</v>
      </c>
      <c r="K139" s="5">
        <v>9</v>
      </c>
      <c r="L139" s="5">
        <v>10</v>
      </c>
      <c r="M139" s="5"/>
      <c r="N139" s="13" t="s">
        <v>9</v>
      </c>
      <c r="O139" s="14">
        <f>(15575/41800)</f>
        <v>0.37260765550239233</v>
      </c>
    </row>
    <row r="140" spans="1:18" s="2" customFormat="1" ht="17.45" customHeight="1" thickBot="1">
      <c r="A140" s="7" t="s">
        <v>481</v>
      </c>
      <c r="B140" s="12" t="s">
        <v>5</v>
      </c>
      <c r="C140" s="9">
        <v>2765</v>
      </c>
      <c r="D140" s="10"/>
      <c r="E140" s="10"/>
      <c r="F140" s="10"/>
      <c r="G140" s="10"/>
      <c r="H140" s="10"/>
      <c r="I140" s="10"/>
      <c r="J140" s="10"/>
      <c r="K140" s="10"/>
      <c r="L140" s="10"/>
      <c r="M140" s="11" t="s">
        <v>4</v>
      </c>
      <c r="O140" s="13" t="s">
        <v>11</v>
      </c>
      <c r="P140" s="13" t="s">
        <v>12</v>
      </c>
      <c r="Q140" s="13" t="s">
        <v>13</v>
      </c>
      <c r="R140" s="13"/>
    </row>
    <row r="141" spans="1:18" s="2" customFormat="1" ht="17.45" customHeight="1" thickBot="1">
      <c r="A141" s="7" t="s">
        <v>921</v>
      </c>
      <c r="B141" s="8" t="s">
        <v>3</v>
      </c>
      <c r="C141" s="10">
        <v>1772</v>
      </c>
      <c r="D141" s="10"/>
      <c r="E141" s="10"/>
      <c r="F141" s="10"/>
      <c r="G141" s="10"/>
      <c r="H141" s="10"/>
      <c r="I141" s="10"/>
      <c r="J141" s="10"/>
      <c r="K141" s="9" t="s">
        <v>401</v>
      </c>
      <c r="L141" s="10"/>
      <c r="M141" s="11" t="s">
        <v>7</v>
      </c>
      <c r="N141" s="16" t="s">
        <v>5</v>
      </c>
      <c r="O141" s="17">
        <f>(C140+C145+C151+C150)</f>
        <v>5146</v>
      </c>
      <c r="P141" s="14">
        <f>SUM(O141/O145)</f>
        <v>0.3359446402924664</v>
      </c>
      <c r="Q141" s="2">
        <v>2</v>
      </c>
    </row>
    <row r="142" spans="1:18" s="2" customFormat="1" ht="17.45" customHeight="1" thickBot="1">
      <c r="A142" s="18" t="s">
        <v>922</v>
      </c>
      <c r="B142" s="23" t="s">
        <v>14</v>
      </c>
      <c r="C142" s="10">
        <v>1546</v>
      </c>
      <c r="D142" s="10"/>
      <c r="E142" s="10"/>
      <c r="F142" s="10"/>
      <c r="G142" s="10"/>
      <c r="H142" s="10"/>
      <c r="I142" s="10"/>
      <c r="J142" s="10"/>
      <c r="K142" s="10"/>
      <c r="L142" s="10"/>
      <c r="M142" s="11"/>
      <c r="N142" s="20" t="s">
        <v>3</v>
      </c>
      <c r="O142" s="17">
        <f>(C141+C143+C146+C148)</f>
        <v>5422</v>
      </c>
      <c r="P142" s="14">
        <f>SUM(O142/O145)</f>
        <v>0.3539626583104844</v>
      </c>
      <c r="Q142" s="2">
        <v>2</v>
      </c>
    </row>
    <row r="143" spans="1:18" s="2" customFormat="1" ht="17.45" customHeight="1" thickBot="1">
      <c r="A143" s="7" t="s">
        <v>925</v>
      </c>
      <c r="B143" s="8" t="s">
        <v>3</v>
      </c>
      <c r="C143" s="10">
        <v>1466</v>
      </c>
      <c r="D143" s="10"/>
      <c r="E143" s="10"/>
      <c r="F143" s="10"/>
      <c r="G143" s="10"/>
      <c r="H143" s="10"/>
      <c r="I143" s="10"/>
      <c r="J143" s="10"/>
      <c r="K143" s="10"/>
      <c r="L143" s="9" t="s">
        <v>401</v>
      </c>
      <c r="M143" s="11" t="s">
        <v>6</v>
      </c>
      <c r="N143" s="21" t="s">
        <v>16</v>
      </c>
      <c r="O143" s="17">
        <f>(C144+C147+C149)</f>
        <v>3198</v>
      </c>
      <c r="P143" s="14">
        <f>SUM(O143/O145)</f>
        <v>0.20877399138268704</v>
      </c>
      <c r="Q143" s="2">
        <v>1</v>
      </c>
    </row>
    <row r="144" spans="1:18" s="2" customFormat="1" ht="17.45" customHeight="1" thickBot="1">
      <c r="A144" s="7" t="s">
        <v>920</v>
      </c>
      <c r="B144" s="44" t="s">
        <v>16</v>
      </c>
      <c r="C144" s="10">
        <v>1429</v>
      </c>
      <c r="D144" s="10"/>
      <c r="E144" s="10"/>
      <c r="F144" s="10"/>
      <c r="G144" s="10"/>
      <c r="H144" s="10"/>
      <c r="I144" s="9" t="s">
        <v>401</v>
      </c>
      <c r="J144" s="10"/>
      <c r="K144" s="10"/>
      <c r="L144" s="10"/>
      <c r="M144" s="11" t="s">
        <v>8</v>
      </c>
      <c r="N144" s="13" t="s">
        <v>17</v>
      </c>
      <c r="O144" s="17">
        <v>1546</v>
      </c>
      <c r="P144" s="14">
        <f>SUM(O144/O145)</f>
        <v>0.10092701397049224</v>
      </c>
    </row>
    <row r="145" spans="1:18" s="2" customFormat="1" ht="17.45" customHeight="1" thickBot="1">
      <c r="A145" s="7" t="s">
        <v>924</v>
      </c>
      <c r="B145" s="12" t="s">
        <v>5</v>
      </c>
      <c r="C145" s="10">
        <v>1383</v>
      </c>
      <c r="D145" s="10"/>
      <c r="E145" s="10"/>
      <c r="F145" s="10"/>
      <c r="G145" s="10"/>
      <c r="H145" s="10"/>
      <c r="I145" s="10"/>
      <c r="J145" s="10"/>
      <c r="K145" s="10"/>
      <c r="L145" s="9" t="s">
        <v>401</v>
      </c>
      <c r="M145" s="11" t="s">
        <v>10</v>
      </c>
      <c r="N145" s="13"/>
      <c r="O145" s="24">
        <v>15318</v>
      </c>
      <c r="P145" s="14"/>
      <c r="R145" s="14"/>
    </row>
    <row r="146" spans="1:18" s="2" customFormat="1" ht="17.45" customHeight="1" thickBot="1">
      <c r="A146" s="18" t="s">
        <v>804</v>
      </c>
      <c r="B146" s="28" t="s">
        <v>3</v>
      </c>
      <c r="C146" s="10">
        <v>1276</v>
      </c>
      <c r="D146" s="10"/>
      <c r="E146" s="10"/>
      <c r="F146" s="10"/>
      <c r="G146" s="10"/>
      <c r="H146" s="10"/>
      <c r="I146" s="10"/>
    </row>
    <row r="147" spans="1:18" s="2" customFormat="1" ht="17.45" customHeight="1" thickBot="1">
      <c r="A147" s="18" t="s">
        <v>814</v>
      </c>
      <c r="B147" s="22" t="s">
        <v>16</v>
      </c>
      <c r="C147" s="10">
        <v>1060</v>
      </c>
      <c r="D147" s="10"/>
      <c r="E147" s="10"/>
      <c r="F147" s="10"/>
      <c r="G147" s="10"/>
      <c r="H147" s="10"/>
    </row>
    <row r="148" spans="1:18" s="2" customFormat="1" ht="17.45" customHeight="1" thickBot="1">
      <c r="A148" s="18" t="s">
        <v>926</v>
      </c>
      <c r="B148" s="28" t="s">
        <v>3</v>
      </c>
      <c r="C148" s="10">
        <v>908</v>
      </c>
      <c r="D148" s="10"/>
      <c r="E148" s="10"/>
      <c r="F148" s="10"/>
      <c r="G148" s="10"/>
      <c r="N148" s="49"/>
      <c r="O148" s="17"/>
      <c r="P148" s="14"/>
    </row>
    <row r="149" spans="1:18" s="2" customFormat="1" ht="17.45" customHeight="1" thickBot="1">
      <c r="A149" s="18" t="s">
        <v>928</v>
      </c>
      <c r="B149" s="22" t="s">
        <v>16</v>
      </c>
      <c r="C149" s="10">
        <v>709</v>
      </c>
      <c r="D149" s="10"/>
      <c r="E149" s="10"/>
    </row>
    <row r="150" spans="1:18" s="2" customFormat="1" ht="17.45" customHeight="1" thickBot="1">
      <c r="A150" s="18" t="s">
        <v>802</v>
      </c>
      <c r="B150" s="19" t="s">
        <v>5</v>
      </c>
      <c r="C150" s="10">
        <v>674</v>
      </c>
      <c r="D150" s="10"/>
      <c r="J150" s="17"/>
      <c r="M150" s="75"/>
      <c r="N150" s="17"/>
      <c r="O150" s="14"/>
      <c r="Q150" s="14"/>
    </row>
    <row r="151" spans="1:18" s="2" customFormat="1" ht="17.45" customHeight="1" thickBot="1">
      <c r="A151" s="18" t="s">
        <v>927</v>
      </c>
      <c r="B151" s="19" t="s">
        <v>5</v>
      </c>
      <c r="C151" s="10">
        <v>324</v>
      </c>
      <c r="D151" s="10"/>
      <c r="I151" s="17"/>
      <c r="L151" s="17"/>
      <c r="N151" s="24"/>
    </row>
    <row r="153" spans="1:18" s="2" customFormat="1" ht="17.45" customHeight="1">
      <c r="A153" s="1" t="s">
        <v>929</v>
      </c>
    </row>
    <row r="154" spans="1:18" s="2" customFormat="1" ht="10.5" customHeight="1" thickBot="1">
      <c r="A154" s="1"/>
    </row>
    <row r="155" spans="1:18" s="2" customFormat="1" ht="16.5" customHeight="1" thickBot="1">
      <c r="A155" s="4" t="s">
        <v>0</v>
      </c>
      <c r="B155" s="5" t="s">
        <v>1</v>
      </c>
      <c r="C155" s="5" t="s">
        <v>2</v>
      </c>
      <c r="D155" s="5">
        <v>2</v>
      </c>
      <c r="E155" s="5">
        <v>3</v>
      </c>
      <c r="F155" s="5">
        <v>4</v>
      </c>
      <c r="G155" s="5">
        <v>5</v>
      </c>
      <c r="H155" s="5">
        <v>6</v>
      </c>
      <c r="I155" s="5">
        <v>7</v>
      </c>
      <c r="J155" s="5">
        <v>8</v>
      </c>
      <c r="K155" s="5">
        <v>9</v>
      </c>
      <c r="L155" s="5">
        <v>10</v>
      </c>
      <c r="M155" s="5">
        <v>11</v>
      </c>
      <c r="N155" s="6"/>
      <c r="O155" s="13" t="s">
        <v>9</v>
      </c>
      <c r="P155" s="14">
        <f>(21009/51080)</f>
        <v>0.41129600626468282</v>
      </c>
    </row>
    <row r="156" spans="1:18" s="2" customFormat="1" ht="16.5" customHeight="1" thickBot="1">
      <c r="A156" s="7" t="s">
        <v>666</v>
      </c>
      <c r="B156" s="15" t="s">
        <v>14</v>
      </c>
      <c r="C156" s="9">
        <v>3911</v>
      </c>
      <c r="D156" s="10"/>
      <c r="E156" s="9"/>
      <c r="F156" s="10"/>
      <c r="G156" s="10"/>
      <c r="H156" s="10"/>
      <c r="I156" s="10"/>
      <c r="J156" s="10"/>
      <c r="K156" s="10"/>
      <c r="L156" s="10"/>
      <c r="M156" s="10"/>
      <c r="N156" s="11" t="s">
        <v>4</v>
      </c>
      <c r="P156" s="13" t="s">
        <v>11</v>
      </c>
      <c r="Q156" s="13" t="s">
        <v>12</v>
      </c>
      <c r="R156" s="13" t="s">
        <v>13</v>
      </c>
    </row>
    <row r="157" spans="1:18" s="2" customFormat="1" ht="16.5" customHeight="1" thickBot="1">
      <c r="A157" s="7" t="s">
        <v>933</v>
      </c>
      <c r="B157" s="12" t="s">
        <v>5</v>
      </c>
      <c r="C157" s="10">
        <v>2774</v>
      </c>
      <c r="D157" s="10"/>
      <c r="E157" s="10"/>
      <c r="F157" s="9"/>
      <c r="G157" s="9"/>
      <c r="H157" s="9"/>
      <c r="I157" s="9"/>
      <c r="J157" s="9"/>
      <c r="K157" s="9"/>
      <c r="L157" s="9"/>
      <c r="M157" s="9"/>
      <c r="N157" s="11" t="s">
        <v>8</v>
      </c>
      <c r="O157" s="16" t="s">
        <v>5</v>
      </c>
      <c r="P157" s="17">
        <f>(C157+C158+C163+C168)</f>
        <v>6505</v>
      </c>
      <c r="Q157" s="14">
        <f>SUM(P157/P162)</f>
        <v>0.31340335324725382</v>
      </c>
      <c r="R157" s="2">
        <v>2</v>
      </c>
    </row>
    <row r="158" spans="1:18" s="2" customFormat="1" ht="16.5" customHeight="1" thickBot="1">
      <c r="A158" s="7" t="s">
        <v>930</v>
      </c>
      <c r="B158" s="12" t="s">
        <v>5</v>
      </c>
      <c r="C158" s="10">
        <v>2047</v>
      </c>
      <c r="D158" s="10"/>
      <c r="E158" s="10"/>
      <c r="F158" s="10"/>
      <c r="G158" s="10"/>
      <c r="H158" s="10"/>
      <c r="I158" s="10"/>
      <c r="J158" s="10"/>
      <c r="K158" s="9"/>
      <c r="L158" s="9"/>
      <c r="M158" s="9"/>
      <c r="N158" s="11" t="s">
        <v>6</v>
      </c>
      <c r="O158" s="20" t="s">
        <v>3</v>
      </c>
      <c r="P158" s="17">
        <f>(C160+C161+C162+C164)</f>
        <v>5930</v>
      </c>
      <c r="Q158" s="14">
        <f>SUM(P158/P162)</f>
        <v>0.28570052033147042</v>
      </c>
      <c r="R158" s="2">
        <v>1</v>
      </c>
    </row>
    <row r="159" spans="1:18" s="2" customFormat="1" ht="16.5" customHeight="1" thickBot="1">
      <c r="A159" s="7" t="s">
        <v>429</v>
      </c>
      <c r="B159" s="44" t="s">
        <v>16</v>
      </c>
      <c r="C159" s="10">
        <v>1998</v>
      </c>
      <c r="D159" s="10"/>
      <c r="E159" s="10"/>
      <c r="F159" s="10"/>
      <c r="G159" s="10"/>
      <c r="H159" s="10"/>
      <c r="I159" s="10"/>
      <c r="J159" s="10"/>
      <c r="K159" s="10"/>
      <c r="L159" s="10"/>
      <c r="M159" s="9"/>
      <c r="N159" s="11" t="s">
        <v>7</v>
      </c>
      <c r="O159" s="21" t="s">
        <v>16</v>
      </c>
      <c r="P159" s="17">
        <f>(C159+C166+C169)</f>
        <v>2850</v>
      </c>
      <c r="Q159" s="14">
        <f>SUM(P159/P162)</f>
        <v>0.13730969358257852</v>
      </c>
      <c r="R159" s="2">
        <v>1</v>
      </c>
    </row>
    <row r="160" spans="1:18" s="2" customFormat="1" ht="16.5" customHeight="1" thickBot="1">
      <c r="A160" s="18" t="s">
        <v>473</v>
      </c>
      <c r="B160" s="28" t="s">
        <v>3</v>
      </c>
      <c r="C160" s="10">
        <v>1920</v>
      </c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1"/>
      <c r="O160" s="75" t="s">
        <v>842</v>
      </c>
      <c r="P160" s="17">
        <v>962</v>
      </c>
      <c r="Q160" s="14">
        <f>SUM(P160/P162)</f>
        <v>4.6348043939101947E-2</v>
      </c>
    </row>
    <row r="161" spans="1:20" s="2" customFormat="1" ht="16.5" customHeight="1" thickBot="1">
      <c r="A161" s="18" t="s">
        <v>931</v>
      </c>
      <c r="B161" s="28" t="s">
        <v>3</v>
      </c>
      <c r="C161" s="10">
        <v>1504</v>
      </c>
      <c r="D161" s="10"/>
      <c r="E161" s="10"/>
      <c r="F161" s="10"/>
      <c r="G161" s="10"/>
      <c r="H161" s="10"/>
      <c r="I161" s="10"/>
      <c r="J161" s="10"/>
      <c r="K161" s="10"/>
      <c r="O161" s="13" t="s">
        <v>17</v>
      </c>
      <c r="P161" s="17">
        <f>(C156+C167+C170)</f>
        <v>4509</v>
      </c>
      <c r="Q161" s="14">
        <f>SUM(P161/P162)</f>
        <v>0.21723838889959529</v>
      </c>
      <c r="R161" s="2">
        <v>1</v>
      </c>
    </row>
    <row r="162" spans="1:20" s="2" customFormat="1" ht="16.5" customHeight="1" thickBot="1">
      <c r="A162" s="7" t="s">
        <v>932</v>
      </c>
      <c r="B162" s="8" t="s">
        <v>3</v>
      </c>
      <c r="C162" s="10">
        <v>1474</v>
      </c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1" t="s">
        <v>10</v>
      </c>
      <c r="O162" s="13"/>
      <c r="P162" s="24">
        <v>20756</v>
      </c>
      <c r="Q162" s="14"/>
    </row>
    <row r="163" spans="1:20" s="2" customFormat="1" ht="16.5" customHeight="1" thickBot="1">
      <c r="A163" s="18" t="s">
        <v>934</v>
      </c>
      <c r="B163" s="19" t="s">
        <v>5</v>
      </c>
      <c r="C163" s="10">
        <v>1267</v>
      </c>
      <c r="D163" s="10"/>
      <c r="E163" s="10"/>
      <c r="F163" s="10"/>
      <c r="G163" s="10"/>
      <c r="H163" s="10"/>
      <c r="I163" s="10"/>
      <c r="J163" s="10"/>
      <c r="K163"/>
    </row>
    <row r="164" spans="1:20" s="2" customFormat="1" ht="16.5" customHeight="1" thickBot="1">
      <c r="A164" s="18" t="s">
        <v>938</v>
      </c>
      <c r="B164" s="28" t="s">
        <v>3</v>
      </c>
      <c r="C164" s="10">
        <v>1032</v>
      </c>
      <c r="D164" s="10"/>
      <c r="E164" s="10"/>
      <c r="F164" s="10"/>
      <c r="G164" s="10"/>
      <c r="H164" s="10"/>
      <c r="I164" s="10"/>
    </row>
    <row r="165" spans="1:20" s="2" customFormat="1" ht="16.5" customHeight="1" thickBot="1">
      <c r="A165" s="18" t="s">
        <v>935</v>
      </c>
      <c r="B165" s="76" t="s">
        <v>842</v>
      </c>
      <c r="C165" s="10">
        <v>962</v>
      </c>
      <c r="D165" s="10"/>
      <c r="E165" s="10"/>
      <c r="F165" s="10"/>
      <c r="G165" s="10"/>
      <c r="H165" s="10"/>
      <c r="I165"/>
    </row>
    <row r="166" spans="1:20" s="2" customFormat="1" ht="16.5" customHeight="1" thickBot="1">
      <c r="A166" s="18" t="s">
        <v>420</v>
      </c>
      <c r="B166" s="22" t="s">
        <v>16</v>
      </c>
      <c r="C166" s="10">
        <v>585</v>
      </c>
      <c r="D166" s="10"/>
      <c r="E166" s="10"/>
      <c r="F166" s="10"/>
      <c r="G166" s="17"/>
      <c r="H166"/>
      <c r="I166"/>
      <c r="J166" s="17"/>
      <c r="K166" s="17"/>
    </row>
    <row r="167" spans="1:20" s="2" customFormat="1" ht="16.5" customHeight="1" thickBot="1">
      <c r="A167" s="18" t="s">
        <v>824</v>
      </c>
      <c r="B167" s="23" t="s">
        <v>14</v>
      </c>
      <c r="C167" s="10">
        <v>487</v>
      </c>
      <c r="D167" s="10"/>
      <c r="E167" s="10"/>
      <c r="F167" s="17"/>
      <c r="G167" s="17"/>
      <c r="H167"/>
      <c r="I167"/>
      <c r="K167" s="17"/>
    </row>
    <row r="168" spans="1:20" s="2" customFormat="1" ht="16.5" customHeight="1" thickBot="1">
      <c r="A168" s="18" t="s">
        <v>923</v>
      </c>
      <c r="B168" s="19" t="s">
        <v>5</v>
      </c>
      <c r="C168" s="10">
        <v>417</v>
      </c>
      <c r="D168" s="10"/>
      <c r="E168" s="10"/>
      <c r="F168" s="17"/>
      <c r="G168" s="17"/>
      <c r="H168"/>
      <c r="I168"/>
      <c r="K168" s="17"/>
    </row>
    <row r="169" spans="1:20" s="2" customFormat="1" ht="16.5" customHeight="1" thickBot="1">
      <c r="A169" s="18" t="s">
        <v>937</v>
      </c>
      <c r="B169" s="22" t="s">
        <v>16</v>
      </c>
      <c r="C169" s="10">
        <v>267</v>
      </c>
      <c r="D169" s="10"/>
      <c r="E169" s="10"/>
      <c r="F169" s="17"/>
      <c r="G169" s="17"/>
      <c r="H169"/>
      <c r="I169"/>
      <c r="K169" s="17"/>
    </row>
    <row r="170" spans="1:20" s="2" customFormat="1" ht="16.5" customHeight="1" thickBot="1">
      <c r="A170" s="18" t="s">
        <v>936</v>
      </c>
      <c r="B170" s="23" t="s">
        <v>14</v>
      </c>
      <c r="C170" s="10">
        <v>111</v>
      </c>
      <c r="D170" s="10"/>
      <c r="E170" s="10"/>
      <c r="F170" s="17"/>
      <c r="G170" s="17"/>
      <c r="H170"/>
      <c r="I170"/>
      <c r="K170" s="17"/>
    </row>
    <row r="172" spans="1:20" s="33" customFormat="1" ht="15" customHeight="1">
      <c r="B172" s="37" t="s">
        <v>19</v>
      </c>
      <c r="C172" s="39" t="s">
        <v>5</v>
      </c>
      <c r="D172" s="40" t="s">
        <v>3</v>
      </c>
      <c r="E172" s="41" t="s">
        <v>16</v>
      </c>
      <c r="F172" s="82" t="s">
        <v>842</v>
      </c>
      <c r="G172" s="37" t="s">
        <v>17</v>
      </c>
      <c r="Q172" s="34"/>
      <c r="R172" s="35"/>
      <c r="S172" s="36"/>
    </row>
    <row r="173" spans="1:20" s="33" customFormat="1" ht="15" customHeight="1">
      <c r="A173" s="33" t="s">
        <v>11</v>
      </c>
      <c r="B173" s="38">
        <f>(P162+O145+T124+P104+Q86+Q48+M31+R9+R66)</f>
        <v>144734</v>
      </c>
      <c r="C173" s="35">
        <f>(P157+O141+T119+P100+Q81+Q44+M27+R5+R62)</f>
        <v>44492</v>
      </c>
      <c r="D173" s="35">
        <f>(O142+T120+P101+Q82+Q45+M28+R6+P158+R63)</f>
        <v>38874</v>
      </c>
      <c r="E173" s="35">
        <f>(P159+O143+T121+P102+Q83+Q46+M29+R7+R64)</f>
        <v>28929</v>
      </c>
      <c r="F173" s="35">
        <f>(P160+T122+Q84)</f>
        <v>2966</v>
      </c>
      <c r="G173" s="35">
        <f>(P161+T123+P103+Q85+R65+Q47+M30+R8+O144)</f>
        <v>29383</v>
      </c>
      <c r="L173" s="35"/>
      <c r="R173" s="37"/>
      <c r="S173" s="38"/>
      <c r="T173" s="36"/>
    </row>
    <row r="174" spans="1:20" s="33" customFormat="1" ht="15" customHeight="1">
      <c r="A174" s="33" t="s">
        <v>12</v>
      </c>
      <c r="B174" s="43">
        <v>1</v>
      </c>
      <c r="C174" s="36">
        <f>SUM(C173/$B$173)</f>
        <v>0.30740530904970498</v>
      </c>
      <c r="D174" s="36">
        <f>SUM(D173/$B$173)</f>
        <v>0.2685892741166554</v>
      </c>
      <c r="E174" s="36">
        <f>SUM(E173/$B$173)</f>
        <v>0.19987701576685507</v>
      </c>
      <c r="F174" s="36">
        <f>SUM(F173/$B$173)</f>
        <v>2.049276603976951E-2</v>
      </c>
      <c r="G174" s="36">
        <f>SUM(G173/$B$173)</f>
        <v>0.20301380463470919</v>
      </c>
      <c r="L174" s="35"/>
    </row>
    <row r="175" spans="1:20" s="33" customFormat="1" ht="15" customHeight="1">
      <c r="A175" s="33" t="s">
        <v>13</v>
      </c>
      <c r="B175" s="37">
        <v>45</v>
      </c>
      <c r="C175" s="33">
        <v>15</v>
      </c>
      <c r="D175" s="33">
        <v>13</v>
      </c>
      <c r="E175" s="33">
        <v>10</v>
      </c>
      <c r="F175" s="33">
        <v>0</v>
      </c>
      <c r="G175" s="33">
        <v>7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X222"/>
  <sheetViews>
    <sheetView topLeftCell="A25" workbookViewId="0">
      <selection activeCell="B51" sqref="B5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7109375" customWidth="1"/>
  </cols>
  <sheetData>
    <row r="1" spans="1:18" s="2" customFormat="1" ht="16.5" customHeight="1">
      <c r="A1" s="1" t="s">
        <v>701</v>
      </c>
    </row>
    <row r="2" spans="1:18" s="2" customFormat="1" ht="9.75" customHeight="1" thickBot="1">
      <c r="A2" s="3"/>
    </row>
    <row r="3" spans="1:18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6"/>
      <c r="O3" s="13" t="s">
        <v>9</v>
      </c>
      <c r="P3" s="14"/>
    </row>
    <row r="4" spans="1:18" s="2" customFormat="1" ht="16.5" customHeight="1" thickBot="1">
      <c r="A4" s="7" t="s">
        <v>695</v>
      </c>
      <c r="B4" s="15" t="s">
        <v>14</v>
      </c>
      <c r="C4" s="9">
        <v>4957</v>
      </c>
      <c r="D4" s="9"/>
      <c r="E4" s="9"/>
      <c r="F4" s="9"/>
      <c r="G4" s="10"/>
      <c r="H4" s="10"/>
      <c r="I4" s="10"/>
      <c r="J4" s="9"/>
      <c r="K4" s="9"/>
      <c r="L4" s="10"/>
      <c r="M4" s="10"/>
      <c r="N4" s="11" t="s">
        <v>4</v>
      </c>
      <c r="P4" s="13" t="s">
        <v>11</v>
      </c>
      <c r="Q4" s="13" t="s">
        <v>12</v>
      </c>
      <c r="R4" s="13" t="s">
        <v>13</v>
      </c>
    </row>
    <row r="5" spans="1:18" s="2" customFormat="1" ht="16.5" customHeight="1" thickBot="1">
      <c r="A5" s="7" t="s">
        <v>692</v>
      </c>
      <c r="B5" s="8" t="s">
        <v>3</v>
      </c>
      <c r="C5" s="10">
        <v>3222</v>
      </c>
      <c r="D5" s="10">
        <v>3464</v>
      </c>
      <c r="E5" s="10">
        <v>3495</v>
      </c>
      <c r="F5" s="10">
        <v>3577</v>
      </c>
      <c r="G5" s="9">
        <v>3596</v>
      </c>
      <c r="H5" s="10"/>
      <c r="I5" s="9"/>
      <c r="J5" s="10"/>
      <c r="K5" s="10"/>
      <c r="L5" s="10"/>
      <c r="M5" s="10"/>
      <c r="N5" s="11" t="s">
        <v>8</v>
      </c>
      <c r="O5" s="16" t="s">
        <v>5</v>
      </c>
      <c r="P5" s="17">
        <f>(C6+C7+C14+C15)</f>
        <v>5030</v>
      </c>
      <c r="Q5" s="14">
        <f>SUM(P5/P10)</f>
        <v>0.28086436986989782</v>
      </c>
      <c r="R5" s="2">
        <v>1</v>
      </c>
    </row>
    <row r="6" spans="1:18" s="2" customFormat="1" ht="16.5" customHeight="1" thickBot="1">
      <c r="A6" s="7" t="s">
        <v>688</v>
      </c>
      <c r="B6" s="12" t="s">
        <v>5</v>
      </c>
      <c r="C6" s="10">
        <v>2109</v>
      </c>
      <c r="D6" s="10">
        <v>2243</v>
      </c>
      <c r="E6" s="10">
        <v>2259</v>
      </c>
      <c r="F6" s="10">
        <v>2362</v>
      </c>
      <c r="G6" s="10">
        <v>2681</v>
      </c>
      <c r="H6" s="10">
        <v>2743</v>
      </c>
      <c r="I6" s="10">
        <v>2800</v>
      </c>
      <c r="J6" s="10">
        <v>2882</v>
      </c>
      <c r="K6" s="10">
        <v>3042</v>
      </c>
      <c r="L6" s="10">
        <v>3047</v>
      </c>
      <c r="M6" s="9">
        <v>3227</v>
      </c>
      <c r="N6" s="11" t="s">
        <v>7</v>
      </c>
      <c r="O6" s="20" t="s">
        <v>3</v>
      </c>
      <c r="P6" s="17">
        <f>(C5+C9+C10)</f>
        <v>4921</v>
      </c>
      <c r="Q6" s="14">
        <f>SUM(P6/P10)</f>
        <v>0.27477804455860183</v>
      </c>
      <c r="R6" s="2">
        <v>2</v>
      </c>
    </row>
    <row r="7" spans="1:18" s="2" customFormat="1" ht="16.5" customHeight="1" thickBot="1">
      <c r="A7" s="18" t="s">
        <v>689</v>
      </c>
      <c r="B7" s="19" t="s">
        <v>5</v>
      </c>
      <c r="C7" s="10">
        <v>2076</v>
      </c>
      <c r="D7" s="10">
        <v>2155</v>
      </c>
      <c r="E7" s="10">
        <v>2173</v>
      </c>
      <c r="F7" s="10">
        <v>2239</v>
      </c>
      <c r="G7" s="10">
        <v>2420</v>
      </c>
      <c r="H7" s="10">
        <v>2446</v>
      </c>
      <c r="I7" s="10">
        <v>2482</v>
      </c>
      <c r="J7" s="10">
        <v>2527</v>
      </c>
      <c r="K7" s="10">
        <v>2627</v>
      </c>
      <c r="L7" s="10">
        <v>2628</v>
      </c>
      <c r="M7" s="10">
        <v>2865</v>
      </c>
      <c r="N7" s="11"/>
      <c r="O7" s="21" t="s">
        <v>16</v>
      </c>
      <c r="P7" s="17">
        <f>(C8+C11)</f>
        <v>1605</v>
      </c>
      <c r="Q7" s="14">
        <f>SUM(P7/P10)</f>
        <v>8.9619744262661227E-2</v>
      </c>
    </row>
    <row r="8" spans="1:18" s="2" customFormat="1" ht="16.5" customHeight="1" thickBot="1">
      <c r="A8" s="18" t="s">
        <v>700</v>
      </c>
      <c r="B8" s="22" t="s">
        <v>16</v>
      </c>
      <c r="C8" s="10">
        <v>1006</v>
      </c>
      <c r="D8" s="10">
        <v>1101</v>
      </c>
      <c r="E8" s="10">
        <v>1127</v>
      </c>
      <c r="F8" s="10">
        <v>1135</v>
      </c>
      <c r="G8" s="10">
        <v>1144</v>
      </c>
      <c r="H8" s="10">
        <v>1251</v>
      </c>
      <c r="I8" s="10">
        <v>1710</v>
      </c>
      <c r="J8" s="10">
        <v>1804</v>
      </c>
      <c r="K8" s="10">
        <v>2061</v>
      </c>
      <c r="L8" s="10">
        <v>2064</v>
      </c>
      <c r="M8" s="10" t="s">
        <v>20</v>
      </c>
      <c r="O8" s="83" t="s">
        <v>687</v>
      </c>
      <c r="P8" s="17">
        <v>557</v>
      </c>
      <c r="Q8" s="14">
        <f>SUM(P8/P10)</f>
        <v>3.1101680719191466E-2</v>
      </c>
    </row>
    <row r="9" spans="1:18" s="2" customFormat="1" ht="16.5" customHeight="1" thickBot="1">
      <c r="A9" s="7" t="s">
        <v>693</v>
      </c>
      <c r="B9" s="8" t="s">
        <v>3</v>
      </c>
      <c r="C9" s="10">
        <v>921</v>
      </c>
      <c r="D9" s="10">
        <v>1089</v>
      </c>
      <c r="E9" s="10">
        <v>1091</v>
      </c>
      <c r="F9" s="10">
        <v>1101</v>
      </c>
      <c r="G9" s="10">
        <v>1127</v>
      </c>
      <c r="H9" s="10">
        <v>1155</v>
      </c>
      <c r="I9" s="10">
        <v>1228</v>
      </c>
      <c r="J9" s="10">
        <v>1843</v>
      </c>
      <c r="K9" s="10">
        <v>2178</v>
      </c>
      <c r="L9" s="10">
        <v>2183</v>
      </c>
      <c r="M9" s="9">
        <v>2935</v>
      </c>
      <c r="N9" s="11" t="s">
        <v>6</v>
      </c>
      <c r="O9" s="13" t="s">
        <v>17</v>
      </c>
      <c r="P9" s="17">
        <f>(C4+C12+C16)</f>
        <v>5796</v>
      </c>
      <c r="Q9" s="14">
        <f>SUM(P9/P10)</f>
        <v>0.32363616058964767</v>
      </c>
      <c r="R9" s="2">
        <v>1</v>
      </c>
    </row>
    <row r="10" spans="1:18" s="2" customFormat="1" ht="16.5" customHeight="1" thickBot="1">
      <c r="A10" s="18" t="s">
        <v>694</v>
      </c>
      <c r="B10" s="28" t="s">
        <v>3</v>
      </c>
      <c r="C10" s="10">
        <v>778</v>
      </c>
      <c r="D10" s="10">
        <v>895</v>
      </c>
      <c r="E10" s="10">
        <v>902</v>
      </c>
      <c r="F10" s="10">
        <v>911</v>
      </c>
      <c r="G10" s="10">
        <v>933</v>
      </c>
      <c r="H10" s="10">
        <v>955</v>
      </c>
      <c r="I10" s="10">
        <v>1001</v>
      </c>
      <c r="J10" s="10" t="s">
        <v>20</v>
      </c>
      <c r="P10" s="24">
        <v>17909</v>
      </c>
    </row>
    <row r="11" spans="1:18" s="2" customFormat="1" ht="16.5" customHeight="1" thickBot="1">
      <c r="A11" s="18" t="s">
        <v>698</v>
      </c>
      <c r="B11" s="22" t="s">
        <v>16</v>
      </c>
      <c r="C11" s="10">
        <v>599</v>
      </c>
      <c r="D11" s="10">
        <v>662</v>
      </c>
      <c r="E11" s="10">
        <v>678</v>
      </c>
      <c r="F11" s="10">
        <v>680</v>
      </c>
      <c r="G11" s="10">
        <v>686</v>
      </c>
      <c r="H11" s="10">
        <v>854</v>
      </c>
      <c r="I11" s="10" t="s">
        <v>20</v>
      </c>
    </row>
    <row r="12" spans="1:18" s="2" customFormat="1" ht="16.5" customHeight="1" thickBot="1">
      <c r="A12" s="18" t="s">
        <v>696</v>
      </c>
      <c r="B12" s="23" t="s">
        <v>14</v>
      </c>
      <c r="C12" s="10">
        <v>582</v>
      </c>
      <c r="D12" s="10">
        <v>921</v>
      </c>
      <c r="E12" s="10">
        <v>972</v>
      </c>
      <c r="F12" s="10">
        <v>985</v>
      </c>
      <c r="G12" s="10">
        <v>999</v>
      </c>
      <c r="H12" s="10">
        <v>1071</v>
      </c>
      <c r="I12" s="10">
        <v>1112</v>
      </c>
      <c r="J12" s="10">
        <v>1180</v>
      </c>
      <c r="K12" s="10" t="s">
        <v>20</v>
      </c>
    </row>
    <row r="13" spans="1:18" s="2" customFormat="1" ht="16.5" customHeight="1" thickBot="1">
      <c r="A13" s="18" t="s">
        <v>699</v>
      </c>
      <c r="B13" s="76" t="s">
        <v>687</v>
      </c>
      <c r="C13" s="10">
        <v>557</v>
      </c>
      <c r="D13" s="10">
        <v>593</v>
      </c>
      <c r="E13" s="10">
        <v>641</v>
      </c>
      <c r="F13" s="10">
        <v>646</v>
      </c>
      <c r="G13" s="10">
        <v>651</v>
      </c>
      <c r="H13" s="10" t="s">
        <v>20</v>
      </c>
    </row>
    <row r="14" spans="1:18" s="2" customFormat="1" ht="16.5" customHeight="1" thickBot="1">
      <c r="A14" s="18" t="s">
        <v>690</v>
      </c>
      <c r="B14" s="19" t="s">
        <v>5</v>
      </c>
      <c r="C14" s="10">
        <v>494</v>
      </c>
      <c r="D14" s="10">
        <v>550</v>
      </c>
      <c r="E14" s="10">
        <v>555</v>
      </c>
      <c r="F14" s="10">
        <v>625</v>
      </c>
      <c r="G14" s="10" t="s">
        <v>20</v>
      </c>
      <c r="K14" s="17"/>
      <c r="L14" s="17"/>
    </row>
    <row r="15" spans="1:18" s="2" customFormat="1" ht="16.5" customHeight="1" thickBot="1">
      <c r="A15" s="18" t="s">
        <v>691</v>
      </c>
      <c r="B15" s="19" t="s">
        <v>5</v>
      </c>
      <c r="C15" s="10">
        <v>351</v>
      </c>
      <c r="D15" s="10">
        <v>371</v>
      </c>
      <c r="E15" s="10">
        <v>381</v>
      </c>
      <c r="F15" s="10" t="s">
        <v>20</v>
      </c>
      <c r="K15" s="17"/>
      <c r="L15" s="17"/>
    </row>
    <row r="16" spans="1:18" s="2" customFormat="1" ht="16.5" customHeight="1" thickBot="1">
      <c r="A16" s="18" t="s">
        <v>697</v>
      </c>
      <c r="B16" s="23" t="s">
        <v>14</v>
      </c>
      <c r="C16" s="10">
        <v>257</v>
      </c>
      <c r="D16" s="10">
        <v>283</v>
      </c>
      <c r="E16" s="10" t="s">
        <v>20</v>
      </c>
      <c r="M16" s="17"/>
      <c r="P16" s="83"/>
      <c r="Q16" s="17"/>
      <c r="R16" s="14"/>
    </row>
    <row r="17" spans="1:19" s="2" customFormat="1" ht="10.5" customHeight="1">
      <c r="A17" s="1"/>
      <c r="D17" s="17"/>
    </row>
    <row r="18" spans="1:19" s="2" customFormat="1" ht="17.45" customHeight="1">
      <c r="A18" s="1" t="s">
        <v>702</v>
      </c>
    </row>
    <row r="19" spans="1:19" s="2" customFormat="1" ht="8.25" customHeight="1" thickBot="1">
      <c r="A19" s="1"/>
    </row>
    <row r="20" spans="1:19" s="2" customFormat="1" ht="17.45" customHeight="1" thickBot="1">
      <c r="A20" s="4" t="s">
        <v>0</v>
      </c>
      <c r="B20" s="5" t="s">
        <v>1</v>
      </c>
      <c r="C20" s="5" t="s">
        <v>2</v>
      </c>
      <c r="D20" s="5">
        <v>2</v>
      </c>
      <c r="E20" s="5">
        <v>3</v>
      </c>
      <c r="F20" s="5">
        <v>4</v>
      </c>
      <c r="G20" s="5">
        <v>5</v>
      </c>
      <c r="H20" s="5">
        <v>6</v>
      </c>
      <c r="I20" s="5">
        <v>7</v>
      </c>
      <c r="J20" s="5">
        <v>8</v>
      </c>
      <c r="K20" s="5">
        <v>9</v>
      </c>
      <c r="L20" s="5">
        <v>10</v>
      </c>
      <c r="M20" s="5">
        <v>11</v>
      </c>
      <c r="N20" s="5">
        <v>12</v>
      </c>
      <c r="O20" s="5"/>
      <c r="P20" s="13" t="s">
        <v>9</v>
      </c>
      <c r="Q20" s="14"/>
    </row>
    <row r="21" spans="1:19" s="2" customFormat="1" ht="17.45" customHeight="1" thickBot="1">
      <c r="A21" s="7" t="s">
        <v>707</v>
      </c>
      <c r="B21" s="8" t="s">
        <v>3</v>
      </c>
      <c r="C21" s="10">
        <v>2156</v>
      </c>
      <c r="D21" s="10">
        <v>2162</v>
      </c>
      <c r="E21" s="10">
        <v>2203</v>
      </c>
      <c r="F21" s="10">
        <v>2227</v>
      </c>
      <c r="G21" s="10">
        <v>2304</v>
      </c>
      <c r="H21" s="10">
        <v>2364</v>
      </c>
      <c r="I21" s="10">
        <v>2396</v>
      </c>
      <c r="J21" s="10">
        <v>2447</v>
      </c>
      <c r="K21" s="10">
        <v>2485</v>
      </c>
      <c r="L21" s="10">
        <v>2564</v>
      </c>
      <c r="M21" s="10">
        <v>2783</v>
      </c>
      <c r="N21" s="9">
        <v>3300</v>
      </c>
      <c r="O21" s="11" t="s">
        <v>8</v>
      </c>
      <c r="Q21" s="13" t="s">
        <v>11</v>
      </c>
      <c r="R21" s="13" t="s">
        <v>12</v>
      </c>
      <c r="S21" s="13" t="s">
        <v>13</v>
      </c>
    </row>
    <row r="22" spans="1:19" s="2" customFormat="1" ht="17.45" customHeight="1" thickBot="1">
      <c r="A22" s="7" t="s">
        <v>704</v>
      </c>
      <c r="B22" s="12" t="s">
        <v>5</v>
      </c>
      <c r="C22" s="10">
        <v>2114</v>
      </c>
      <c r="D22" s="10">
        <v>2216</v>
      </c>
      <c r="E22" s="10">
        <v>2131</v>
      </c>
      <c r="F22" s="10">
        <v>2137</v>
      </c>
      <c r="G22" s="10">
        <v>2363</v>
      </c>
      <c r="H22" s="10">
        <v>2676</v>
      </c>
      <c r="I22" s="10">
        <v>2704</v>
      </c>
      <c r="J22" s="10">
        <v>3005</v>
      </c>
      <c r="K22" s="10">
        <v>3056</v>
      </c>
      <c r="L22" s="9">
        <v>3109</v>
      </c>
      <c r="M22" s="10"/>
      <c r="N22" s="10"/>
      <c r="O22" s="11" t="s">
        <v>4</v>
      </c>
      <c r="P22" s="16" t="s">
        <v>5</v>
      </c>
      <c r="Q22" s="17">
        <f>(C22+C28+C30+C32+C33)</f>
        <v>4782</v>
      </c>
      <c r="R22" s="14">
        <f>SUM(Q22/Q26)</f>
        <v>0.30855594270228415</v>
      </c>
      <c r="S22" s="2">
        <v>1</v>
      </c>
    </row>
    <row r="23" spans="1:19" s="2" customFormat="1" ht="17.45" customHeight="1" thickBot="1">
      <c r="A23" s="18" t="s">
        <v>708</v>
      </c>
      <c r="B23" s="28" t="s">
        <v>3</v>
      </c>
      <c r="C23" s="10">
        <v>1536</v>
      </c>
      <c r="D23" s="10">
        <v>1540</v>
      </c>
      <c r="E23" s="10">
        <v>1578</v>
      </c>
      <c r="F23" s="10">
        <v>1593</v>
      </c>
      <c r="G23" s="10">
        <v>1640</v>
      </c>
      <c r="H23" s="10">
        <v>1660</v>
      </c>
      <c r="I23" s="10">
        <v>1687</v>
      </c>
      <c r="J23" s="10">
        <v>1722</v>
      </c>
      <c r="K23" s="10">
        <v>1767</v>
      </c>
      <c r="L23" s="10">
        <v>1822</v>
      </c>
      <c r="M23" s="10">
        <v>1904</v>
      </c>
      <c r="N23" s="10" t="s">
        <v>20</v>
      </c>
      <c r="P23" s="20" t="s">
        <v>3</v>
      </c>
      <c r="Q23" s="17">
        <f>(C21+C23)</f>
        <v>3692</v>
      </c>
      <c r="R23" s="14">
        <f>SUM(Q23/Q26)</f>
        <v>0.2382242870047748</v>
      </c>
      <c r="S23" s="2">
        <v>1</v>
      </c>
    </row>
    <row r="24" spans="1:19" s="2" customFormat="1" ht="17.45" customHeight="1" thickBot="1">
      <c r="A24" s="7" t="s">
        <v>712</v>
      </c>
      <c r="B24" s="44" t="s">
        <v>16</v>
      </c>
      <c r="C24" s="10">
        <v>1475</v>
      </c>
      <c r="D24" s="10">
        <v>1478</v>
      </c>
      <c r="E24" s="10">
        <v>1513</v>
      </c>
      <c r="F24" s="10">
        <v>1529</v>
      </c>
      <c r="G24" s="10">
        <v>1539</v>
      </c>
      <c r="H24" s="10">
        <v>1553</v>
      </c>
      <c r="I24" s="10">
        <v>1638</v>
      </c>
      <c r="J24" s="10">
        <v>1653</v>
      </c>
      <c r="K24" s="10">
        <v>1674</v>
      </c>
      <c r="L24" s="10">
        <v>2039</v>
      </c>
      <c r="M24" s="10">
        <v>2127</v>
      </c>
      <c r="N24" s="9">
        <v>2543</v>
      </c>
      <c r="O24" s="9" t="s">
        <v>6</v>
      </c>
      <c r="P24" s="21" t="s">
        <v>16</v>
      </c>
      <c r="Q24" s="17">
        <f>(C24+C26+C25)</f>
        <v>3824</v>
      </c>
      <c r="R24" s="14">
        <f>SUM(Q24/Q26)</f>
        <v>0.24674151503419797</v>
      </c>
      <c r="S24" s="2">
        <v>2</v>
      </c>
    </row>
    <row r="25" spans="1:19" s="2" customFormat="1" ht="17.45" customHeight="1" thickBot="1">
      <c r="A25" s="7" t="s">
        <v>580</v>
      </c>
      <c r="B25" s="44" t="s">
        <v>16</v>
      </c>
      <c r="C25" s="10">
        <v>1231</v>
      </c>
      <c r="D25" s="10">
        <v>1244</v>
      </c>
      <c r="E25" s="10">
        <v>1266</v>
      </c>
      <c r="F25" s="10">
        <v>1303</v>
      </c>
      <c r="G25" s="10">
        <v>1312</v>
      </c>
      <c r="H25" s="10">
        <v>1319</v>
      </c>
      <c r="I25" s="10">
        <v>1349</v>
      </c>
      <c r="J25" s="10">
        <v>1425</v>
      </c>
      <c r="K25" s="10">
        <v>1531</v>
      </c>
      <c r="L25" s="10">
        <v>2096</v>
      </c>
      <c r="M25" s="10">
        <v>2178</v>
      </c>
      <c r="N25" s="9">
        <v>2617</v>
      </c>
      <c r="O25" s="9" t="s">
        <v>7</v>
      </c>
      <c r="P25" s="13" t="s">
        <v>17</v>
      </c>
      <c r="Q25" s="17">
        <f>(C27+C29+C31+C34+C35+C36)</f>
        <v>3200</v>
      </c>
      <c r="R25" s="14">
        <f>SUM(Q25/Q26)</f>
        <v>0.20647825525874305</v>
      </c>
    </row>
    <row r="26" spans="1:19" s="2" customFormat="1" ht="17.45" customHeight="1" thickBot="1">
      <c r="A26" s="18" t="s">
        <v>713</v>
      </c>
      <c r="B26" s="22" t="s">
        <v>16</v>
      </c>
      <c r="C26" s="10">
        <v>1118</v>
      </c>
      <c r="D26" s="10">
        <v>1120</v>
      </c>
      <c r="E26" s="10">
        <v>1130</v>
      </c>
      <c r="F26" s="10">
        <v>1170</v>
      </c>
      <c r="G26" s="10">
        <v>1174</v>
      </c>
      <c r="H26" s="10">
        <v>1185</v>
      </c>
      <c r="I26" s="10">
        <v>1256</v>
      </c>
      <c r="J26" s="10">
        <v>1263</v>
      </c>
      <c r="K26" s="10">
        <v>1334</v>
      </c>
      <c r="L26" s="10" t="s">
        <v>20</v>
      </c>
      <c r="Q26" s="24">
        <v>15498</v>
      </c>
    </row>
    <row r="27" spans="1:19" s="2" customFormat="1" ht="17.45" customHeight="1" thickBot="1">
      <c r="A27" s="18" t="s">
        <v>705</v>
      </c>
      <c r="B27" s="23" t="s">
        <v>706</v>
      </c>
      <c r="C27" s="10">
        <v>923</v>
      </c>
      <c r="D27" s="10">
        <v>926</v>
      </c>
      <c r="E27" s="10">
        <v>951</v>
      </c>
      <c r="F27" s="10">
        <v>1104</v>
      </c>
      <c r="G27" s="10">
        <v>1109</v>
      </c>
      <c r="H27" s="10">
        <v>1114</v>
      </c>
      <c r="I27" s="10">
        <v>1338</v>
      </c>
      <c r="J27" s="10">
        <v>1360</v>
      </c>
      <c r="K27" s="10">
        <v>1920</v>
      </c>
      <c r="L27" s="10">
        <v>2067</v>
      </c>
      <c r="M27" s="10">
        <v>2079</v>
      </c>
      <c r="N27" s="10">
        <v>2320</v>
      </c>
      <c r="O27" s="11"/>
    </row>
    <row r="28" spans="1:19" s="2" customFormat="1" ht="17.45" customHeight="1" thickBot="1">
      <c r="A28" s="18" t="s">
        <v>563</v>
      </c>
      <c r="B28" s="19" t="s">
        <v>5</v>
      </c>
      <c r="C28" s="10">
        <v>832</v>
      </c>
      <c r="D28" s="10">
        <v>839</v>
      </c>
      <c r="E28" s="10">
        <v>848</v>
      </c>
      <c r="F28" s="10">
        <v>861</v>
      </c>
      <c r="G28" s="10">
        <v>971</v>
      </c>
      <c r="H28" s="10">
        <v>1026</v>
      </c>
      <c r="I28" s="10">
        <v>1037</v>
      </c>
      <c r="J28" s="10">
        <v>1326</v>
      </c>
      <c r="K28" s="10">
        <v>1351</v>
      </c>
      <c r="L28" s="10">
        <v>1391</v>
      </c>
      <c r="M28" s="10" t="s">
        <v>20</v>
      </c>
    </row>
    <row r="29" spans="1:19" s="2" customFormat="1" ht="17.45" customHeight="1" thickBot="1">
      <c r="A29" s="18" t="s">
        <v>711</v>
      </c>
      <c r="B29" s="23" t="s">
        <v>706</v>
      </c>
      <c r="C29" s="10">
        <v>788</v>
      </c>
      <c r="D29" s="10">
        <v>789</v>
      </c>
      <c r="E29" s="10">
        <v>809</v>
      </c>
      <c r="F29" s="10">
        <v>886</v>
      </c>
      <c r="G29" s="10">
        <v>894</v>
      </c>
      <c r="H29" s="10">
        <v>907</v>
      </c>
      <c r="I29" s="10">
        <v>1150</v>
      </c>
      <c r="J29" s="10">
        <v>1178</v>
      </c>
      <c r="K29" s="10" t="s">
        <v>20</v>
      </c>
    </row>
    <row r="30" spans="1:19" s="2" customFormat="1" ht="17.45" customHeight="1" thickBot="1">
      <c r="A30" s="18" t="s">
        <v>709</v>
      </c>
      <c r="B30" s="19" t="s">
        <v>5</v>
      </c>
      <c r="C30" s="10">
        <v>742</v>
      </c>
      <c r="D30" s="10">
        <v>744</v>
      </c>
      <c r="E30" s="10">
        <v>748</v>
      </c>
      <c r="F30" s="10">
        <v>763</v>
      </c>
      <c r="G30" s="10">
        <v>807</v>
      </c>
      <c r="H30" s="10"/>
      <c r="I30" s="10"/>
      <c r="J30" s="10" t="s">
        <v>20</v>
      </c>
    </row>
    <row r="31" spans="1:19" s="2" customFormat="1" ht="17.45" customHeight="1" thickBot="1">
      <c r="A31" s="18" t="s">
        <v>714</v>
      </c>
      <c r="B31" s="23" t="s">
        <v>706</v>
      </c>
      <c r="C31" s="10">
        <v>689</v>
      </c>
      <c r="D31" s="10">
        <v>692</v>
      </c>
      <c r="E31" s="10">
        <v>703</v>
      </c>
      <c r="F31" s="10">
        <v>750</v>
      </c>
      <c r="G31" s="10">
        <v>755</v>
      </c>
      <c r="H31" s="10"/>
      <c r="I31" s="10" t="s">
        <v>20</v>
      </c>
      <c r="L31" s="14"/>
    </row>
    <row r="32" spans="1:19" s="2" customFormat="1" ht="17.45" customHeight="1" thickBot="1">
      <c r="A32" s="18" t="s">
        <v>715</v>
      </c>
      <c r="B32" s="19" t="s">
        <v>5</v>
      </c>
      <c r="C32" s="10">
        <v>590</v>
      </c>
      <c r="D32" s="10">
        <v>592</v>
      </c>
      <c r="E32" s="10">
        <v>597</v>
      </c>
      <c r="F32" s="10">
        <v>599</v>
      </c>
      <c r="G32" s="10">
        <v>663</v>
      </c>
      <c r="H32" s="10" t="s">
        <v>20</v>
      </c>
      <c r="N32" s="24"/>
    </row>
    <row r="33" spans="1:22" s="2" customFormat="1" ht="17.45" customHeight="1" thickBot="1">
      <c r="A33" s="18" t="s">
        <v>710</v>
      </c>
      <c r="B33" s="19" t="s">
        <v>5</v>
      </c>
      <c r="C33" s="10">
        <v>504</v>
      </c>
      <c r="D33" s="10">
        <v>504</v>
      </c>
      <c r="E33" s="10">
        <v>505</v>
      </c>
      <c r="F33" s="10">
        <v>508</v>
      </c>
      <c r="G33" s="10" t="s">
        <v>20</v>
      </c>
      <c r="K33" s="17"/>
    </row>
    <row r="34" spans="1:22" s="2" customFormat="1" ht="17.45" customHeight="1" thickBot="1">
      <c r="A34" s="18" t="s">
        <v>716</v>
      </c>
      <c r="B34" s="23" t="s">
        <v>706</v>
      </c>
      <c r="C34" s="10">
        <v>448</v>
      </c>
      <c r="D34" s="10">
        <v>453</v>
      </c>
      <c r="E34" s="10">
        <v>459</v>
      </c>
      <c r="F34" s="10" t="s">
        <v>20</v>
      </c>
      <c r="J34" s="17"/>
    </row>
    <row r="35" spans="1:22" s="2" customFormat="1" ht="17.45" customHeight="1" thickBot="1">
      <c r="A35" s="18" t="s">
        <v>282</v>
      </c>
      <c r="B35" s="23" t="s">
        <v>14</v>
      </c>
      <c r="C35" s="10">
        <v>245</v>
      </c>
      <c r="D35" s="10">
        <v>395</v>
      </c>
      <c r="E35" s="10" t="s">
        <v>20</v>
      </c>
    </row>
    <row r="36" spans="1:22" s="2" customFormat="1" ht="17.45" customHeight="1" thickBot="1">
      <c r="A36" s="18" t="s">
        <v>717</v>
      </c>
      <c r="B36" s="23" t="s">
        <v>14</v>
      </c>
      <c r="C36" s="10">
        <v>107</v>
      </c>
      <c r="D36" s="10" t="s">
        <v>20</v>
      </c>
      <c r="L36" s="14"/>
    </row>
    <row r="37" spans="1:22">
      <c r="C37" s="33"/>
    </row>
    <row r="38" spans="1:22" s="2" customFormat="1" ht="17.45" customHeight="1">
      <c r="A38" s="1" t="s">
        <v>718</v>
      </c>
    </row>
    <row r="39" spans="1:22" s="2" customFormat="1" ht="10.5" customHeight="1" thickBot="1">
      <c r="A39" s="1"/>
    </row>
    <row r="40" spans="1:22" s="2" customFormat="1" ht="16.5" customHeight="1" thickBot="1">
      <c r="A40" s="4" t="s">
        <v>0</v>
      </c>
      <c r="B40" s="5" t="s">
        <v>1</v>
      </c>
      <c r="C40" s="5" t="s">
        <v>2</v>
      </c>
      <c r="D40" s="5">
        <v>2</v>
      </c>
      <c r="E40" s="5">
        <v>3</v>
      </c>
      <c r="F40" s="5">
        <v>4</v>
      </c>
      <c r="G40" s="5">
        <v>5</v>
      </c>
      <c r="H40" s="5">
        <v>6</v>
      </c>
      <c r="I40" s="5">
        <v>7</v>
      </c>
      <c r="J40" s="5">
        <v>8</v>
      </c>
      <c r="K40" s="5">
        <v>9</v>
      </c>
      <c r="L40" s="5">
        <v>10</v>
      </c>
      <c r="M40" s="5">
        <v>11</v>
      </c>
      <c r="N40" s="5">
        <v>12</v>
      </c>
      <c r="O40" s="5">
        <v>13</v>
      </c>
      <c r="P40" s="5">
        <v>14</v>
      </c>
      <c r="Q40" s="5">
        <v>15</v>
      </c>
      <c r="R40" s="6"/>
      <c r="S40" s="13" t="s">
        <v>9</v>
      </c>
      <c r="T40" s="14"/>
    </row>
    <row r="41" spans="1:22" s="2" customFormat="1" ht="16.5" customHeight="1" thickBot="1">
      <c r="A41" s="7" t="s">
        <v>731</v>
      </c>
      <c r="B41" s="15" t="s">
        <v>14</v>
      </c>
      <c r="C41" s="10">
        <v>2828</v>
      </c>
      <c r="D41" s="10">
        <v>2841</v>
      </c>
      <c r="E41" s="10">
        <v>2857</v>
      </c>
      <c r="F41" s="10">
        <v>2872</v>
      </c>
      <c r="G41" s="10">
        <v>2892</v>
      </c>
      <c r="H41" s="10">
        <v>2968</v>
      </c>
      <c r="I41" s="10">
        <v>3019</v>
      </c>
      <c r="J41" s="10">
        <v>3063</v>
      </c>
      <c r="K41" s="10">
        <v>3116</v>
      </c>
      <c r="L41" s="9">
        <v>3196</v>
      </c>
      <c r="M41" s="10"/>
      <c r="N41" s="10"/>
      <c r="O41" s="10"/>
      <c r="P41" s="10"/>
      <c r="Q41" s="10"/>
      <c r="R41" s="11" t="s">
        <v>4</v>
      </c>
      <c r="T41" s="13" t="s">
        <v>11</v>
      </c>
      <c r="U41" s="13" t="s">
        <v>12</v>
      </c>
      <c r="V41" s="13" t="s">
        <v>13</v>
      </c>
    </row>
    <row r="42" spans="1:22" s="2" customFormat="1" ht="16.5" customHeight="1" thickBot="1">
      <c r="A42" s="7" t="s">
        <v>722</v>
      </c>
      <c r="B42" s="44" t="s">
        <v>16</v>
      </c>
      <c r="C42" s="10">
        <v>2261</v>
      </c>
      <c r="D42" s="10">
        <v>2275</v>
      </c>
      <c r="E42" s="10">
        <v>2349</v>
      </c>
      <c r="F42" s="10">
        <v>2360</v>
      </c>
      <c r="G42" s="10">
        <v>2527</v>
      </c>
      <c r="H42" s="10">
        <v>2576</v>
      </c>
      <c r="I42" s="10">
        <v>2589</v>
      </c>
      <c r="J42" s="10">
        <v>2624</v>
      </c>
      <c r="K42" s="10">
        <v>2722</v>
      </c>
      <c r="L42" s="10">
        <v>2835</v>
      </c>
      <c r="M42" s="9">
        <v>3340</v>
      </c>
      <c r="N42" s="10"/>
      <c r="O42" s="10"/>
      <c r="P42" s="10"/>
      <c r="Q42" s="10"/>
      <c r="R42" s="11" t="s">
        <v>8</v>
      </c>
      <c r="S42" s="16" t="s">
        <v>5</v>
      </c>
      <c r="T42" s="17">
        <f>(C43+C46+C47+C52)</f>
        <v>5378</v>
      </c>
      <c r="U42" s="14">
        <f>SUM(T42/T48)</f>
        <v>0.28207279974824295</v>
      </c>
      <c r="V42" s="2">
        <v>2</v>
      </c>
    </row>
    <row r="43" spans="1:22" s="2" customFormat="1" ht="16.5" customHeight="1" thickBot="1">
      <c r="A43" s="7" t="s">
        <v>719</v>
      </c>
      <c r="B43" s="12" t="s">
        <v>5</v>
      </c>
      <c r="C43" s="10">
        <v>2097</v>
      </c>
      <c r="D43" s="10">
        <v>2100</v>
      </c>
      <c r="E43" s="10">
        <v>2106</v>
      </c>
      <c r="F43" s="10">
        <v>2110</v>
      </c>
      <c r="G43" s="10">
        <v>2113</v>
      </c>
      <c r="H43" s="10">
        <v>2133</v>
      </c>
      <c r="I43" s="10">
        <v>2373</v>
      </c>
      <c r="J43" s="10">
        <v>2394</v>
      </c>
      <c r="K43" s="10">
        <v>2405</v>
      </c>
      <c r="L43" s="10">
        <v>2414</v>
      </c>
      <c r="M43" s="10">
        <v>2420</v>
      </c>
      <c r="N43" s="10">
        <v>2423</v>
      </c>
      <c r="O43" s="10">
        <v>2462</v>
      </c>
      <c r="P43" s="10">
        <v>2530</v>
      </c>
      <c r="Q43" s="9">
        <v>2935</v>
      </c>
      <c r="R43" s="11" t="s">
        <v>7</v>
      </c>
      <c r="S43" s="20" t="s">
        <v>3</v>
      </c>
      <c r="T43" s="17">
        <f>(C44+C45+C48+C53)</f>
        <v>4619</v>
      </c>
      <c r="U43" s="14">
        <f>SUM(T43/T48)</f>
        <v>0.24226371551452849</v>
      </c>
      <c r="V43" s="2">
        <v>1</v>
      </c>
    </row>
    <row r="44" spans="1:22" s="2" customFormat="1" ht="16.5" customHeight="1" thickBot="1">
      <c r="A44" s="18" t="s">
        <v>723</v>
      </c>
      <c r="B44" s="28" t="s">
        <v>3</v>
      </c>
      <c r="C44" s="10">
        <v>1705</v>
      </c>
      <c r="D44" s="10">
        <v>1705</v>
      </c>
      <c r="E44" s="10">
        <v>1712</v>
      </c>
      <c r="F44" s="10">
        <v>1713</v>
      </c>
      <c r="G44" s="10">
        <v>1719</v>
      </c>
      <c r="H44" s="10">
        <v>1725</v>
      </c>
      <c r="I44" s="10">
        <v>1734</v>
      </c>
      <c r="J44" s="10">
        <v>1832</v>
      </c>
      <c r="K44" s="10">
        <v>1859</v>
      </c>
      <c r="L44" s="10">
        <v>1871</v>
      </c>
      <c r="M44" s="10">
        <v>1918</v>
      </c>
      <c r="N44" s="10">
        <v>1942</v>
      </c>
      <c r="O44" s="10">
        <v>2198</v>
      </c>
      <c r="P44" s="10">
        <v>2336</v>
      </c>
      <c r="Q44" s="10">
        <v>2405</v>
      </c>
      <c r="R44" s="9"/>
      <c r="S44" s="21" t="s">
        <v>16</v>
      </c>
      <c r="T44" s="17">
        <f>(C42+C49+C58+C57)</f>
        <v>3576</v>
      </c>
      <c r="U44" s="14">
        <f>SUM(T44/T48)</f>
        <v>0.18755900555963495</v>
      </c>
      <c r="V44" s="2">
        <v>1</v>
      </c>
    </row>
    <row r="45" spans="1:22" s="2" customFormat="1" ht="16.5" customHeight="1" thickBot="1">
      <c r="A45" s="7" t="s">
        <v>726</v>
      </c>
      <c r="B45" s="8" t="s">
        <v>3</v>
      </c>
      <c r="C45" s="10">
        <v>1621</v>
      </c>
      <c r="D45" s="10">
        <v>1626</v>
      </c>
      <c r="E45" s="10">
        <v>1643</v>
      </c>
      <c r="F45" s="10">
        <v>1654</v>
      </c>
      <c r="G45" s="10">
        <v>1671</v>
      </c>
      <c r="H45" s="10">
        <v>1684</v>
      </c>
      <c r="I45" s="10">
        <v>1695</v>
      </c>
      <c r="J45" s="10">
        <v>1828</v>
      </c>
      <c r="K45" s="10">
        <v>1862</v>
      </c>
      <c r="L45" s="10">
        <v>1889</v>
      </c>
      <c r="M45" s="10">
        <v>1963</v>
      </c>
      <c r="N45" s="10">
        <v>2007</v>
      </c>
      <c r="O45" s="10">
        <v>2588</v>
      </c>
      <c r="P45" s="10">
        <v>2750</v>
      </c>
      <c r="Q45" s="9">
        <v>2853</v>
      </c>
      <c r="R45" s="11" t="s">
        <v>6</v>
      </c>
      <c r="S45" s="75" t="s">
        <v>687</v>
      </c>
      <c r="T45" s="17">
        <f>(C55+C56)</f>
        <v>768</v>
      </c>
      <c r="U45" s="14">
        <f>SUM(T45/T48)</f>
        <v>4.0281128710794083E-2</v>
      </c>
    </row>
    <row r="46" spans="1:22" s="2" customFormat="1" ht="16.5" customHeight="1" thickBot="1">
      <c r="A46" s="7" t="s">
        <v>720</v>
      </c>
      <c r="B46" s="12" t="s">
        <v>5</v>
      </c>
      <c r="C46" s="10">
        <v>1523</v>
      </c>
      <c r="D46" s="10">
        <v>1527</v>
      </c>
      <c r="E46" s="10">
        <v>1531</v>
      </c>
      <c r="F46" s="10">
        <v>1537</v>
      </c>
      <c r="G46" s="10">
        <v>1541</v>
      </c>
      <c r="H46" s="10">
        <v>1550</v>
      </c>
      <c r="I46" s="10">
        <v>1641</v>
      </c>
      <c r="J46" s="10">
        <v>1646</v>
      </c>
      <c r="K46" s="10">
        <v>1663</v>
      </c>
      <c r="L46" s="10">
        <v>1663</v>
      </c>
      <c r="M46" s="10">
        <v>1669</v>
      </c>
      <c r="N46" s="10">
        <v>1673</v>
      </c>
      <c r="O46" s="10">
        <v>1698</v>
      </c>
      <c r="P46" s="10">
        <v>1723</v>
      </c>
      <c r="Q46" s="9">
        <v>2465</v>
      </c>
      <c r="R46" s="11" t="s">
        <v>10</v>
      </c>
      <c r="S46" s="26" t="s">
        <v>18</v>
      </c>
      <c r="T46" s="17">
        <v>486</v>
      </c>
      <c r="U46" s="14">
        <f>SUM(T46/T48)</f>
        <v>2.5490401762299383E-2</v>
      </c>
    </row>
    <row r="47" spans="1:22" s="2" customFormat="1" ht="16.5" customHeight="1" thickBot="1">
      <c r="A47" s="18" t="s">
        <v>721</v>
      </c>
      <c r="B47" s="19" t="s">
        <v>5</v>
      </c>
      <c r="C47" s="10">
        <v>1219</v>
      </c>
      <c r="D47" s="10">
        <v>1220</v>
      </c>
      <c r="E47" s="10">
        <v>1231</v>
      </c>
      <c r="F47" s="10">
        <v>1240</v>
      </c>
      <c r="G47" s="10">
        <v>1247</v>
      </c>
      <c r="H47" s="10">
        <v>1258</v>
      </c>
      <c r="I47" s="10">
        <v>1365</v>
      </c>
      <c r="J47" s="10">
        <v>1367</v>
      </c>
      <c r="K47" s="10">
        <v>1394</v>
      </c>
      <c r="L47" s="10">
        <v>1411</v>
      </c>
      <c r="M47" s="10">
        <v>1427</v>
      </c>
      <c r="N47" s="10">
        <v>1429</v>
      </c>
      <c r="O47" s="10">
        <v>1469</v>
      </c>
      <c r="P47" s="10">
        <v>1490</v>
      </c>
      <c r="Q47" s="10" t="s">
        <v>20</v>
      </c>
      <c r="S47" s="13" t="s">
        <v>17</v>
      </c>
      <c r="T47" s="17">
        <f>(C41+C51+C50+C59)</f>
        <v>4239</v>
      </c>
      <c r="U47" s="14">
        <f>SUM(T47/T48)</f>
        <v>0.22233294870450016</v>
      </c>
      <c r="V47" s="2">
        <v>1</v>
      </c>
    </row>
    <row r="48" spans="1:22" s="2" customFormat="1" ht="16.5" customHeight="1" thickBot="1">
      <c r="A48" s="18" t="s">
        <v>508</v>
      </c>
      <c r="B48" s="28" t="s">
        <v>3</v>
      </c>
      <c r="C48" s="10">
        <v>756</v>
      </c>
      <c r="D48" s="10">
        <v>764</v>
      </c>
      <c r="E48" s="10">
        <v>780</v>
      </c>
      <c r="F48" s="10">
        <v>787</v>
      </c>
      <c r="G48" s="10">
        <v>822</v>
      </c>
      <c r="H48" s="10">
        <v>828</v>
      </c>
      <c r="I48" s="10">
        <v>838</v>
      </c>
      <c r="J48" s="10">
        <v>1029</v>
      </c>
      <c r="K48" s="10">
        <v>1070</v>
      </c>
      <c r="L48" s="10">
        <v>1089</v>
      </c>
      <c r="M48" s="10">
        <v>1136</v>
      </c>
      <c r="N48" s="10">
        <v>1169</v>
      </c>
      <c r="O48" s="10" t="s">
        <v>20</v>
      </c>
      <c r="T48" s="24">
        <v>19066</v>
      </c>
    </row>
    <row r="49" spans="1:21" s="2" customFormat="1" ht="16.5" customHeight="1" thickBot="1">
      <c r="A49" s="18" t="s">
        <v>725</v>
      </c>
      <c r="B49" s="22" t="s">
        <v>16</v>
      </c>
      <c r="C49" s="10">
        <v>641</v>
      </c>
      <c r="D49" s="10">
        <v>646</v>
      </c>
      <c r="E49" s="10">
        <v>673</v>
      </c>
      <c r="F49" s="10">
        <v>680</v>
      </c>
      <c r="G49" s="10">
        <v>762</v>
      </c>
      <c r="H49" s="10">
        <v>781</v>
      </c>
      <c r="I49" s="10">
        <v>783</v>
      </c>
      <c r="J49" s="10">
        <v>793</v>
      </c>
      <c r="K49" s="10">
        <v>836</v>
      </c>
      <c r="L49" s="10">
        <v>890</v>
      </c>
      <c r="M49" s="10" t="s">
        <v>20</v>
      </c>
      <c r="N49"/>
      <c r="P49"/>
    </row>
    <row r="50" spans="1:21" s="2" customFormat="1" ht="16.5" customHeight="1" thickBot="1">
      <c r="A50" s="18" t="s">
        <v>621</v>
      </c>
      <c r="B50" s="23" t="s">
        <v>706</v>
      </c>
      <c r="C50" s="10">
        <v>641</v>
      </c>
      <c r="D50" s="10">
        <v>651</v>
      </c>
      <c r="E50" s="10">
        <v>658</v>
      </c>
      <c r="F50" s="10">
        <v>667</v>
      </c>
      <c r="G50" s="10">
        <v>677</v>
      </c>
      <c r="H50" s="10">
        <v>746</v>
      </c>
      <c r="I50" s="10">
        <v>750</v>
      </c>
      <c r="J50" s="10">
        <v>762</v>
      </c>
      <c r="K50" s="10">
        <v>1027</v>
      </c>
      <c r="L50" s="10">
        <v>1196</v>
      </c>
      <c r="M50" s="10">
        <v>1239</v>
      </c>
      <c r="N50" s="10">
        <v>1296</v>
      </c>
      <c r="O50" s="10">
        <v>1338</v>
      </c>
      <c r="P50" s="10" t="s">
        <v>20</v>
      </c>
    </row>
    <row r="51" spans="1:21" s="2" customFormat="1" ht="16.5" customHeight="1" thickBot="1">
      <c r="A51" s="18" t="s">
        <v>342</v>
      </c>
      <c r="B51" s="23" t="s">
        <v>706</v>
      </c>
      <c r="C51" s="10">
        <v>540</v>
      </c>
      <c r="D51" s="10">
        <v>579</v>
      </c>
      <c r="E51" s="10">
        <v>603</v>
      </c>
      <c r="F51" s="10">
        <v>623</v>
      </c>
      <c r="G51" s="10">
        <v>658</v>
      </c>
      <c r="H51" s="10">
        <v>704</v>
      </c>
      <c r="I51" s="10">
        <v>709</v>
      </c>
      <c r="J51" s="10">
        <v>715</v>
      </c>
      <c r="K51" s="10" t="s">
        <v>20</v>
      </c>
      <c r="L51" s="17"/>
      <c r="M51" s="14"/>
      <c r="N51" s="17"/>
    </row>
    <row r="52" spans="1:21" s="2" customFormat="1" ht="16.5" customHeight="1" thickBot="1">
      <c r="A52" s="18" t="s">
        <v>728</v>
      </c>
      <c r="B52" s="19" t="s">
        <v>5</v>
      </c>
      <c r="C52" s="10">
        <v>539</v>
      </c>
      <c r="D52" s="10">
        <v>541</v>
      </c>
      <c r="E52" s="10">
        <v>543</v>
      </c>
      <c r="F52" s="10">
        <v>555</v>
      </c>
      <c r="G52" s="10">
        <v>562</v>
      </c>
      <c r="H52" s="10">
        <v>570</v>
      </c>
      <c r="I52" s="10" t="s">
        <v>20</v>
      </c>
      <c r="K52" s="13"/>
      <c r="L52" s="17"/>
      <c r="M52" s="14"/>
    </row>
    <row r="53" spans="1:21" s="2" customFormat="1" ht="16.5" customHeight="1" thickBot="1">
      <c r="A53" s="18" t="s">
        <v>730</v>
      </c>
      <c r="B53" s="28" t="s">
        <v>3</v>
      </c>
      <c r="C53" s="10">
        <v>537</v>
      </c>
      <c r="D53" s="10">
        <v>539</v>
      </c>
      <c r="E53" s="10">
        <v>548</v>
      </c>
      <c r="F53" s="10">
        <v>552</v>
      </c>
      <c r="G53" s="10">
        <v>564</v>
      </c>
      <c r="H53" s="10">
        <v>581</v>
      </c>
      <c r="I53" s="10">
        <v>586</v>
      </c>
      <c r="J53" s="10" t="s">
        <v>20</v>
      </c>
      <c r="K53" s="17"/>
      <c r="L53" s="24"/>
    </row>
    <row r="54" spans="1:21" s="2" customFormat="1" ht="16.5" customHeight="1" thickBot="1">
      <c r="A54" s="18" t="s">
        <v>734</v>
      </c>
      <c r="B54" s="27" t="s">
        <v>18</v>
      </c>
      <c r="C54" s="10">
        <v>486</v>
      </c>
      <c r="D54" s="10">
        <v>491</v>
      </c>
      <c r="E54" s="10">
        <v>499</v>
      </c>
      <c r="F54" s="10">
        <v>512</v>
      </c>
      <c r="G54" s="10">
        <v>518</v>
      </c>
      <c r="H54" s="10" t="s">
        <v>20</v>
      </c>
    </row>
    <row r="55" spans="1:21" s="2" customFormat="1" ht="16.5" customHeight="1" thickBot="1">
      <c r="A55" s="18" t="s">
        <v>729</v>
      </c>
      <c r="B55" s="76" t="s">
        <v>687</v>
      </c>
      <c r="C55" s="10">
        <v>403</v>
      </c>
      <c r="D55" s="10">
        <v>450</v>
      </c>
      <c r="E55" s="10">
        <v>455</v>
      </c>
      <c r="F55" s="10">
        <v>670</v>
      </c>
      <c r="G55" s="10">
        <v>702</v>
      </c>
      <c r="H55" s="10">
        <v>786</v>
      </c>
      <c r="I55" s="10">
        <v>793</v>
      </c>
      <c r="J55" s="10">
        <v>798</v>
      </c>
      <c r="K55" s="10">
        <v>825</v>
      </c>
      <c r="L55" s="10" t="s">
        <v>20</v>
      </c>
    </row>
    <row r="56" spans="1:21" s="2" customFormat="1" ht="16.5" customHeight="1" thickBot="1">
      <c r="A56" s="18" t="s">
        <v>724</v>
      </c>
      <c r="B56" s="76" t="s">
        <v>687</v>
      </c>
      <c r="C56" s="10">
        <v>365</v>
      </c>
      <c r="D56" s="10">
        <v>393</v>
      </c>
      <c r="E56" s="10">
        <v>400</v>
      </c>
      <c r="F56" s="10" t="s">
        <v>20</v>
      </c>
      <c r="K56" s="13"/>
      <c r="L56" s="17"/>
      <c r="M56" s="14"/>
    </row>
    <row r="57" spans="1:21" s="2" customFormat="1" ht="16.5" customHeight="1" thickBot="1">
      <c r="A57" s="18" t="s">
        <v>727</v>
      </c>
      <c r="B57" s="22" t="s">
        <v>16</v>
      </c>
      <c r="C57" s="10">
        <v>350</v>
      </c>
      <c r="D57" s="10">
        <v>361</v>
      </c>
      <c r="E57" s="10">
        <v>444</v>
      </c>
      <c r="F57" s="10">
        <v>478</v>
      </c>
      <c r="G57" s="10" t="s">
        <v>20</v>
      </c>
      <c r="K57" s="17"/>
      <c r="L57" s="24"/>
    </row>
    <row r="58" spans="1:21" s="2" customFormat="1" ht="16.5" customHeight="1" thickBot="1">
      <c r="A58" s="18" t="s">
        <v>732</v>
      </c>
      <c r="B58" s="22" t="s">
        <v>16</v>
      </c>
      <c r="C58" s="10">
        <v>324</v>
      </c>
      <c r="D58" s="10">
        <v>337</v>
      </c>
      <c r="E58" s="10" t="s">
        <v>20</v>
      </c>
    </row>
    <row r="59" spans="1:21" s="2" customFormat="1" ht="16.5" customHeight="1" thickBot="1">
      <c r="A59" s="18" t="s">
        <v>733</v>
      </c>
      <c r="B59" s="23" t="s">
        <v>706</v>
      </c>
      <c r="C59" s="10">
        <v>230</v>
      </c>
      <c r="D59" s="10" t="s">
        <v>20</v>
      </c>
    </row>
    <row r="61" spans="1:21" s="2" customFormat="1" ht="17.45" customHeight="1">
      <c r="A61" s="1" t="s">
        <v>735</v>
      </c>
    </row>
    <row r="62" spans="1:21" s="2" customFormat="1" ht="10.5" customHeight="1" thickBot="1">
      <c r="A62" s="1"/>
    </row>
    <row r="63" spans="1:21" s="2" customFormat="1" ht="16.5" customHeight="1" thickBot="1">
      <c r="A63" s="4" t="s">
        <v>0</v>
      </c>
      <c r="B63" s="5" t="s">
        <v>1</v>
      </c>
      <c r="C63" s="5" t="s">
        <v>2</v>
      </c>
      <c r="D63" s="5">
        <v>2</v>
      </c>
      <c r="E63" s="5">
        <v>3</v>
      </c>
      <c r="F63" s="5">
        <v>4</v>
      </c>
      <c r="G63" s="5">
        <v>5</v>
      </c>
      <c r="H63" s="5">
        <v>6</v>
      </c>
      <c r="I63" s="5">
        <v>7</v>
      </c>
      <c r="J63" s="5">
        <v>8</v>
      </c>
      <c r="K63" s="5">
        <v>9</v>
      </c>
      <c r="L63" s="5">
        <v>10</v>
      </c>
      <c r="M63" s="5">
        <v>11</v>
      </c>
      <c r="N63" s="5">
        <v>12</v>
      </c>
      <c r="O63" s="5">
        <v>13</v>
      </c>
      <c r="P63" s="5">
        <v>14</v>
      </c>
      <c r="Q63" s="6"/>
      <c r="R63" s="13" t="s">
        <v>9</v>
      </c>
      <c r="S63" s="14"/>
    </row>
    <row r="64" spans="1:21" s="2" customFormat="1" ht="16.5" customHeight="1" thickBot="1">
      <c r="A64" s="7" t="s">
        <v>736</v>
      </c>
      <c r="B64" s="12" t="s">
        <v>5</v>
      </c>
      <c r="C64" s="10">
        <v>2710</v>
      </c>
      <c r="D64" s="10">
        <v>2712</v>
      </c>
      <c r="E64" s="10">
        <v>2776</v>
      </c>
      <c r="F64" s="10">
        <v>2790</v>
      </c>
      <c r="G64" s="10">
        <v>2863</v>
      </c>
      <c r="H64" s="10">
        <v>2885</v>
      </c>
      <c r="I64" s="9">
        <v>3105</v>
      </c>
      <c r="J64" s="10"/>
      <c r="K64" s="9"/>
      <c r="L64" s="10"/>
      <c r="M64" s="9"/>
      <c r="N64" s="10"/>
      <c r="O64" s="9"/>
      <c r="P64" s="9"/>
      <c r="Q64" s="11" t="s">
        <v>4</v>
      </c>
      <c r="S64" s="13" t="s">
        <v>11</v>
      </c>
      <c r="T64" s="13" t="s">
        <v>12</v>
      </c>
      <c r="U64" s="13" t="s">
        <v>13</v>
      </c>
    </row>
    <row r="65" spans="1:21" s="2" customFormat="1" ht="16.5" customHeight="1" thickBot="1">
      <c r="A65" s="7" t="s">
        <v>738</v>
      </c>
      <c r="B65" s="8" t="s">
        <v>3</v>
      </c>
      <c r="C65" s="10">
        <v>1868</v>
      </c>
      <c r="D65" s="10">
        <v>1874</v>
      </c>
      <c r="E65" s="10">
        <v>1877</v>
      </c>
      <c r="F65" s="10">
        <v>1882</v>
      </c>
      <c r="G65" s="10">
        <v>1914</v>
      </c>
      <c r="H65" s="10">
        <v>1944</v>
      </c>
      <c r="I65" s="10">
        <v>1958</v>
      </c>
      <c r="J65" s="10">
        <v>1960</v>
      </c>
      <c r="K65" s="10">
        <v>1975</v>
      </c>
      <c r="L65" s="10">
        <v>2011</v>
      </c>
      <c r="M65" s="10">
        <v>2059</v>
      </c>
      <c r="N65" s="10">
        <v>2357</v>
      </c>
      <c r="O65" s="10">
        <v>2645</v>
      </c>
      <c r="P65" s="9" t="s">
        <v>401</v>
      </c>
      <c r="Q65" s="11" t="s">
        <v>8</v>
      </c>
      <c r="R65" s="16" t="s">
        <v>5</v>
      </c>
      <c r="S65" s="17">
        <f>(C64+C73+C75+C79)</f>
        <v>3804</v>
      </c>
      <c r="T65" s="14">
        <f>SUM(S65/S70)</f>
        <v>0.26120991553938061</v>
      </c>
      <c r="U65" s="2">
        <v>1</v>
      </c>
    </row>
    <row r="66" spans="1:21" s="2" customFormat="1" ht="16.5" customHeight="1" thickBot="1">
      <c r="A66" s="7" t="s">
        <v>739</v>
      </c>
      <c r="B66" s="8" t="s">
        <v>3</v>
      </c>
      <c r="C66" s="10">
        <v>1532</v>
      </c>
      <c r="D66" s="10">
        <v>1537</v>
      </c>
      <c r="E66" s="10">
        <v>1542</v>
      </c>
      <c r="F66" s="10">
        <v>1551</v>
      </c>
      <c r="G66" s="10">
        <v>1574</v>
      </c>
      <c r="H66" s="10">
        <v>1590</v>
      </c>
      <c r="I66" s="10">
        <v>1603</v>
      </c>
      <c r="J66" s="10">
        <v>1608</v>
      </c>
      <c r="K66" s="10">
        <v>1623</v>
      </c>
      <c r="L66" s="10">
        <v>1643</v>
      </c>
      <c r="M66" s="10">
        <v>1689</v>
      </c>
      <c r="N66" s="10">
        <v>2204</v>
      </c>
      <c r="O66" s="10">
        <v>2409</v>
      </c>
      <c r="P66" s="9" t="s">
        <v>401</v>
      </c>
      <c r="Q66" s="11" t="s">
        <v>7</v>
      </c>
      <c r="R66" s="20" t="s">
        <v>3</v>
      </c>
      <c r="S66" s="17">
        <f>(C65+C66+C68)</f>
        <v>4408</v>
      </c>
      <c r="T66" s="14">
        <f>SUM(S66/S70)</f>
        <v>0.30268488635583329</v>
      </c>
      <c r="U66" s="2">
        <v>2</v>
      </c>
    </row>
    <row r="67" spans="1:21" s="2" customFormat="1" ht="16.5" customHeight="1" thickBot="1">
      <c r="A67" s="7" t="s">
        <v>743</v>
      </c>
      <c r="B67" s="44" t="s">
        <v>16</v>
      </c>
      <c r="C67" s="10">
        <v>1155</v>
      </c>
      <c r="D67" s="10">
        <v>1201</v>
      </c>
      <c r="E67" s="10">
        <v>1210</v>
      </c>
      <c r="F67" s="10">
        <v>1243</v>
      </c>
      <c r="G67" s="10">
        <v>1270</v>
      </c>
      <c r="H67" s="10">
        <v>1310</v>
      </c>
      <c r="I67" s="10">
        <v>1315</v>
      </c>
      <c r="J67" s="10">
        <v>1316</v>
      </c>
      <c r="K67" s="10">
        <v>1406</v>
      </c>
      <c r="L67" s="10">
        <v>1574</v>
      </c>
      <c r="M67" s="10">
        <v>1605</v>
      </c>
      <c r="N67" s="10">
        <v>1729</v>
      </c>
      <c r="O67" s="10">
        <v>1839</v>
      </c>
      <c r="P67" s="9" t="s">
        <v>401</v>
      </c>
      <c r="Q67" s="11" t="s">
        <v>6</v>
      </c>
      <c r="R67" s="21" t="s">
        <v>16</v>
      </c>
      <c r="S67" s="17">
        <f>(C67+C71+C72)</f>
        <v>2673</v>
      </c>
      <c r="T67" s="14">
        <f>SUM(S67/S70)</f>
        <v>0.18354734601387077</v>
      </c>
      <c r="U67" s="2">
        <v>1</v>
      </c>
    </row>
    <row r="68" spans="1:21" s="2" customFormat="1" ht="16.5" customHeight="1" thickBot="1">
      <c r="A68" s="18" t="s">
        <v>601</v>
      </c>
      <c r="B68" s="28" t="s">
        <v>3</v>
      </c>
      <c r="C68" s="10">
        <v>1008</v>
      </c>
      <c r="D68" s="10">
        <v>1020</v>
      </c>
      <c r="E68" s="10">
        <v>1027</v>
      </c>
      <c r="F68" s="10">
        <v>1036</v>
      </c>
      <c r="G68" s="10">
        <v>1049</v>
      </c>
      <c r="H68" s="10">
        <v>1060</v>
      </c>
      <c r="I68" s="10">
        <v>1068</v>
      </c>
      <c r="J68" s="10">
        <v>1073</v>
      </c>
      <c r="K68" s="10">
        <v>1105</v>
      </c>
      <c r="L68" s="10">
        <v>1125</v>
      </c>
      <c r="M68" s="10">
        <v>1174</v>
      </c>
      <c r="N68" s="10" t="s">
        <v>20</v>
      </c>
      <c r="R68" s="75" t="s">
        <v>687</v>
      </c>
      <c r="S68" s="17">
        <f>(C70+C74)</f>
        <v>1372</v>
      </c>
      <c r="T68" s="14">
        <f>SUM(S68/S70)</f>
        <v>9.4211357549955368E-2</v>
      </c>
    </row>
    <row r="69" spans="1:21" s="2" customFormat="1" ht="16.5" customHeight="1" thickBot="1">
      <c r="A69" s="18" t="s">
        <v>742</v>
      </c>
      <c r="B69" s="23" t="s">
        <v>14</v>
      </c>
      <c r="C69" s="10">
        <v>999</v>
      </c>
      <c r="D69" s="10">
        <v>1003</v>
      </c>
      <c r="E69" s="10">
        <v>1005</v>
      </c>
      <c r="F69" s="10">
        <v>1026</v>
      </c>
      <c r="G69" s="10">
        <v>1081</v>
      </c>
      <c r="H69" s="10">
        <v>1093</v>
      </c>
      <c r="I69" s="10">
        <v>1116</v>
      </c>
      <c r="J69" s="10">
        <v>1126</v>
      </c>
      <c r="K69" s="10">
        <v>1135</v>
      </c>
      <c r="L69" s="10">
        <v>1157</v>
      </c>
      <c r="M69" s="10">
        <v>1213</v>
      </c>
      <c r="N69" s="10">
        <v>1235</v>
      </c>
      <c r="O69" s="10" t="s">
        <v>20</v>
      </c>
      <c r="R69" s="13" t="s">
        <v>17</v>
      </c>
      <c r="S69" s="17">
        <f>(C69+C76+C77+C78+C80)</f>
        <v>2306</v>
      </c>
      <c r="T69" s="14">
        <f>SUM(S69/S70)</f>
        <v>0.15834649454095998</v>
      </c>
    </row>
    <row r="70" spans="1:21" s="2" customFormat="1" ht="16.5" customHeight="1" thickBot="1">
      <c r="A70" s="18" t="s">
        <v>595</v>
      </c>
      <c r="B70" s="76" t="s">
        <v>687</v>
      </c>
      <c r="C70" s="10">
        <v>968</v>
      </c>
      <c r="D70" s="10">
        <v>988</v>
      </c>
      <c r="E70" s="10">
        <v>994</v>
      </c>
      <c r="F70" s="10">
        <v>1059</v>
      </c>
      <c r="G70" s="10">
        <v>1076</v>
      </c>
      <c r="H70" s="10">
        <v>1263</v>
      </c>
      <c r="I70" s="10">
        <v>1271</v>
      </c>
      <c r="J70" s="10">
        <v>1272</v>
      </c>
      <c r="K70" s="10">
        <v>1341</v>
      </c>
      <c r="L70" s="10">
        <v>1376</v>
      </c>
      <c r="M70" s="10">
        <v>1424</v>
      </c>
      <c r="N70" s="10">
        <v>1480</v>
      </c>
      <c r="O70" s="10">
        <v>1558</v>
      </c>
      <c r="P70" s="10" t="s">
        <v>20</v>
      </c>
      <c r="S70" s="24">
        <v>14563</v>
      </c>
    </row>
    <row r="71" spans="1:21" s="2" customFormat="1" ht="16.5" customHeight="1" thickBot="1">
      <c r="A71" s="18" t="s">
        <v>744</v>
      </c>
      <c r="B71" s="22" t="s">
        <v>16</v>
      </c>
      <c r="C71" s="10">
        <v>881</v>
      </c>
      <c r="D71" s="10">
        <v>895</v>
      </c>
      <c r="E71" s="10">
        <v>900</v>
      </c>
      <c r="F71" s="10">
        <v>927</v>
      </c>
      <c r="G71" s="10">
        <v>945</v>
      </c>
      <c r="H71" s="10">
        <v>985</v>
      </c>
      <c r="I71" s="10">
        <v>1004</v>
      </c>
      <c r="J71" s="10">
        <v>1005</v>
      </c>
      <c r="K71" s="10">
        <v>1123</v>
      </c>
      <c r="L71" s="10">
        <v>1490</v>
      </c>
      <c r="M71" s="10">
        <v>1528</v>
      </c>
      <c r="N71" s="10">
        <v>1584</v>
      </c>
      <c r="O71" s="10">
        <v>1688</v>
      </c>
      <c r="P71" s="10"/>
      <c r="Q71" s="11"/>
    </row>
    <row r="72" spans="1:21" s="2" customFormat="1" ht="16.5" customHeight="1" thickBot="1">
      <c r="A72" s="18" t="s">
        <v>745</v>
      </c>
      <c r="B72" s="22" t="s">
        <v>16</v>
      </c>
      <c r="C72" s="10">
        <v>637</v>
      </c>
      <c r="D72" s="10">
        <v>642</v>
      </c>
      <c r="E72" s="10">
        <v>648</v>
      </c>
      <c r="F72" s="10">
        <v>665</v>
      </c>
      <c r="G72" s="10">
        <v>675</v>
      </c>
      <c r="H72" s="10">
        <v>720</v>
      </c>
      <c r="I72" s="10">
        <v>728</v>
      </c>
      <c r="J72" s="10">
        <v>729</v>
      </c>
      <c r="K72" s="10"/>
      <c r="L72" s="10" t="s">
        <v>20</v>
      </c>
    </row>
    <row r="73" spans="1:21" s="2" customFormat="1" ht="16.5" customHeight="1" thickBot="1">
      <c r="A73" s="18" t="s">
        <v>737</v>
      </c>
      <c r="B73" s="19" t="s">
        <v>5</v>
      </c>
      <c r="C73" s="10">
        <v>462</v>
      </c>
      <c r="D73" s="10">
        <v>471</v>
      </c>
      <c r="E73" s="10">
        <v>520</v>
      </c>
      <c r="F73" s="10">
        <v>531</v>
      </c>
      <c r="G73" s="10">
        <v>552</v>
      </c>
      <c r="H73" s="10">
        <v>554</v>
      </c>
      <c r="I73" s="10">
        <v>689</v>
      </c>
      <c r="J73" s="10">
        <v>840</v>
      </c>
      <c r="K73" s="10"/>
      <c r="L73" s="10">
        <v>849</v>
      </c>
      <c r="M73" s="10" t="s">
        <v>20</v>
      </c>
    </row>
    <row r="74" spans="1:21" s="2" customFormat="1" ht="16.5" customHeight="1" thickBot="1">
      <c r="A74" s="18" t="s">
        <v>741</v>
      </c>
      <c r="B74" s="76" t="s">
        <v>687</v>
      </c>
      <c r="C74" s="10">
        <v>404</v>
      </c>
      <c r="D74" s="10">
        <v>410</v>
      </c>
      <c r="E74" s="10">
        <v>415</v>
      </c>
      <c r="F74" s="10">
        <v>460</v>
      </c>
      <c r="G74" s="10">
        <v>474</v>
      </c>
      <c r="H74" s="10" t="s">
        <v>20</v>
      </c>
      <c r="M74" s="21"/>
      <c r="N74" s="17"/>
      <c r="O74" s="14"/>
    </row>
    <row r="75" spans="1:21" s="2" customFormat="1" ht="16.5" customHeight="1" thickBot="1">
      <c r="A75" s="18" t="s">
        <v>740</v>
      </c>
      <c r="B75" s="19" t="s">
        <v>5</v>
      </c>
      <c r="C75" s="10">
        <v>398</v>
      </c>
      <c r="D75" s="10">
        <v>398</v>
      </c>
      <c r="E75" s="10">
        <v>440</v>
      </c>
      <c r="F75" s="10">
        <v>443</v>
      </c>
      <c r="G75" s="10">
        <v>481</v>
      </c>
      <c r="H75" s="10"/>
      <c r="I75" s="10" t="s">
        <v>20</v>
      </c>
      <c r="M75" s="26"/>
      <c r="N75" s="17"/>
      <c r="O75" s="14"/>
    </row>
    <row r="76" spans="1:21" s="2" customFormat="1" ht="16.5" customHeight="1" thickBot="1">
      <c r="A76" s="18" t="s">
        <v>747</v>
      </c>
      <c r="B76" s="23" t="s">
        <v>14</v>
      </c>
      <c r="C76" s="10">
        <v>380</v>
      </c>
      <c r="D76" s="10">
        <v>384</v>
      </c>
      <c r="E76" s="10">
        <v>393</v>
      </c>
      <c r="F76" s="10">
        <v>402</v>
      </c>
      <c r="G76" s="10" t="s">
        <v>20</v>
      </c>
      <c r="M76" s="49"/>
      <c r="N76" s="17"/>
      <c r="O76" s="14"/>
    </row>
    <row r="77" spans="1:21" s="2" customFormat="1" ht="16.5" customHeight="1" thickBot="1">
      <c r="A77" s="18" t="s">
        <v>748</v>
      </c>
      <c r="B77" s="23" t="s">
        <v>14</v>
      </c>
      <c r="C77" s="10">
        <v>353</v>
      </c>
      <c r="D77" s="10">
        <v>360</v>
      </c>
      <c r="E77" s="10">
        <v>369</v>
      </c>
      <c r="F77" s="10" t="s">
        <v>20</v>
      </c>
      <c r="J77" s="17"/>
      <c r="M77" s="75"/>
      <c r="N77" s="17"/>
      <c r="O77" s="14"/>
    </row>
    <row r="78" spans="1:21" s="2" customFormat="1" ht="16.5" customHeight="1" thickBot="1">
      <c r="A78" s="18" t="s">
        <v>749</v>
      </c>
      <c r="B78" s="23" t="s">
        <v>706</v>
      </c>
      <c r="C78" s="10">
        <v>343</v>
      </c>
      <c r="D78" s="10">
        <v>425</v>
      </c>
      <c r="E78" s="10">
        <v>430</v>
      </c>
      <c r="F78" s="10">
        <v>464</v>
      </c>
      <c r="G78" s="10">
        <v>486</v>
      </c>
      <c r="H78" s="10">
        <v>519</v>
      </c>
      <c r="I78" s="10">
        <v>521</v>
      </c>
      <c r="J78" s="10">
        <v>521</v>
      </c>
      <c r="K78" s="10" t="s">
        <v>20</v>
      </c>
      <c r="M78" s="78"/>
      <c r="N78" s="17"/>
      <c r="O78" s="14"/>
    </row>
    <row r="79" spans="1:21" s="2" customFormat="1" ht="16.5" customHeight="1" thickBot="1">
      <c r="A79" s="18" t="s">
        <v>746</v>
      </c>
      <c r="B79" s="19" t="s">
        <v>5</v>
      </c>
      <c r="C79" s="10">
        <v>234</v>
      </c>
      <c r="D79" s="10">
        <v>238</v>
      </c>
      <c r="E79" s="10" t="s">
        <v>20</v>
      </c>
      <c r="M79" s="13"/>
      <c r="N79" s="17"/>
      <c r="O79" s="14"/>
    </row>
    <row r="80" spans="1:21" s="2" customFormat="1" ht="16.5" customHeight="1" thickBot="1">
      <c r="A80" s="18" t="s">
        <v>525</v>
      </c>
      <c r="B80" s="23" t="s">
        <v>706</v>
      </c>
      <c r="C80" s="10">
        <v>231</v>
      </c>
      <c r="D80" s="10" t="s">
        <v>20</v>
      </c>
      <c r="N80" s="24"/>
    </row>
    <row r="81" spans="1:20" s="2" customFormat="1" ht="11.25" customHeight="1">
      <c r="A81" s="29"/>
      <c r="B81" s="30"/>
      <c r="C81" s="46"/>
      <c r="D81" s="46"/>
      <c r="E81" s="46"/>
      <c r="F81" s="17"/>
      <c r="G81" s="17"/>
      <c r="H81" s="17"/>
      <c r="I81" s="17"/>
      <c r="J81" s="17"/>
      <c r="K81" s="17"/>
      <c r="L81" s="17"/>
      <c r="M81" s="17"/>
      <c r="N81" s="45"/>
    </row>
    <row r="82" spans="1:20" s="2" customFormat="1" ht="17.45" customHeight="1">
      <c r="A82" s="1" t="s">
        <v>750</v>
      </c>
    </row>
    <row r="83" spans="1:20" s="2" customFormat="1" ht="10.5" customHeight="1" thickBot="1">
      <c r="A83" s="1"/>
    </row>
    <row r="84" spans="1:20" s="2" customFormat="1" ht="16.5" customHeight="1" thickBot="1">
      <c r="A84" s="4" t="s">
        <v>0</v>
      </c>
      <c r="B84" s="5" t="s">
        <v>1</v>
      </c>
      <c r="C84" s="5" t="s">
        <v>2</v>
      </c>
      <c r="D84" s="5">
        <v>2</v>
      </c>
      <c r="E84" s="5">
        <v>3</v>
      </c>
      <c r="F84" s="5">
        <v>4</v>
      </c>
      <c r="G84" s="5">
        <v>5</v>
      </c>
      <c r="H84" s="5">
        <v>6</v>
      </c>
      <c r="I84" s="5">
        <v>7</v>
      </c>
      <c r="J84" s="5">
        <v>8</v>
      </c>
      <c r="K84" s="5">
        <v>9</v>
      </c>
      <c r="L84" s="5">
        <v>10</v>
      </c>
      <c r="M84" s="5">
        <v>11</v>
      </c>
      <c r="N84" s="5">
        <v>12</v>
      </c>
      <c r="O84" s="5">
        <v>13</v>
      </c>
      <c r="P84" s="6"/>
      <c r="Q84" s="13" t="s">
        <v>9</v>
      </c>
      <c r="R84" s="14"/>
    </row>
    <row r="85" spans="1:20" s="2" customFormat="1" ht="16.5" customHeight="1" thickBot="1">
      <c r="A85" s="7" t="s">
        <v>757</v>
      </c>
      <c r="B85" s="44" t="s">
        <v>16</v>
      </c>
      <c r="C85" s="10">
        <v>2361</v>
      </c>
      <c r="D85" s="10">
        <v>2372</v>
      </c>
      <c r="E85" s="10">
        <v>2378</v>
      </c>
      <c r="F85" s="10">
        <v>2416</v>
      </c>
      <c r="G85" s="10">
        <v>2452</v>
      </c>
      <c r="H85" s="10">
        <v>2488</v>
      </c>
      <c r="I85" s="10">
        <v>2594</v>
      </c>
      <c r="J85" s="10">
        <v>2634</v>
      </c>
      <c r="K85" s="10">
        <v>2888</v>
      </c>
      <c r="L85" s="9">
        <v>2914</v>
      </c>
      <c r="M85" s="10"/>
      <c r="N85" s="10"/>
      <c r="O85" s="10"/>
      <c r="P85" s="11" t="s">
        <v>4</v>
      </c>
      <c r="R85" s="13" t="s">
        <v>11</v>
      </c>
      <c r="S85" s="13" t="s">
        <v>12</v>
      </c>
      <c r="T85" s="13" t="s">
        <v>13</v>
      </c>
    </row>
    <row r="86" spans="1:20" s="2" customFormat="1" ht="16.5" customHeight="1" thickBot="1">
      <c r="A86" s="7" t="s">
        <v>759</v>
      </c>
      <c r="B86" s="15" t="s">
        <v>14</v>
      </c>
      <c r="C86" s="10">
        <v>1867</v>
      </c>
      <c r="D86" s="10">
        <v>1902</v>
      </c>
      <c r="E86" s="10">
        <v>1917</v>
      </c>
      <c r="F86" s="10">
        <v>1987</v>
      </c>
      <c r="G86" s="10">
        <v>2002</v>
      </c>
      <c r="H86" s="10">
        <v>2080</v>
      </c>
      <c r="I86" s="10">
        <v>2207</v>
      </c>
      <c r="J86" s="10">
        <v>2238</v>
      </c>
      <c r="K86" s="10">
        <v>2278</v>
      </c>
      <c r="L86" s="10">
        <v>2329</v>
      </c>
      <c r="M86" s="10">
        <v>2452</v>
      </c>
      <c r="N86" s="10">
        <v>2587</v>
      </c>
      <c r="O86" s="9">
        <v>2766</v>
      </c>
      <c r="P86" s="11" t="s">
        <v>7</v>
      </c>
      <c r="Q86" s="16" t="s">
        <v>5</v>
      </c>
      <c r="R86" s="17">
        <f>(C89+C90+C92+C98)</f>
        <v>3676</v>
      </c>
      <c r="S86" s="14">
        <f>SUM(R86/R91)</f>
        <v>0.25304605217870174</v>
      </c>
      <c r="T86" s="2">
        <v>1</v>
      </c>
    </row>
    <row r="87" spans="1:20" s="2" customFormat="1" ht="16.5" customHeight="1" thickBot="1">
      <c r="A87" s="18" t="s">
        <v>761</v>
      </c>
      <c r="B87" s="22" t="s">
        <v>16</v>
      </c>
      <c r="C87" s="10">
        <v>1624</v>
      </c>
      <c r="D87" s="10">
        <v>1639</v>
      </c>
      <c r="E87" s="10">
        <v>1651</v>
      </c>
      <c r="F87" s="10">
        <v>1658</v>
      </c>
      <c r="G87" s="10">
        <v>1675</v>
      </c>
      <c r="H87" s="10">
        <v>1711</v>
      </c>
      <c r="I87" s="10">
        <v>1834</v>
      </c>
      <c r="J87" s="10">
        <v>1855</v>
      </c>
      <c r="K87" s="10">
        <v>2041</v>
      </c>
      <c r="L87" s="10">
        <v>2055</v>
      </c>
      <c r="M87" s="10">
        <v>2152</v>
      </c>
      <c r="N87" s="10">
        <v>2200</v>
      </c>
      <c r="O87" s="10">
        <v>2248</v>
      </c>
      <c r="P87" s="11"/>
      <c r="Q87" s="20" t="s">
        <v>3</v>
      </c>
      <c r="R87" s="17">
        <f>(C88+C91+C95+C97)</f>
        <v>3064</v>
      </c>
      <c r="S87" s="14">
        <f>SUM(R87/R91)</f>
        <v>0.21091760170716597</v>
      </c>
      <c r="T87" s="2">
        <v>1</v>
      </c>
    </row>
    <row r="88" spans="1:20" s="2" customFormat="1" ht="16.5" customHeight="1" thickBot="1">
      <c r="A88" s="7" t="s">
        <v>753</v>
      </c>
      <c r="B88" s="8" t="s">
        <v>3</v>
      </c>
      <c r="C88" s="10">
        <v>1538</v>
      </c>
      <c r="D88" s="10">
        <v>1552</v>
      </c>
      <c r="E88" s="10">
        <v>1561</v>
      </c>
      <c r="F88" s="10">
        <v>1595</v>
      </c>
      <c r="G88" s="10">
        <v>1678</v>
      </c>
      <c r="H88" s="10">
        <v>1702</v>
      </c>
      <c r="I88" s="10">
        <v>1718</v>
      </c>
      <c r="J88" s="10">
        <v>1879</v>
      </c>
      <c r="K88" s="10">
        <v>1925</v>
      </c>
      <c r="L88" s="10">
        <v>1945</v>
      </c>
      <c r="M88" s="10">
        <v>2519</v>
      </c>
      <c r="N88" s="10">
        <v>2623</v>
      </c>
      <c r="O88" s="9">
        <v>2717</v>
      </c>
      <c r="P88" s="11" t="s">
        <v>6</v>
      </c>
      <c r="Q88" s="21" t="s">
        <v>16</v>
      </c>
      <c r="R88" s="17">
        <f>(C85+C87+C93)</f>
        <v>4540</v>
      </c>
      <c r="S88" s="14">
        <f>SUM(R88/R91)</f>
        <v>0.31252151166792869</v>
      </c>
      <c r="T88" s="2">
        <v>1</v>
      </c>
    </row>
    <row r="89" spans="1:20" s="2" customFormat="1" ht="16.5" customHeight="1" thickBot="1">
      <c r="A89" s="7" t="s">
        <v>751</v>
      </c>
      <c r="B89" s="12" t="s">
        <v>5</v>
      </c>
      <c r="C89" s="10">
        <v>1537</v>
      </c>
      <c r="D89" s="10">
        <v>1549</v>
      </c>
      <c r="E89" s="10">
        <v>1680</v>
      </c>
      <c r="F89" s="10">
        <v>1696</v>
      </c>
      <c r="G89" s="10">
        <v>1707</v>
      </c>
      <c r="H89" s="10">
        <v>1788</v>
      </c>
      <c r="I89" s="10">
        <v>1808</v>
      </c>
      <c r="J89" s="10">
        <v>1816</v>
      </c>
      <c r="K89" s="10">
        <v>1844</v>
      </c>
      <c r="L89" s="10">
        <v>2166</v>
      </c>
      <c r="M89" s="10">
        <v>2205</v>
      </c>
      <c r="N89" s="9">
        <v>3345</v>
      </c>
      <c r="O89" s="10"/>
      <c r="P89" s="11" t="s">
        <v>8</v>
      </c>
      <c r="Q89" s="75" t="s">
        <v>687</v>
      </c>
      <c r="R89" s="17">
        <v>502</v>
      </c>
      <c r="S89" s="14">
        <f>SUM(R89/R91)</f>
        <v>3.4556343360638814E-2</v>
      </c>
    </row>
    <row r="90" spans="1:20" s="2" customFormat="1" ht="16.5" customHeight="1" thickBot="1">
      <c r="A90" s="18" t="s">
        <v>450</v>
      </c>
      <c r="B90" s="19" t="s">
        <v>5</v>
      </c>
      <c r="C90" s="10">
        <v>1224</v>
      </c>
      <c r="D90" s="10">
        <v>1233</v>
      </c>
      <c r="E90" s="10">
        <v>1265</v>
      </c>
      <c r="F90" s="10">
        <v>1276</v>
      </c>
      <c r="G90" s="10">
        <v>1297</v>
      </c>
      <c r="H90" s="10">
        <v>1380</v>
      </c>
      <c r="I90" s="10">
        <v>1393</v>
      </c>
      <c r="J90" s="10">
        <v>1413</v>
      </c>
      <c r="K90" s="10">
        <v>1429</v>
      </c>
      <c r="L90" s="10">
        <v>1690</v>
      </c>
      <c r="M90" s="10">
        <v>1727</v>
      </c>
      <c r="N90" s="10" t="s">
        <v>20</v>
      </c>
      <c r="Q90" s="13" t="s">
        <v>17</v>
      </c>
      <c r="R90" s="17">
        <f>(C86+C96+C100+C99)</f>
        <v>2745</v>
      </c>
      <c r="S90" s="14">
        <f>SUM(R90/R91)</f>
        <v>0.18895849108556481</v>
      </c>
      <c r="T90" s="2">
        <v>1</v>
      </c>
    </row>
    <row r="91" spans="1:20" s="2" customFormat="1" ht="16.5" customHeight="1" thickBot="1">
      <c r="A91" s="18" t="s">
        <v>754</v>
      </c>
      <c r="B91" s="28" t="s">
        <v>3</v>
      </c>
      <c r="C91" s="10">
        <v>693</v>
      </c>
      <c r="D91" s="10">
        <v>700</v>
      </c>
      <c r="E91" s="10">
        <v>704</v>
      </c>
      <c r="F91" s="10">
        <v>720</v>
      </c>
      <c r="G91" s="10">
        <v>801</v>
      </c>
      <c r="H91" s="10">
        <v>815</v>
      </c>
      <c r="I91" s="10">
        <v>828</v>
      </c>
      <c r="J91" s="10">
        <v>1064</v>
      </c>
      <c r="K91" s="10">
        <v>1093</v>
      </c>
      <c r="L91" s="10">
        <v>1113</v>
      </c>
      <c r="M91" s="10" t="s">
        <v>20</v>
      </c>
      <c r="R91" s="24">
        <v>14527</v>
      </c>
    </row>
    <row r="92" spans="1:20" s="2" customFormat="1" ht="16.5" customHeight="1" thickBot="1">
      <c r="A92" s="18" t="s">
        <v>752</v>
      </c>
      <c r="B92" s="19" t="s">
        <v>5</v>
      </c>
      <c r="C92" s="10">
        <v>649</v>
      </c>
      <c r="D92" s="10">
        <v>656</v>
      </c>
      <c r="E92" s="10">
        <v>687</v>
      </c>
      <c r="F92" s="10">
        <v>697</v>
      </c>
      <c r="G92" s="10">
        <v>704</v>
      </c>
      <c r="H92" s="10">
        <v>757</v>
      </c>
      <c r="I92" s="10">
        <v>763</v>
      </c>
      <c r="J92" s="10">
        <v>767</v>
      </c>
      <c r="K92" s="10">
        <v>776</v>
      </c>
      <c r="L92" s="10" t="s">
        <v>20</v>
      </c>
    </row>
    <row r="93" spans="1:20" s="2" customFormat="1" ht="16.5" customHeight="1" thickBot="1">
      <c r="A93" s="18" t="s">
        <v>762</v>
      </c>
      <c r="B93" s="22" t="s">
        <v>16</v>
      </c>
      <c r="C93" s="10">
        <v>555</v>
      </c>
      <c r="D93" s="10">
        <v>559</v>
      </c>
      <c r="E93" s="10">
        <v>560</v>
      </c>
      <c r="F93" s="10">
        <v>568</v>
      </c>
      <c r="G93" s="10">
        <v>599</v>
      </c>
      <c r="H93" s="10">
        <v>609</v>
      </c>
      <c r="I93" s="10">
        <v>639</v>
      </c>
      <c r="J93" s="10">
        <v>645</v>
      </c>
      <c r="K93" s="10" t="s">
        <v>20</v>
      </c>
    </row>
    <row r="94" spans="1:20" s="2" customFormat="1" ht="16.5" customHeight="1" thickBot="1">
      <c r="A94" s="18" t="s">
        <v>630</v>
      </c>
      <c r="B94" s="76" t="s">
        <v>687</v>
      </c>
      <c r="C94" s="10">
        <v>502</v>
      </c>
      <c r="D94" s="10">
        <v>512</v>
      </c>
      <c r="E94" s="10">
        <v>517</v>
      </c>
      <c r="F94" s="10">
        <v>526</v>
      </c>
      <c r="G94" s="10">
        <v>527</v>
      </c>
      <c r="H94" s="10">
        <v>546</v>
      </c>
      <c r="I94" s="10" t="s">
        <v>20</v>
      </c>
    </row>
    <row r="95" spans="1:20" s="2" customFormat="1" ht="16.5" customHeight="1" thickBot="1">
      <c r="A95" s="18" t="s">
        <v>755</v>
      </c>
      <c r="B95" s="28" t="s">
        <v>3</v>
      </c>
      <c r="C95" s="10">
        <v>489</v>
      </c>
      <c r="D95" s="10">
        <v>492</v>
      </c>
      <c r="E95" s="10">
        <v>495</v>
      </c>
      <c r="F95" s="10">
        <v>503</v>
      </c>
      <c r="G95" s="10">
        <v>545</v>
      </c>
      <c r="H95" s="10">
        <v>554</v>
      </c>
      <c r="I95" s="10">
        <v>558</v>
      </c>
      <c r="J95" s="10" t="s">
        <v>20</v>
      </c>
      <c r="P95" s="17"/>
      <c r="Q95" s="14"/>
    </row>
    <row r="96" spans="1:20" s="2" customFormat="1" ht="16.5" customHeight="1" thickBot="1">
      <c r="A96" s="18" t="s">
        <v>747</v>
      </c>
      <c r="B96" s="23" t="s">
        <v>14</v>
      </c>
      <c r="C96" s="10">
        <v>440</v>
      </c>
      <c r="D96" s="10">
        <v>455</v>
      </c>
      <c r="E96" s="10">
        <v>464</v>
      </c>
      <c r="F96" s="10">
        <v>474</v>
      </c>
      <c r="G96" s="10">
        <v>482</v>
      </c>
      <c r="H96" s="10" t="s">
        <v>20</v>
      </c>
      <c r="N96" s="17"/>
      <c r="P96" s="17"/>
      <c r="Q96" s="14"/>
    </row>
    <row r="97" spans="1:23" s="2" customFormat="1" ht="16.5" customHeight="1" thickBot="1">
      <c r="A97" s="18" t="s">
        <v>756</v>
      </c>
      <c r="B97" s="28" t="s">
        <v>3</v>
      </c>
      <c r="C97" s="10">
        <v>344</v>
      </c>
      <c r="D97" s="10">
        <v>349</v>
      </c>
      <c r="E97" s="10">
        <v>353</v>
      </c>
      <c r="F97" s="10">
        <v>361</v>
      </c>
      <c r="G97" s="10" t="s">
        <v>20</v>
      </c>
      <c r="P97" s="17"/>
      <c r="Q97" s="14"/>
    </row>
    <row r="98" spans="1:23" s="2" customFormat="1" ht="16.5" customHeight="1" thickBot="1">
      <c r="A98" s="18" t="s">
        <v>758</v>
      </c>
      <c r="B98" s="19" t="s">
        <v>5</v>
      </c>
      <c r="C98" s="10">
        <v>266</v>
      </c>
      <c r="D98" s="10">
        <v>268</v>
      </c>
      <c r="E98" s="10" t="s">
        <v>20</v>
      </c>
      <c r="P98" s="75"/>
      <c r="Q98" s="17"/>
      <c r="R98" s="14"/>
    </row>
    <row r="99" spans="1:23" s="2" customFormat="1" ht="16.5" customHeight="1" thickBot="1">
      <c r="A99" s="18" t="s">
        <v>760</v>
      </c>
      <c r="B99" s="23" t="s">
        <v>14</v>
      </c>
      <c r="C99" s="10">
        <v>266</v>
      </c>
      <c r="D99" s="10">
        <v>278</v>
      </c>
      <c r="E99" s="10">
        <v>278</v>
      </c>
      <c r="F99" s="10" t="s">
        <v>20</v>
      </c>
      <c r="P99" s="13"/>
      <c r="Q99" s="17"/>
      <c r="R99" s="14"/>
    </row>
    <row r="100" spans="1:23" s="2" customFormat="1" ht="16.5" customHeight="1" thickBot="1">
      <c r="A100" s="18" t="s">
        <v>763</v>
      </c>
      <c r="B100" s="23" t="s">
        <v>14</v>
      </c>
      <c r="C100" s="10">
        <v>172</v>
      </c>
      <c r="D100" s="10" t="s">
        <v>20</v>
      </c>
      <c r="Q100" s="24"/>
    </row>
    <row r="101" spans="1:23" s="2" customFormat="1" ht="11.25" customHeight="1">
      <c r="A101" s="29"/>
      <c r="B101" s="30"/>
      <c r="C101" s="46"/>
      <c r="D101" s="46"/>
      <c r="E101" s="46"/>
      <c r="F101" s="17"/>
      <c r="G101" s="17"/>
      <c r="H101" s="17"/>
      <c r="I101" s="17"/>
      <c r="J101" s="17"/>
      <c r="K101" s="17"/>
      <c r="L101" s="17"/>
      <c r="M101" s="17"/>
      <c r="N101" s="45"/>
    </row>
    <row r="102" spans="1:23" s="2" customFormat="1" ht="17.45" customHeight="1">
      <c r="A102" s="1" t="s">
        <v>781</v>
      </c>
    </row>
    <row r="103" spans="1:23" s="2" customFormat="1" ht="10.5" customHeight="1" thickBot="1">
      <c r="A103" s="1"/>
    </row>
    <row r="104" spans="1:23" s="2" customFormat="1" ht="16.5" customHeight="1" thickBot="1">
      <c r="A104" s="4" t="s">
        <v>0</v>
      </c>
      <c r="B104" s="5" t="s">
        <v>1</v>
      </c>
      <c r="C104" s="5" t="s">
        <v>2</v>
      </c>
      <c r="D104" s="5">
        <v>2</v>
      </c>
      <c r="E104" s="5">
        <v>3</v>
      </c>
      <c r="F104" s="5">
        <v>4</v>
      </c>
      <c r="G104" s="5">
        <v>5</v>
      </c>
      <c r="H104" s="5">
        <v>6</v>
      </c>
      <c r="I104" s="5">
        <v>7</v>
      </c>
      <c r="J104" s="5">
        <v>8</v>
      </c>
      <c r="K104" s="5">
        <v>9</v>
      </c>
      <c r="L104" s="5">
        <v>10</v>
      </c>
      <c r="M104" s="5">
        <v>11</v>
      </c>
      <c r="N104" s="5">
        <v>12</v>
      </c>
      <c r="O104" s="5">
        <v>13</v>
      </c>
      <c r="P104" s="5">
        <v>14</v>
      </c>
      <c r="Q104" s="5">
        <v>15</v>
      </c>
      <c r="R104" s="5">
        <v>16</v>
      </c>
      <c r="S104" s="6"/>
      <c r="T104" s="13" t="s">
        <v>9</v>
      </c>
      <c r="U104" s="14"/>
    </row>
    <row r="105" spans="1:23" s="2" customFormat="1" ht="16.5" customHeight="1" thickBot="1">
      <c r="A105" s="7" t="s">
        <v>766</v>
      </c>
      <c r="B105" s="8" t="s">
        <v>3</v>
      </c>
      <c r="C105" s="9">
        <v>2998</v>
      </c>
      <c r="D105" s="10"/>
      <c r="E105" s="10"/>
      <c r="F105" s="10"/>
      <c r="G105" s="10"/>
      <c r="H105" s="10"/>
      <c r="I105" s="10"/>
      <c r="J105" s="10"/>
      <c r="K105" s="10"/>
      <c r="L105" s="9"/>
      <c r="M105" s="10"/>
      <c r="N105" s="10"/>
      <c r="O105" s="10"/>
      <c r="P105" s="9"/>
      <c r="Q105" s="10"/>
      <c r="R105" s="9"/>
      <c r="S105" s="11" t="s">
        <v>4</v>
      </c>
      <c r="U105" s="13" t="s">
        <v>11</v>
      </c>
      <c r="V105" s="13" t="s">
        <v>12</v>
      </c>
      <c r="W105" s="13" t="s">
        <v>13</v>
      </c>
    </row>
    <row r="106" spans="1:23" s="2" customFormat="1" ht="16.5" customHeight="1" thickBot="1">
      <c r="A106" s="7" t="s">
        <v>703</v>
      </c>
      <c r="B106" s="12" t="s">
        <v>5</v>
      </c>
      <c r="C106" s="10">
        <v>2135</v>
      </c>
      <c r="D106" s="10">
        <v>2143</v>
      </c>
      <c r="E106" s="10">
        <v>2148</v>
      </c>
      <c r="F106" s="10">
        <v>2157</v>
      </c>
      <c r="G106" s="10">
        <v>2162</v>
      </c>
      <c r="H106" s="10">
        <v>2165</v>
      </c>
      <c r="I106" s="10">
        <v>2173</v>
      </c>
      <c r="J106" s="10">
        <v>2185</v>
      </c>
      <c r="K106" s="10">
        <v>2308</v>
      </c>
      <c r="L106" s="10">
        <v>2332</v>
      </c>
      <c r="M106" s="10">
        <v>2351</v>
      </c>
      <c r="N106" s="10">
        <v>2367</v>
      </c>
      <c r="O106" s="10">
        <v>2400</v>
      </c>
      <c r="P106" s="10">
        <v>2434</v>
      </c>
      <c r="Q106" s="10">
        <v>2511</v>
      </c>
      <c r="R106" s="9">
        <v>2562</v>
      </c>
      <c r="S106" s="11" t="s">
        <v>7</v>
      </c>
      <c r="T106" s="16" t="s">
        <v>5</v>
      </c>
      <c r="U106" s="17">
        <f>(C106+C108+C115)</f>
        <v>4152</v>
      </c>
      <c r="V106" s="14">
        <f>SUM(U106/U111)</f>
        <v>0.29440544564986171</v>
      </c>
      <c r="W106" s="2">
        <v>1</v>
      </c>
    </row>
    <row r="107" spans="1:23" s="2" customFormat="1" ht="16.5" customHeight="1" thickBot="1">
      <c r="A107" s="7" t="s">
        <v>767</v>
      </c>
      <c r="B107" s="15" t="s">
        <v>14</v>
      </c>
      <c r="C107" s="10">
        <v>1729</v>
      </c>
      <c r="D107" s="10">
        <v>1744</v>
      </c>
      <c r="E107" s="10">
        <v>1763</v>
      </c>
      <c r="F107" s="10">
        <v>1771</v>
      </c>
      <c r="G107" s="10">
        <v>1795</v>
      </c>
      <c r="H107" s="10">
        <v>1807</v>
      </c>
      <c r="I107" s="10">
        <v>1864</v>
      </c>
      <c r="J107" s="10">
        <v>1891</v>
      </c>
      <c r="K107" s="10">
        <v>1901</v>
      </c>
      <c r="L107" s="10">
        <v>2028</v>
      </c>
      <c r="M107" s="10">
        <v>2062</v>
      </c>
      <c r="N107" s="10">
        <v>2094</v>
      </c>
      <c r="O107" s="10">
        <v>2150</v>
      </c>
      <c r="P107" s="10">
        <v>2404</v>
      </c>
      <c r="Q107" s="10">
        <v>2495</v>
      </c>
      <c r="R107" s="9">
        <v>2641</v>
      </c>
      <c r="S107" s="11" t="s">
        <v>8</v>
      </c>
      <c r="T107" s="20" t="s">
        <v>3</v>
      </c>
      <c r="U107" s="17">
        <f>(C105+C112+C113+C117+C118)</f>
        <v>4511</v>
      </c>
      <c r="V107" s="14">
        <f>SUM(U107/U111)</f>
        <v>0.31986102247748704</v>
      </c>
      <c r="W107" s="2">
        <v>1</v>
      </c>
    </row>
    <row r="108" spans="1:23" s="2" customFormat="1" ht="16.5" customHeight="1" thickBot="1">
      <c r="A108" s="18" t="s">
        <v>764</v>
      </c>
      <c r="B108" s="19" t="s">
        <v>5</v>
      </c>
      <c r="C108" s="10">
        <v>1671</v>
      </c>
      <c r="D108" s="10">
        <v>1678</v>
      </c>
      <c r="E108" s="10">
        <v>1687</v>
      </c>
      <c r="F108" s="10">
        <v>1689</v>
      </c>
      <c r="G108" s="10">
        <v>1690</v>
      </c>
      <c r="H108" s="10">
        <v>1696</v>
      </c>
      <c r="I108" s="10">
        <v>1706</v>
      </c>
      <c r="J108" s="10">
        <v>1711</v>
      </c>
      <c r="K108" s="10">
        <v>1862</v>
      </c>
      <c r="L108" s="10">
        <v>1884</v>
      </c>
      <c r="M108" s="10">
        <v>1903</v>
      </c>
      <c r="N108" s="10">
        <v>1916</v>
      </c>
      <c r="O108" s="10">
        <v>1939</v>
      </c>
      <c r="P108" s="10">
        <v>2004</v>
      </c>
      <c r="Q108" s="10">
        <v>2034</v>
      </c>
      <c r="R108" s="10">
        <v>2095</v>
      </c>
      <c r="S108" s="11"/>
      <c r="T108" s="21" t="s">
        <v>16</v>
      </c>
      <c r="U108" s="17">
        <f>(C110+C109+C114+C119)</f>
        <v>2083</v>
      </c>
      <c r="V108" s="14">
        <f>SUM(U108/U111)</f>
        <v>0.14769907111961994</v>
      </c>
      <c r="W108" s="2">
        <v>1</v>
      </c>
    </row>
    <row r="109" spans="1:23" s="2" customFormat="1" ht="16.5" customHeight="1" thickBot="1">
      <c r="A109" s="7" t="s">
        <v>772</v>
      </c>
      <c r="B109" s="44" t="s">
        <v>16</v>
      </c>
      <c r="C109" s="10">
        <v>798</v>
      </c>
      <c r="D109" s="10">
        <v>804</v>
      </c>
      <c r="E109" s="10">
        <v>815</v>
      </c>
      <c r="F109" s="10">
        <v>826</v>
      </c>
      <c r="G109" s="10">
        <v>838</v>
      </c>
      <c r="H109" s="10">
        <v>934</v>
      </c>
      <c r="I109" s="10">
        <v>973</v>
      </c>
      <c r="J109" s="10">
        <v>984</v>
      </c>
      <c r="K109" s="10">
        <v>992</v>
      </c>
      <c r="L109" s="10">
        <v>1034</v>
      </c>
      <c r="M109" s="10">
        <v>1062</v>
      </c>
      <c r="N109" s="10">
        <v>1234</v>
      </c>
      <c r="O109" s="10">
        <v>1265</v>
      </c>
      <c r="P109" s="10">
        <v>1390</v>
      </c>
      <c r="Q109" s="10">
        <v>1984</v>
      </c>
      <c r="R109" s="9">
        <v>2246</v>
      </c>
      <c r="S109" s="11" t="s">
        <v>6</v>
      </c>
      <c r="T109" s="75" t="s">
        <v>687</v>
      </c>
      <c r="U109" s="17">
        <v>665</v>
      </c>
      <c r="V109" s="14">
        <f>SUM(U109/U111)</f>
        <v>4.7153087995461959E-2</v>
      </c>
    </row>
    <row r="110" spans="1:23" s="2" customFormat="1" ht="16.5" customHeight="1" thickBot="1">
      <c r="A110" s="18" t="s">
        <v>780</v>
      </c>
      <c r="B110" s="22" t="s">
        <v>16</v>
      </c>
      <c r="C110" s="10">
        <v>673</v>
      </c>
      <c r="D110" s="10">
        <v>678</v>
      </c>
      <c r="E110" s="10">
        <v>682</v>
      </c>
      <c r="F110" s="10">
        <v>701</v>
      </c>
      <c r="G110" s="10">
        <v>702</v>
      </c>
      <c r="H110" s="10">
        <v>753</v>
      </c>
      <c r="I110" s="10">
        <v>794</v>
      </c>
      <c r="J110" s="10">
        <v>803</v>
      </c>
      <c r="K110" s="10">
        <v>813</v>
      </c>
      <c r="L110" s="10">
        <v>834</v>
      </c>
      <c r="M110" s="10">
        <v>852</v>
      </c>
      <c r="N110" s="10">
        <v>989</v>
      </c>
      <c r="O110" s="10">
        <v>1023</v>
      </c>
      <c r="P110" s="10">
        <v>1128</v>
      </c>
      <c r="Q110" s="10" t="s">
        <v>20</v>
      </c>
      <c r="T110" s="13" t="s">
        <v>17</v>
      </c>
      <c r="U110" s="17">
        <f>(C107+C116+C120+C121+C122+C123)</f>
        <v>2692</v>
      </c>
      <c r="V110" s="14">
        <f>SUM(U110/U111)</f>
        <v>0.19088137275756931</v>
      </c>
      <c r="W110" s="2">
        <v>1</v>
      </c>
    </row>
    <row r="111" spans="1:23" s="2" customFormat="1" ht="16.5" customHeight="1" thickBot="1">
      <c r="A111" s="18" t="s">
        <v>771</v>
      </c>
      <c r="B111" s="76" t="s">
        <v>687</v>
      </c>
      <c r="C111" s="10">
        <v>665</v>
      </c>
      <c r="D111" s="10">
        <v>669</v>
      </c>
      <c r="E111" s="10">
        <v>683</v>
      </c>
      <c r="F111" s="10">
        <v>684</v>
      </c>
      <c r="G111" s="10">
        <v>727</v>
      </c>
      <c r="H111" s="10">
        <v>739</v>
      </c>
      <c r="I111" s="10">
        <v>783</v>
      </c>
      <c r="J111" s="10">
        <v>786</v>
      </c>
      <c r="K111" s="10">
        <v>790</v>
      </c>
      <c r="L111" s="10">
        <v>826</v>
      </c>
      <c r="M111" s="10">
        <v>842</v>
      </c>
      <c r="N111" s="10">
        <v>858</v>
      </c>
      <c r="O111" s="10">
        <v>866</v>
      </c>
      <c r="P111" s="10" t="s">
        <v>20</v>
      </c>
      <c r="T111" s="13"/>
      <c r="U111" s="24">
        <v>14103</v>
      </c>
      <c r="V111" s="14"/>
    </row>
    <row r="112" spans="1:23" s="2" customFormat="1" ht="16.5" customHeight="1" thickBot="1">
      <c r="A112" s="18" t="s">
        <v>769</v>
      </c>
      <c r="B112" s="28" t="s">
        <v>3</v>
      </c>
      <c r="C112" s="10">
        <v>481</v>
      </c>
      <c r="D112" s="10">
        <v>516</v>
      </c>
      <c r="E112" s="10">
        <v>517</v>
      </c>
      <c r="F112" s="10">
        <v>519</v>
      </c>
      <c r="G112" s="10">
        <v>520</v>
      </c>
      <c r="H112" s="10">
        <v>530</v>
      </c>
      <c r="I112" s="10">
        <v>530</v>
      </c>
      <c r="J112" s="10">
        <v>602</v>
      </c>
      <c r="K112" s="10">
        <v>607</v>
      </c>
      <c r="L112" s="10">
        <v>630</v>
      </c>
      <c r="M112" s="10">
        <v>720</v>
      </c>
      <c r="N112" s="10">
        <v>724</v>
      </c>
      <c r="O112" s="10" t="s">
        <v>20</v>
      </c>
    </row>
    <row r="113" spans="1:24" s="2" customFormat="1" ht="16.5" customHeight="1" thickBot="1">
      <c r="A113" s="18" t="s">
        <v>774</v>
      </c>
      <c r="B113" s="28" t="s">
        <v>3</v>
      </c>
      <c r="C113" s="10">
        <v>460</v>
      </c>
      <c r="D113" s="10">
        <v>484</v>
      </c>
      <c r="E113" s="10">
        <v>485</v>
      </c>
      <c r="F113" s="10">
        <v>490</v>
      </c>
      <c r="G113" s="10">
        <v>492</v>
      </c>
      <c r="H113" s="10">
        <v>502</v>
      </c>
      <c r="I113" s="10">
        <v>511</v>
      </c>
      <c r="J113" s="10">
        <v>593</v>
      </c>
      <c r="K113" s="10">
        <v>601</v>
      </c>
      <c r="L113" s="10">
        <v>614</v>
      </c>
      <c r="M113" s="10">
        <v>735</v>
      </c>
      <c r="N113" s="10">
        <v>763</v>
      </c>
      <c r="O113" s="10">
        <v>1148</v>
      </c>
      <c r="P113" s="10">
        <v>1168</v>
      </c>
      <c r="Q113" s="10"/>
      <c r="R113" s="10" t="s">
        <v>20</v>
      </c>
    </row>
    <row r="114" spans="1:24" s="2" customFormat="1" ht="16.5" customHeight="1" thickBot="1">
      <c r="A114" s="18" t="s">
        <v>773</v>
      </c>
      <c r="B114" s="22" t="s">
        <v>16</v>
      </c>
      <c r="C114" s="10">
        <v>352</v>
      </c>
      <c r="D114" s="10">
        <v>355</v>
      </c>
      <c r="E114" s="10">
        <v>359</v>
      </c>
      <c r="F114" s="10">
        <v>383</v>
      </c>
      <c r="G114" s="10">
        <v>387</v>
      </c>
      <c r="H114" s="10">
        <v>414</v>
      </c>
      <c r="I114" s="10">
        <v>445</v>
      </c>
      <c r="J114" s="10">
        <v>451</v>
      </c>
      <c r="K114" s="10">
        <v>454</v>
      </c>
      <c r="L114" s="10">
        <v>473</v>
      </c>
      <c r="M114" s="10">
        <v>491</v>
      </c>
      <c r="N114" s="10" t="s">
        <v>20</v>
      </c>
    </row>
    <row r="115" spans="1:24" s="2" customFormat="1" ht="16.5" customHeight="1" thickBot="1">
      <c r="A115" s="18" t="s">
        <v>765</v>
      </c>
      <c r="B115" s="19" t="s">
        <v>5</v>
      </c>
      <c r="C115" s="10">
        <v>346</v>
      </c>
      <c r="D115" s="10">
        <v>349</v>
      </c>
      <c r="E115" s="10">
        <v>354</v>
      </c>
      <c r="F115" s="10">
        <v>354</v>
      </c>
      <c r="G115" s="10">
        <v>354</v>
      </c>
      <c r="H115" s="10">
        <v>358</v>
      </c>
      <c r="I115" s="10">
        <v>364</v>
      </c>
      <c r="J115" s="10">
        <v>366</v>
      </c>
      <c r="K115" s="10" t="s">
        <v>20</v>
      </c>
      <c r="O115" s="75"/>
      <c r="P115" s="17"/>
      <c r="Q115" s="14"/>
    </row>
    <row r="116" spans="1:24" s="2" customFormat="1" ht="16.5" customHeight="1" thickBot="1">
      <c r="A116" s="18" t="s">
        <v>768</v>
      </c>
      <c r="B116" s="23" t="s">
        <v>14</v>
      </c>
      <c r="C116" s="10">
        <v>328</v>
      </c>
      <c r="D116" s="10">
        <v>333</v>
      </c>
      <c r="E116" s="10">
        <v>340</v>
      </c>
      <c r="F116" s="10">
        <v>340</v>
      </c>
      <c r="G116" s="10">
        <v>358</v>
      </c>
      <c r="H116" s="10">
        <v>365</v>
      </c>
      <c r="I116" s="10">
        <v>374</v>
      </c>
      <c r="J116" s="10">
        <v>381</v>
      </c>
      <c r="K116" s="10">
        <v>389</v>
      </c>
      <c r="L116" s="10" t="s">
        <v>20</v>
      </c>
      <c r="O116" s="49"/>
      <c r="P116" s="17"/>
      <c r="Q116" s="14"/>
    </row>
    <row r="117" spans="1:24" s="2" customFormat="1" ht="16.5" customHeight="1" thickBot="1">
      <c r="A117" s="18" t="s">
        <v>778</v>
      </c>
      <c r="B117" s="28" t="s">
        <v>3</v>
      </c>
      <c r="C117" s="10">
        <v>293</v>
      </c>
      <c r="D117" s="10">
        <v>322</v>
      </c>
      <c r="E117" s="10">
        <v>325</v>
      </c>
      <c r="F117" s="10">
        <v>325</v>
      </c>
      <c r="G117" s="10">
        <v>327</v>
      </c>
      <c r="H117" s="10">
        <v>333</v>
      </c>
      <c r="I117" s="10">
        <v>342</v>
      </c>
      <c r="J117" s="10">
        <v>400</v>
      </c>
      <c r="K117" s="10">
        <v>409</v>
      </c>
      <c r="L117" s="10">
        <v>426</v>
      </c>
      <c r="M117" s="10" t="s">
        <v>20</v>
      </c>
      <c r="O117" s="13"/>
      <c r="P117" s="24"/>
      <c r="Q117" s="14"/>
    </row>
    <row r="118" spans="1:24" s="2" customFormat="1" ht="16.5" customHeight="1" thickBot="1">
      <c r="A118" s="18" t="s">
        <v>779</v>
      </c>
      <c r="B118" s="28" t="s">
        <v>3</v>
      </c>
      <c r="C118" s="10">
        <v>279</v>
      </c>
      <c r="D118" s="10">
        <v>301</v>
      </c>
      <c r="E118" s="10">
        <v>301</v>
      </c>
      <c r="F118" s="10">
        <v>302</v>
      </c>
      <c r="G118" s="10">
        <v>303</v>
      </c>
      <c r="H118" s="10">
        <v>312</v>
      </c>
      <c r="I118" s="10">
        <v>318</v>
      </c>
      <c r="J118" s="10" t="s">
        <v>20</v>
      </c>
    </row>
    <row r="119" spans="1:24" s="2" customFormat="1" ht="16.5" customHeight="1" thickBot="1">
      <c r="A119" s="18" t="s">
        <v>575</v>
      </c>
      <c r="B119" s="22" t="s">
        <v>16</v>
      </c>
      <c r="C119" s="10">
        <v>260</v>
      </c>
      <c r="D119" s="10">
        <v>264</v>
      </c>
      <c r="E119" s="10">
        <v>266</v>
      </c>
      <c r="F119" s="10">
        <v>268</v>
      </c>
      <c r="G119" s="10">
        <v>271</v>
      </c>
      <c r="H119" s="10" t="s">
        <v>20</v>
      </c>
      <c r="L119" s="17"/>
    </row>
    <row r="120" spans="1:24" s="2" customFormat="1" ht="16.5" customHeight="1" thickBot="1">
      <c r="A120" s="18" t="s">
        <v>770</v>
      </c>
      <c r="B120" s="23" t="s">
        <v>706</v>
      </c>
      <c r="C120" s="10">
        <v>213</v>
      </c>
      <c r="D120" s="10">
        <v>214</v>
      </c>
      <c r="E120" s="10">
        <v>218</v>
      </c>
      <c r="F120" s="10">
        <v>275</v>
      </c>
      <c r="G120" s="10">
        <v>307</v>
      </c>
      <c r="H120" s="10">
        <v>311</v>
      </c>
      <c r="I120" s="10" t="s">
        <v>20</v>
      </c>
      <c r="L120" s="17"/>
    </row>
    <row r="121" spans="1:24" s="2" customFormat="1" ht="16.5" customHeight="1" thickBot="1">
      <c r="A121" s="18" t="s">
        <v>775</v>
      </c>
      <c r="B121" s="23" t="s">
        <v>551</v>
      </c>
      <c r="C121" s="10">
        <v>149</v>
      </c>
      <c r="D121" s="10">
        <v>149</v>
      </c>
      <c r="E121" s="10">
        <v>166</v>
      </c>
      <c r="F121" s="10">
        <v>167</v>
      </c>
      <c r="G121" s="10" t="s">
        <v>20</v>
      </c>
      <c r="O121" s="75"/>
      <c r="P121" s="17"/>
      <c r="Q121" s="14"/>
    </row>
    <row r="122" spans="1:24" s="2" customFormat="1" ht="16.5" customHeight="1" thickBot="1">
      <c r="A122" s="18" t="s">
        <v>776</v>
      </c>
      <c r="B122" s="23" t="s">
        <v>706</v>
      </c>
      <c r="C122" s="10">
        <v>141</v>
      </c>
      <c r="D122" s="10">
        <v>142</v>
      </c>
      <c r="E122" s="10">
        <v>147</v>
      </c>
      <c r="F122" s="10" t="s">
        <v>20</v>
      </c>
      <c r="G122" s="17"/>
      <c r="H122" s="24"/>
      <c r="I122" s="47"/>
      <c r="N122" s="17"/>
      <c r="O122" s="49"/>
      <c r="P122" s="17"/>
      <c r="Q122" s="14"/>
    </row>
    <row r="123" spans="1:24" s="2" customFormat="1" ht="16.5" customHeight="1" thickBot="1">
      <c r="A123" s="18" t="s">
        <v>777</v>
      </c>
      <c r="B123" s="23" t="s">
        <v>14</v>
      </c>
      <c r="C123" s="10">
        <v>132</v>
      </c>
      <c r="D123" s="10">
        <v>133</v>
      </c>
      <c r="E123" s="10" t="s">
        <v>20</v>
      </c>
      <c r="O123" s="13"/>
      <c r="P123" s="24"/>
      <c r="Q123" s="14"/>
    </row>
    <row r="125" spans="1:24" s="2" customFormat="1" ht="17.45" customHeight="1">
      <c r="A125" s="1" t="s">
        <v>782</v>
      </c>
    </row>
    <row r="126" spans="1:24" s="2" customFormat="1" ht="10.5" customHeight="1" thickBot="1">
      <c r="A126" s="1"/>
    </row>
    <row r="127" spans="1:24" s="2" customFormat="1" ht="16.5" customHeight="1" thickBot="1">
      <c r="A127" s="4" t="s">
        <v>0</v>
      </c>
      <c r="B127" s="5" t="s">
        <v>1</v>
      </c>
      <c r="C127" s="5" t="s">
        <v>2</v>
      </c>
      <c r="D127" s="5">
        <v>2</v>
      </c>
      <c r="E127" s="5">
        <v>3</v>
      </c>
      <c r="F127" s="5">
        <v>4</v>
      </c>
      <c r="G127" s="5">
        <v>5</v>
      </c>
      <c r="H127" s="5">
        <v>6</v>
      </c>
      <c r="I127" s="5">
        <v>7</v>
      </c>
      <c r="J127" s="5">
        <v>8</v>
      </c>
      <c r="K127" s="5">
        <v>9</v>
      </c>
      <c r="L127" s="5">
        <v>10</v>
      </c>
      <c r="M127" s="5">
        <v>11</v>
      </c>
      <c r="N127" s="5">
        <v>12</v>
      </c>
      <c r="O127" s="5">
        <v>13</v>
      </c>
      <c r="P127" s="5">
        <v>14</v>
      </c>
      <c r="Q127" s="5">
        <v>15</v>
      </c>
      <c r="R127" s="5">
        <v>16</v>
      </c>
      <c r="S127" s="5">
        <v>17</v>
      </c>
      <c r="T127" s="6"/>
      <c r="U127" s="13" t="s">
        <v>9</v>
      </c>
      <c r="V127" s="14"/>
    </row>
    <row r="128" spans="1:24" s="2" customFormat="1" ht="16.5" customHeight="1" thickBot="1">
      <c r="A128" s="7" t="s">
        <v>785</v>
      </c>
      <c r="B128" s="8" t="s">
        <v>3</v>
      </c>
      <c r="C128" s="9">
        <v>3787</v>
      </c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9"/>
      <c r="O128" s="10"/>
      <c r="P128" s="10"/>
      <c r="Q128" s="10"/>
      <c r="R128" s="9"/>
      <c r="S128" s="9"/>
      <c r="T128" s="11" t="s">
        <v>4</v>
      </c>
      <c r="V128" s="13" t="s">
        <v>11</v>
      </c>
      <c r="W128" s="13" t="s">
        <v>12</v>
      </c>
      <c r="X128" s="13" t="s">
        <v>13</v>
      </c>
    </row>
    <row r="129" spans="1:24" s="2" customFormat="1" ht="16.5" customHeight="1" thickBot="1">
      <c r="A129" s="7" t="s">
        <v>783</v>
      </c>
      <c r="B129" s="12" t="s">
        <v>5</v>
      </c>
      <c r="C129" s="10">
        <v>1567</v>
      </c>
      <c r="D129" s="10">
        <v>1608</v>
      </c>
      <c r="E129" s="10">
        <v>1609</v>
      </c>
      <c r="F129" s="10">
        <v>1612</v>
      </c>
      <c r="G129" s="10">
        <v>1620</v>
      </c>
      <c r="H129" s="10">
        <v>1641</v>
      </c>
      <c r="I129" s="10">
        <v>1648</v>
      </c>
      <c r="J129" s="10">
        <v>1660</v>
      </c>
      <c r="K129" s="10">
        <v>1909</v>
      </c>
      <c r="L129" s="10">
        <v>1953</v>
      </c>
      <c r="M129" s="10">
        <v>1989</v>
      </c>
      <c r="N129" s="10">
        <v>2057</v>
      </c>
      <c r="O129" s="10">
        <v>2119</v>
      </c>
      <c r="P129" s="10">
        <v>2183</v>
      </c>
      <c r="Q129" s="10">
        <v>2245</v>
      </c>
      <c r="R129" s="10">
        <v>2329</v>
      </c>
      <c r="S129" s="9">
        <v>2585</v>
      </c>
      <c r="T129" s="11" t="s">
        <v>8</v>
      </c>
      <c r="U129" s="16" t="s">
        <v>5</v>
      </c>
      <c r="V129" s="17">
        <f>(C129+C130+C140)</f>
        <v>3498</v>
      </c>
      <c r="W129" s="14">
        <f>SUM(V129/V134)</f>
        <v>0.22015230662722637</v>
      </c>
      <c r="X129" s="2">
        <v>1</v>
      </c>
    </row>
    <row r="130" spans="1:24" s="2" customFormat="1" ht="16.5" customHeight="1" thickBot="1">
      <c r="A130" s="18" t="s">
        <v>784</v>
      </c>
      <c r="B130" s="19" t="s">
        <v>5</v>
      </c>
      <c r="C130" s="10">
        <v>1405</v>
      </c>
      <c r="D130" s="10">
        <v>1425</v>
      </c>
      <c r="E130" s="10">
        <v>1425</v>
      </c>
      <c r="F130" s="10">
        <v>1428</v>
      </c>
      <c r="G130" s="10">
        <v>1432</v>
      </c>
      <c r="H130" s="10">
        <v>1440</v>
      </c>
      <c r="I130" s="10">
        <v>1448</v>
      </c>
      <c r="J130" s="10">
        <v>1458</v>
      </c>
      <c r="K130" s="10">
        <v>1605</v>
      </c>
      <c r="L130" s="10">
        <v>1657</v>
      </c>
      <c r="M130" s="10">
        <v>1682</v>
      </c>
      <c r="N130" s="10">
        <v>1695</v>
      </c>
      <c r="O130" s="10">
        <v>1715</v>
      </c>
      <c r="P130" s="10">
        <v>1773</v>
      </c>
      <c r="Q130" s="10">
        <v>1835</v>
      </c>
      <c r="R130" s="10">
        <v>1882</v>
      </c>
      <c r="S130" s="10">
        <v>2104</v>
      </c>
      <c r="T130" s="11"/>
      <c r="U130" s="20" t="s">
        <v>3</v>
      </c>
      <c r="V130" s="17">
        <f>(C128+C135+C141)</f>
        <v>4840</v>
      </c>
      <c r="W130" s="14">
        <f>SUM(V130/V134)</f>
        <v>0.30461325445276605</v>
      </c>
      <c r="X130" s="2">
        <v>1</v>
      </c>
    </row>
    <row r="131" spans="1:24" s="2" customFormat="1" ht="16.5" customHeight="1" thickBot="1">
      <c r="A131" s="18" t="s">
        <v>652</v>
      </c>
      <c r="B131" s="23" t="s">
        <v>14</v>
      </c>
      <c r="C131" s="10">
        <v>1180</v>
      </c>
      <c r="D131" s="10">
        <v>1215</v>
      </c>
      <c r="E131" s="10">
        <v>1218</v>
      </c>
      <c r="F131" s="10">
        <v>1223</v>
      </c>
      <c r="G131" s="10">
        <v>1225</v>
      </c>
      <c r="H131" s="10">
        <v>1235</v>
      </c>
      <c r="I131" s="10">
        <v>1243</v>
      </c>
      <c r="J131" s="10">
        <v>1258</v>
      </c>
      <c r="K131" s="10">
        <v>1265</v>
      </c>
      <c r="L131" s="10">
        <v>1299</v>
      </c>
      <c r="M131" s="10">
        <v>1327</v>
      </c>
      <c r="N131" s="10">
        <v>1340</v>
      </c>
      <c r="O131" s="10">
        <v>1382</v>
      </c>
      <c r="P131" s="10">
        <v>1428</v>
      </c>
      <c r="Q131" s="10">
        <v>1561</v>
      </c>
      <c r="R131" s="10">
        <v>1639</v>
      </c>
      <c r="S131" s="10" t="s">
        <v>20</v>
      </c>
      <c r="U131" s="21" t="s">
        <v>16</v>
      </c>
      <c r="V131" s="17">
        <f>(C133+C134+C143)</f>
        <v>2066</v>
      </c>
      <c r="W131" s="14">
        <f>SUM(V131/V134)</f>
        <v>0.13002706274781295</v>
      </c>
      <c r="X131" s="2">
        <v>1</v>
      </c>
    </row>
    <row r="132" spans="1:24" s="2" customFormat="1" ht="16.5" customHeight="1" thickBot="1">
      <c r="A132" s="7" t="s">
        <v>787</v>
      </c>
      <c r="B132" s="84" t="s">
        <v>687</v>
      </c>
      <c r="C132" s="10">
        <v>1168</v>
      </c>
      <c r="D132" s="10">
        <v>1200</v>
      </c>
      <c r="E132" s="10">
        <v>1207</v>
      </c>
      <c r="F132" s="10">
        <v>1222</v>
      </c>
      <c r="G132" s="10">
        <v>1282</v>
      </c>
      <c r="H132" s="10">
        <v>1305</v>
      </c>
      <c r="I132" s="10">
        <v>1351</v>
      </c>
      <c r="J132" s="10">
        <v>1368</v>
      </c>
      <c r="K132" s="10">
        <v>1391</v>
      </c>
      <c r="L132" s="10">
        <v>1430</v>
      </c>
      <c r="M132" s="10">
        <v>1463</v>
      </c>
      <c r="N132" s="10">
        <v>1524</v>
      </c>
      <c r="O132" s="10">
        <v>1663</v>
      </c>
      <c r="P132" s="10">
        <v>1771</v>
      </c>
      <c r="Q132" s="10">
        <v>1836</v>
      </c>
      <c r="R132" s="10">
        <v>1988</v>
      </c>
      <c r="S132" s="9">
        <v>2211</v>
      </c>
      <c r="T132" s="11" t="s">
        <v>6</v>
      </c>
      <c r="U132" s="75" t="s">
        <v>687</v>
      </c>
      <c r="V132" s="17">
        <v>1168</v>
      </c>
      <c r="W132" s="14">
        <f>SUM(V132/V134)</f>
        <v>7.3509975454717102E-2</v>
      </c>
      <c r="X132" s="2">
        <v>1</v>
      </c>
    </row>
    <row r="133" spans="1:24" s="2" customFormat="1" ht="16.5" customHeight="1" thickBot="1">
      <c r="A133" s="7" t="s">
        <v>651</v>
      </c>
      <c r="B133" s="44" t="s">
        <v>16</v>
      </c>
      <c r="C133" s="10">
        <v>946</v>
      </c>
      <c r="D133" s="10">
        <v>973</v>
      </c>
      <c r="E133" s="10">
        <v>977</v>
      </c>
      <c r="F133" s="10">
        <v>1004</v>
      </c>
      <c r="G133" s="10">
        <v>1021</v>
      </c>
      <c r="H133" s="10">
        <v>1025</v>
      </c>
      <c r="I133" s="10">
        <v>1069</v>
      </c>
      <c r="J133" s="10">
        <v>1174</v>
      </c>
      <c r="K133" s="10">
        <v>1182</v>
      </c>
      <c r="L133" s="10">
        <v>1260</v>
      </c>
      <c r="M133" s="10">
        <v>1284</v>
      </c>
      <c r="N133" s="10">
        <v>1339</v>
      </c>
      <c r="O133" s="10">
        <v>1416</v>
      </c>
      <c r="P133" s="10">
        <v>1526</v>
      </c>
      <c r="Q133" s="10">
        <v>1694</v>
      </c>
      <c r="R133" s="10">
        <v>2252</v>
      </c>
      <c r="S133" s="9">
        <v>2459</v>
      </c>
      <c r="T133" s="11" t="s">
        <v>7</v>
      </c>
      <c r="U133" s="13" t="s">
        <v>17</v>
      </c>
      <c r="V133" s="17">
        <f>(C131+C136+C137+C138+C139+C142+C144+C145+C146+C147)</f>
        <v>4317</v>
      </c>
      <c r="W133" s="14">
        <f>SUM(V133/V134)</f>
        <v>0.2716974007174775</v>
      </c>
    </row>
    <row r="134" spans="1:24" s="2" customFormat="1" ht="16.5" customHeight="1" thickBot="1">
      <c r="A134" s="18" t="s">
        <v>790</v>
      </c>
      <c r="B134" s="22" t="s">
        <v>16</v>
      </c>
      <c r="C134" s="10">
        <v>786</v>
      </c>
      <c r="D134" s="10">
        <v>824</v>
      </c>
      <c r="E134" s="10">
        <v>827</v>
      </c>
      <c r="F134" s="10">
        <v>833</v>
      </c>
      <c r="G134" s="10">
        <v>851</v>
      </c>
      <c r="H134" s="10">
        <v>883</v>
      </c>
      <c r="I134" s="10">
        <v>899</v>
      </c>
      <c r="J134" s="10">
        <v>1011</v>
      </c>
      <c r="K134" s="10">
        <v>1034</v>
      </c>
      <c r="L134" s="10">
        <v>1064</v>
      </c>
      <c r="M134" s="10">
        <v>1110</v>
      </c>
      <c r="N134" s="10">
        <v>1203</v>
      </c>
      <c r="O134" s="10">
        <v>1250</v>
      </c>
      <c r="P134" s="10">
        <v>1424</v>
      </c>
      <c r="Q134" s="10">
        <v>1557</v>
      </c>
      <c r="R134" s="10" t="s">
        <v>20</v>
      </c>
      <c r="V134" s="24">
        <v>15889</v>
      </c>
    </row>
    <row r="135" spans="1:24" s="2" customFormat="1" ht="16.5" customHeight="1" thickBot="1">
      <c r="A135" s="18" t="s">
        <v>786</v>
      </c>
      <c r="B135" s="28" t="s">
        <v>3</v>
      </c>
      <c r="C135" s="10">
        <v>635</v>
      </c>
      <c r="D135" s="10">
        <v>764</v>
      </c>
      <c r="E135" s="10">
        <v>766</v>
      </c>
      <c r="F135" s="10">
        <v>767</v>
      </c>
      <c r="G135" s="10">
        <v>769</v>
      </c>
      <c r="H135" s="10">
        <v>780</v>
      </c>
      <c r="I135" s="10">
        <v>800</v>
      </c>
      <c r="J135" s="10">
        <v>809</v>
      </c>
      <c r="K135" s="10">
        <v>814</v>
      </c>
      <c r="L135" s="10">
        <v>834</v>
      </c>
      <c r="M135" s="10">
        <v>1136</v>
      </c>
      <c r="N135" s="10">
        <v>1160</v>
      </c>
      <c r="O135" s="10">
        <v>1194</v>
      </c>
      <c r="P135" s="10">
        <v>1251</v>
      </c>
      <c r="Q135" s="10" t="s">
        <v>20</v>
      </c>
    </row>
    <row r="136" spans="1:24" s="2" customFormat="1" ht="16.5" customHeight="1" thickBot="1">
      <c r="A136" s="18" t="s">
        <v>792</v>
      </c>
      <c r="B136" s="23" t="s">
        <v>14</v>
      </c>
      <c r="C136" s="10">
        <v>564</v>
      </c>
      <c r="D136" s="10">
        <v>583</v>
      </c>
      <c r="E136" s="10">
        <v>584</v>
      </c>
      <c r="F136" s="10">
        <v>586</v>
      </c>
      <c r="G136" s="10">
        <v>594</v>
      </c>
      <c r="H136" s="10">
        <v>598</v>
      </c>
      <c r="I136" s="10">
        <v>730</v>
      </c>
      <c r="J136" s="10">
        <v>746</v>
      </c>
      <c r="K136" s="10">
        <v>752</v>
      </c>
      <c r="L136" s="10">
        <v>768</v>
      </c>
      <c r="M136" s="10">
        <v>780</v>
      </c>
      <c r="N136" s="10">
        <v>799</v>
      </c>
      <c r="O136" s="10" t="s">
        <v>20</v>
      </c>
    </row>
    <row r="137" spans="1:24" s="2" customFormat="1" ht="16.5" customHeight="1" thickBot="1">
      <c r="A137" s="18" t="s">
        <v>793</v>
      </c>
      <c r="B137" s="23" t="s">
        <v>14</v>
      </c>
      <c r="C137" s="10">
        <v>561</v>
      </c>
      <c r="D137" s="10">
        <v>585</v>
      </c>
      <c r="E137" s="10">
        <v>593</v>
      </c>
      <c r="F137" s="10">
        <v>599</v>
      </c>
      <c r="G137" s="10">
        <v>610</v>
      </c>
      <c r="H137" s="10">
        <v>633</v>
      </c>
      <c r="I137" s="10">
        <v>639</v>
      </c>
      <c r="J137" s="10">
        <v>647</v>
      </c>
      <c r="K137" s="10">
        <v>667</v>
      </c>
      <c r="L137" s="10">
        <v>819</v>
      </c>
      <c r="M137" s="10">
        <v>836</v>
      </c>
      <c r="N137" s="10">
        <v>1056</v>
      </c>
      <c r="O137" s="10">
        <v>1095</v>
      </c>
      <c r="P137" s="10" t="s">
        <v>20</v>
      </c>
    </row>
    <row r="138" spans="1:24" s="2" customFormat="1" ht="16.5" customHeight="1" thickBot="1">
      <c r="A138" s="18" t="s">
        <v>794</v>
      </c>
      <c r="B138" s="23" t="s">
        <v>14</v>
      </c>
      <c r="C138" s="10">
        <v>534</v>
      </c>
      <c r="D138" s="10">
        <v>550</v>
      </c>
      <c r="E138" s="10">
        <v>553</v>
      </c>
      <c r="F138" s="10">
        <v>564</v>
      </c>
      <c r="G138" s="10">
        <v>573</v>
      </c>
      <c r="H138" s="10">
        <v>579</v>
      </c>
      <c r="I138" s="10">
        <v>592</v>
      </c>
      <c r="J138" s="10">
        <v>605</v>
      </c>
      <c r="K138" s="10">
        <v>611</v>
      </c>
      <c r="L138" s="10" t="s">
        <v>20</v>
      </c>
    </row>
    <row r="139" spans="1:24" s="2" customFormat="1" ht="16.5" customHeight="1" thickBot="1">
      <c r="A139" s="18" t="s">
        <v>795</v>
      </c>
      <c r="B139" s="23" t="s">
        <v>14</v>
      </c>
      <c r="C139" s="10">
        <v>533</v>
      </c>
      <c r="D139" s="10">
        <v>553</v>
      </c>
      <c r="E139" s="10">
        <v>556</v>
      </c>
      <c r="F139" s="10">
        <v>563</v>
      </c>
      <c r="G139" s="10">
        <v>581</v>
      </c>
      <c r="H139" s="10">
        <v>594</v>
      </c>
      <c r="I139" s="10">
        <v>607</v>
      </c>
      <c r="J139" s="10">
        <v>611</v>
      </c>
      <c r="K139" s="10">
        <v>625</v>
      </c>
      <c r="L139" s="10">
        <v>694</v>
      </c>
      <c r="M139" s="10">
        <v>712</v>
      </c>
      <c r="N139" s="10" t="s">
        <v>20</v>
      </c>
    </row>
    <row r="140" spans="1:24" s="2" customFormat="1" ht="16.5" customHeight="1" thickBot="1">
      <c r="A140" s="18" t="s">
        <v>789</v>
      </c>
      <c r="B140" s="19" t="s">
        <v>5</v>
      </c>
      <c r="C140" s="10">
        <v>526</v>
      </c>
      <c r="D140" s="10">
        <v>536</v>
      </c>
      <c r="E140" s="10">
        <v>539</v>
      </c>
      <c r="F140" s="10">
        <v>540</v>
      </c>
      <c r="G140" s="10">
        <v>541</v>
      </c>
      <c r="H140" s="10">
        <v>563</v>
      </c>
      <c r="I140" s="10">
        <v>568</v>
      </c>
      <c r="J140" s="10">
        <v>569</v>
      </c>
      <c r="K140" s="10" t="s">
        <v>20</v>
      </c>
      <c r="L140" s="45"/>
    </row>
    <row r="141" spans="1:24" s="2" customFormat="1" ht="16.5" customHeight="1" thickBot="1">
      <c r="A141" s="18" t="s">
        <v>788</v>
      </c>
      <c r="B141" s="28" t="s">
        <v>3</v>
      </c>
      <c r="C141" s="10">
        <v>418</v>
      </c>
      <c r="D141" s="10">
        <v>569</v>
      </c>
      <c r="E141" s="10">
        <v>572</v>
      </c>
      <c r="F141" s="10">
        <v>573</v>
      </c>
      <c r="G141" s="10">
        <v>579</v>
      </c>
      <c r="H141" s="10">
        <v>598</v>
      </c>
      <c r="I141" s="10">
        <v>606</v>
      </c>
      <c r="J141" s="10">
        <v>618</v>
      </c>
      <c r="K141" s="10">
        <v>643</v>
      </c>
      <c r="L141" s="10">
        <v>666</v>
      </c>
      <c r="M141" s="10" t="s">
        <v>20</v>
      </c>
    </row>
    <row r="142" spans="1:24" s="2" customFormat="1" ht="16.5" customHeight="1" thickBot="1">
      <c r="A142" s="18" t="s">
        <v>796</v>
      </c>
      <c r="B142" s="23" t="s">
        <v>14</v>
      </c>
      <c r="C142" s="10">
        <v>340</v>
      </c>
      <c r="D142" s="10">
        <v>343</v>
      </c>
      <c r="E142" s="10">
        <v>345</v>
      </c>
      <c r="F142" s="10">
        <v>350</v>
      </c>
      <c r="G142" s="10">
        <v>362</v>
      </c>
      <c r="H142" s="10">
        <v>363</v>
      </c>
      <c r="I142" s="10" t="s">
        <v>20</v>
      </c>
      <c r="J142" s="17"/>
      <c r="K142" s="17"/>
      <c r="L142" s="17"/>
    </row>
    <row r="143" spans="1:24" s="2" customFormat="1" ht="16.5" customHeight="1" thickBot="1">
      <c r="A143" s="18" t="s">
        <v>791</v>
      </c>
      <c r="B143" s="22" t="s">
        <v>16</v>
      </c>
      <c r="C143" s="10">
        <v>334</v>
      </c>
      <c r="D143" s="10">
        <v>358</v>
      </c>
      <c r="E143" s="10">
        <v>360</v>
      </c>
      <c r="F143" s="10">
        <v>372</v>
      </c>
      <c r="G143" s="10">
        <v>379</v>
      </c>
      <c r="H143" s="10">
        <v>382</v>
      </c>
      <c r="I143" s="10">
        <v>392</v>
      </c>
      <c r="J143" s="10" t="s">
        <v>20</v>
      </c>
      <c r="K143" s="17"/>
      <c r="L143" s="45"/>
    </row>
    <row r="144" spans="1:24" s="2" customFormat="1" ht="16.5" customHeight="1" thickBot="1">
      <c r="A144" s="18" t="s">
        <v>797</v>
      </c>
      <c r="B144" s="23" t="s">
        <v>14</v>
      </c>
      <c r="C144" s="10">
        <v>223</v>
      </c>
      <c r="D144" s="10">
        <v>229</v>
      </c>
      <c r="E144" s="10">
        <v>230</v>
      </c>
      <c r="F144" s="10">
        <v>232</v>
      </c>
      <c r="G144" s="10">
        <v>239</v>
      </c>
      <c r="H144" s="10" t="s">
        <v>20</v>
      </c>
      <c r="I144" s="17"/>
      <c r="J144" s="17"/>
      <c r="K144" s="17"/>
      <c r="L144" s="45"/>
    </row>
    <row r="145" spans="1:18" s="2" customFormat="1" ht="16.5" customHeight="1" thickBot="1">
      <c r="A145" s="18" t="s">
        <v>640</v>
      </c>
      <c r="B145" s="23" t="s">
        <v>551</v>
      </c>
      <c r="C145" s="10">
        <v>199</v>
      </c>
      <c r="D145" s="10">
        <v>205</v>
      </c>
      <c r="E145" s="10">
        <v>208</v>
      </c>
      <c r="F145" s="10">
        <v>220</v>
      </c>
      <c r="G145" s="10" t="s">
        <v>20</v>
      </c>
    </row>
    <row r="146" spans="1:18" s="2" customFormat="1" ht="16.5" customHeight="1" thickBot="1">
      <c r="A146" s="18" t="s">
        <v>798</v>
      </c>
      <c r="B146" s="23" t="s">
        <v>706</v>
      </c>
      <c r="C146" s="10">
        <v>128</v>
      </c>
      <c r="D146" s="10">
        <v>133</v>
      </c>
      <c r="E146" s="10">
        <v>135</v>
      </c>
      <c r="F146" s="10" t="s">
        <v>20</v>
      </c>
      <c r="I146" s="17"/>
      <c r="J146" s="17"/>
      <c r="K146" s="17"/>
      <c r="L146" s="17"/>
    </row>
    <row r="147" spans="1:18" s="2" customFormat="1" ht="16.5" customHeight="1" thickBot="1">
      <c r="A147" s="18" t="s">
        <v>799</v>
      </c>
      <c r="B147" s="23" t="s">
        <v>14</v>
      </c>
      <c r="C147" s="10">
        <v>55</v>
      </c>
      <c r="D147" s="10">
        <v>58</v>
      </c>
      <c r="E147" s="10" t="s">
        <v>20</v>
      </c>
      <c r="H147" s="17"/>
      <c r="I147" s="17"/>
      <c r="J147" s="17"/>
      <c r="K147" s="17"/>
      <c r="L147" s="45"/>
    </row>
    <row r="148" spans="1:18" s="2" customFormat="1" ht="11.25" customHeight="1">
      <c r="A148" s="29"/>
      <c r="B148" s="30"/>
      <c r="C148" s="29"/>
      <c r="D148" s="29"/>
      <c r="E148" s="29"/>
      <c r="N148" s="14"/>
    </row>
    <row r="149" spans="1:18" s="2" customFormat="1" ht="17.45" customHeight="1">
      <c r="A149" s="1" t="s">
        <v>800</v>
      </c>
    </row>
    <row r="150" spans="1:18" s="2" customFormat="1" ht="8.25" customHeight="1" thickBot="1">
      <c r="A150" s="1"/>
    </row>
    <row r="151" spans="1:18" s="2" customFormat="1" ht="17.45" customHeight="1" thickBot="1">
      <c r="A151" s="4" t="s">
        <v>0</v>
      </c>
      <c r="B151" s="5" t="s">
        <v>1</v>
      </c>
      <c r="C151" s="5" t="s">
        <v>2</v>
      </c>
      <c r="D151" s="5">
        <v>2</v>
      </c>
      <c r="E151" s="5">
        <v>3</v>
      </c>
      <c r="F151" s="5">
        <v>4</v>
      </c>
      <c r="G151" s="5">
        <v>5</v>
      </c>
      <c r="H151" s="5">
        <v>6</v>
      </c>
      <c r="I151" s="5">
        <v>7</v>
      </c>
      <c r="J151" s="5">
        <v>8</v>
      </c>
      <c r="K151" s="5">
        <v>9</v>
      </c>
      <c r="L151" s="5">
        <v>10</v>
      </c>
      <c r="M151" s="5"/>
      <c r="N151" s="13" t="s">
        <v>9</v>
      </c>
      <c r="O151" s="14"/>
    </row>
    <row r="152" spans="1:18" s="2" customFormat="1" ht="17.45" customHeight="1" thickBot="1">
      <c r="A152" s="7" t="s">
        <v>481</v>
      </c>
      <c r="B152" s="12" t="s">
        <v>5</v>
      </c>
      <c r="C152" s="10">
        <v>2707</v>
      </c>
      <c r="D152" s="10">
        <v>2812</v>
      </c>
      <c r="E152" s="9">
        <v>3142</v>
      </c>
      <c r="F152" s="10"/>
      <c r="G152" s="10"/>
      <c r="H152" s="9"/>
      <c r="I152" s="10"/>
      <c r="J152" s="9"/>
      <c r="K152" s="10"/>
      <c r="L152" s="10"/>
      <c r="M152" s="11" t="s">
        <v>4</v>
      </c>
      <c r="O152" s="13" t="s">
        <v>11</v>
      </c>
      <c r="P152" s="13" t="s">
        <v>12</v>
      </c>
      <c r="Q152" s="13" t="s">
        <v>13</v>
      </c>
      <c r="R152" s="13"/>
    </row>
    <row r="153" spans="1:18" s="2" customFormat="1" ht="17.45" customHeight="1" thickBot="1">
      <c r="A153" s="7" t="s">
        <v>663</v>
      </c>
      <c r="B153" s="44" t="s">
        <v>16</v>
      </c>
      <c r="C153" s="10">
        <v>2572</v>
      </c>
      <c r="D153" s="10">
        <v>2627</v>
      </c>
      <c r="E153" s="10">
        <v>2664</v>
      </c>
      <c r="F153" s="10">
        <v>2669</v>
      </c>
      <c r="G153" s="10">
        <v>2730</v>
      </c>
      <c r="H153" s="10">
        <v>2793</v>
      </c>
      <c r="I153" s="10">
        <v>2894</v>
      </c>
      <c r="J153" s="9">
        <v>3869</v>
      </c>
      <c r="K153" s="9"/>
      <c r="L153" s="10"/>
      <c r="M153" s="11" t="s">
        <v>8</v>
      </c>
      <c r="N153" s="16" t="s">
        <v>5</v>
      </c>
      <c r="O153" s="17">
        <f>(C152+C158+C161+C162)</f>
        <v>4477</v>
      </c>
      <c r="P153" s="14">
        <f>SUM(O153/O158)</f>
        <v>0.29978572385161378</v>
      </c>
      <c r="Q153" s="2">
        <v>1</v>
      </c>
    </row>
    <row r="154" spans="1:18" s="2" customFormat="1" ht="17.45" customHeight="1" thickBot="1">
      <c r="A154" s="7" t="s">
        <v>318</v>
      </c>
      <c r="B154" s="8" t="s">
        <v>3</v>
      </c>
      <c r="C154" s="10">
        <v>2083</v>
      </c>
      <c r="D154" s="10">
        <v>2126</v>
      </c>
      <c r="E154" s="10">
        <v>2155</v>
      </c>
      <c r="F154" s="10">
        <v>2162</v>
      </c>
      <c r="G154" s="10">
        <v>2327</v>
      </c>
      <c r="H154" s="10">
        <v>2603</v>
      </c>
      <c r="I154" s="10">
        <v>2744</v>
      </c>
      <c r="J154" s="10">
        <v>2910</v>
      </c>
      <c r="K154" s="9">
        <v>3090</v>
      </c>
      <c r="L154" s="10"/>
      <c r="M154" s="11" t="s">
        <v>7</v>
      </c>
      <c r="N154" s="20" t="s">
        <v>3</v>
      </c>
      <c r="O154" s="17">
        <f>(C154+C157+C159+C160)</f>
        <v>4728</v>
      </c>
      <c r="P154" s="14">
        <f>SUM(O154/O158)</f>
        <v>0.31659300924065892</v>
      </c>
      <c r="Q154" s="2">
        <v>2</v>
      </c>
    </row>
    <row r="155" spans="1:18" s="2" customFormat="1" ht="17.45" customHeight="1" thickBot="1">
      <c r="A155" s="18" t="s">
        <v>654</v>
      </c>
      <c r="B155" s="76" t="s">
        <v>687</v>
      </c>
      <c r="C155" s="10">
        <v>1557</v>
      </c>
      <c r="D155" s="10">
        <v>1654</v>
      </c>
      <c r="E155" s="10">
        <v>1685</v>
      </c>
      <c r="F155" s="10">
        <v>1692</v>
      </c>
      <c r="G155" s="10">
        <v>1706</v>
      </c>
      <c r="H155" s="10">
        <v>1718</v>
      </c>
      <c r="I155" s="10">
        <v>1814</v>
      </c>
      <c r="J155" s="10">
        <v>1945</v>
      </c>
      <c r="K155" s="10">
        <v>2156</v>
      </c>
      <c r="L155" s="10">
        <v>2173</v>
      </c>
      <c r="M155" s="11"/>
      <c r="N155" s="21" t="s">
        <v>16</v>
      </c>
      <c r="O155" s="17">
        <f>(C153+C156)</f>
        <v>3891</v>
      </c>
      <c r="P155" s="14">
        <f>SUM(O155/O158)</f>
        <v>0.26054640417838487</v>
      </c>
      <c r="Q155" s="2">
        <v>1</v>
      </c>
    </row>
    <row r="156" spans="1:18" s="2" customFormat="1" ht="17.45" customHeight="1" thickBot="1">
      <c r="A156" s="18" t="s">
        <v>807</v>
      </c>
      <c r="B156" s="22" t="s">
        <v>16</v>
      </c>
      <c r="C156" s="10">
        <v>1319</v>
      </c>
      <c r="D156" s="10">
        <v>1343</v>
      </c>
      <c r="E156" s="10">
        <v>1364</v>
      </c>
      <c r="F156" s="10">
        <v>1365</v>
      </c>
      <c r="G156" s="10">
        <v>1374</v>
      </c>
      <c r="H156" s="10">
        <v>1397</v>
      </c>
      <c r="I156" s="10">
        <v>1467</v>
      </c>
      <c r="J156" s="10" t="s">
        <v>20</v>
      </c>
      <c r="N156" s="75" t="s">
        <v>687</v>
      </c>
      <c r="O156" s="17">
        <v>1557</v>
      </c>
      <c r="P156" s="14">
        <f>SUM(O156/O158)</f>
        <v>0.10425873844917638</v>
      </c>
    </row>
    <row r="157" spans="1:18" s="2" customFormat="1" ht="17.45" customHeight="1" thickBot="1">
      <c r="A157" s="7" t="s">
        <v>804</v>
      </c>
      <c r="B157" s="8" t="s">
        <v>3</v>
      </c>
      <c r="C157" s="10">
        <v>1171</v>
      </c>
      <c r="D157" s="10">
        <v>1191</v>
      </c>
      <c r="E157" s="10">
        <v>1200</v>
      </c>
      <c r="F157" s="10">
        <v>1203</v>
      </c>
      <c r="G157" s="10">
        <v>1450</v>
      </c>
      <c r="H157" s="10">
        <v>1976</v>
      </c>
      <c r="I157" s="10">
        <v>2045</v>
      </c>
      <c r="J157" s="10">
        <v>2096</v>
      </c>
      <c r="K157" s="10">
        <v>2258</v>
      </c>
      <c r="L157" s="9">
        <v>2343</v>
      </c>
      <c r="M157" s="11" t="s">
        <v>6</v>
      </c>
      <c r="N157" s="26" t="s">
        <v>18</v>
      </c>
      <c r="O157" s="17">
        <v>281</v>
      </c>
      <c r="P157" s="14">
        <f>SUM(O157/O158)</f>
        <v>1.8816124280166064E-2</v>
      </c>
      <c r="R157" s="14"/>
    </row>
    <row r="158" spans="1:18" s="2" customFormat="1" ht="17.45" customHeight="1" thickBot="1">
      <c r="A158" s="18" t="s">
        <v>801</v>
      </c>
      <c r="B158" s="19" t="s">
        <v>5</v>
      </c>
      <c r="C158" s="10">
        <v>857</v>
      </c>
      <c r="D158" s="10">
        <v>926</v>
      </c>
      <c r="E158" s="10">
        <v>1075</v>
      </c>
      <c r="F158" s="10">
        <v>1198</v>
      </c>
      <c r="G158" s="10">
        <v>1221</v>
      </c>
      <c r="H158" s="10">
        <v>1241</v>
      </c>
      <c r="I158" s="10" t="s">
        <v>20</v>
      </c>
      <c r="N158" s="13"/>
      <c r="O158" s="24">
        <v>14934</v>
      </c>
      <c r="P158" s="14"/>
    </row>
    <row r="159" spans="1:18" s="2" customFormat="1" ht="17.45" customHeight="1" thickBot="1">
      <c r="A159" s="18" t="s">
        <v>805</v>
      </c>
      <c r="B159" s="28" t="s">
        <v>3</v>
      </c>
      <c r="C159" s="10">
        <v>738</v>
      </c>
      <c r="D159" s="10">
        <v>752</v>
      </c>
      <c r="E159" s="10">
        <v>775</v>
      </c>
      <c r="F159" s="10">
        <v>779</v>
      </c>
      <c r="G159" s="10">
        <v>986</v>
      </c>
      <c r="H159" s="10" t="s">
        <v>20</v>
      </c>
    </row>
    <row r="160" spans="1:18" s="2" customFormat="1" ht="17.45" customHeight="1" thickBot="1">
      <c r="A160" s="18" t="s">
        <v>808</v>
      </c>
      <c r="B160" s="28" t="s">
        <v>3</v>
      </c>
      <c r="C160" s="10">
        <v>736</v>
      </c>
      <c r="D160" s="10">
        <v>748</v>
      </c>
      <c r="E160" s="10">
        <v>758</v>
      </c>
      <c r="F160" s="10">
        <v>763</v>
      </c>
      <c r="G160" s="10" t="s">
        <v>20</v>
      </c>
      <c r="N160" s="49"/>
      <c r="O160" s="17"/>
      <c r="P160" s="14"/>
    </row>
    <row r="161" spans="1:18" s="2" customFormat="1" ht="17.45" customHeight="1" thickBot="1">
      <c r="A161" s="18" t="s">
        <v>802</v>
      </c>
      <c r="B161" s="19" t="s">
        <v>5</v>
      </c>
      <c r="C161" s="10">
        <v>617</v>
      </c>
      <c r="D161" s="10">
        <v>681</v>
      </c>
      <c r="E161" s="10" t="s">
        <v>20</v>
      </c>
    </row>
    <row r="162" spans="1:18" s="2" customFormat="1" ht="17.45" customHeight="1" thickBot="1">
      <c r="A162" s="18" t="s">
        <v>806</v>
      </c>
      <c r="B162" s="19" t="s">
        <v>5</v>
      </c>
      <c r="C162" s="10">
        <v>296</v>
      </c>
      <c r="D162" s="10" t="s">
        <v>20</v>
      </c>
      <c r="M162" s="75"/>
      <c r="N162" s="17"/>
      <c r="O162" s="14"/>
      <c r="Q162" s="14"/>
    </row>
    <row r="163" spans="1:18" s="2" customFormat="1" ht="17.45" customHeight="1" thickBot="1">
      <c r="A163" s="18" t="s">
        <v>803</v>
      </c>
      <c r="B163" s="27" t="s">
        <v>18</v>
      </c>
      <c r="C163" s="10">
        <v>281</v>
      </c>
      <c r="D163" s="10" t="s">
        <v>20</v>
      </c>
      <c r="I163" s="17"/>
      <c r="L163" s="17"/>
      <c r="N163" s="24"/>
    </row>
    <row r="165" spans="1:18" s="2" customFormat="1" ht="17.45" customHeight="1">
      <c r="A165" s="1" t="s">
        <v>821</v>
      </c>
    </row>
    <row r="166" spans="1:18" s="2" customFormat="1" ht="10.5" customHeight="1" thickBot="1">
      <c r="A166" s="1"/>
    </row>
    <row r="167" spans="1:18" s="2" customFormat="1" ht="16.5" customHeight="1" thickBot="1">
      <c r="A167" s="4" t="s">
        <v>0</v>
      </c>
      <c r="B167" s="5" t="s">
        <v>1</v>
      </c>
      <c r="C167" s="5" t="s">
        <v>2</v>
      </c>
      <c r="D167" s="5">
        <v>2</v>
      </c>
      <c r="E167" s="5">
        <v>3</v>
      </c>
      <c r="F167" s="5">
        <v>4</v>
      </c>
      <c r="G167" s="5">
        <v>5</v>
      </c>
      <c r="H167" s="5">
        <v>6</v>
      </c>
      <c r="I167" s="5">
        <v>7</v>
      </c>
      <c r="J167" s="5">
        <v>8</v>
      </c>
      <c r="K167" s="5">
        <v>9</v>
      </c>
      <c r="L167" s="5">
        <v>10</v>
      </c>
      <c r="M167" s="5">
        <v>11</v>
      </c>
      <c r="N167" s="6"/>
      <c r="O167" s="13" t="s">
        <v>9</v>
      </c>
      <c r="P167" s="14"/>
    </row>
    <row r="168" spans="1:18" s="2" customFormat="1" ht="16.5" customHeight="1" thickBot="1">
      <c r="A168" s="7" t="s">
        <v>681</v>
      </c>
      <c r="B168" s="8" t="s">
        <v>3</v>
      </c>
      <c r="C168" s="9">
        <v>3121</v>
      </c>
      <c r="D168" s="10"/>
      <c r="E168" s="9"/>
      <c r="F168" s="10"/>
      <c r="G168" s="10"/>
      <c r="H168" s="10"/>
      <c r="I168" s="10"/>
      <c r="J168" s="10"/>
      <c r="K168" s="10"/>
      <c r="L168" s="10"/>
      <c r="M168" s="10"/>
      <c r="N168" s="11" t="s">
        <v>4</v>
      </c>
      <c r="P168" s="13" t="s">
        <v>11</v>
      </c>
      <c r="Q168" s="13" t="s">
        <v>12</v>
      </c>
      <c r="R168" s="13" t="s">
        <v>13</v>
      </c>
    </row>
    <row r="169" spans="1:18" s="2" customFormat="1" ht="16.5" customHeight="1" thickBot="1">
      <c r="A169" s="7" t="s">
        <v>809</v>
      </c>
      <c r="B169" s="12" t="s">
        <v>5</v>
      </c>
      <c r="C169" s="10">
        <v>2789</v>
      </c>
      <c r="D169" s="10">
        <v>2795</v>
      </c>
      <c r="E169" s="10">
        <v>2811</v>
      </c>
      <c r="F169" s="9">
        <v>2974</v>
      </c>
      <c r="G169" s="9"/>
      <c r="H169" s="9"/>
      <c r="I169" s="9"/>
      <c r="J169" s="9"/>
      <c r="K169" s="9"/>
      <c r="L169" s="9"/>
      <c r="M169" s="9"/>
      <c r="N169" s="11" t="s">
        <v>8</v>
      </c>
      <c r="O169" s="16" t="s">
        <v>5</v>
      </c>
      <c r="P169" s="17">
        <f>(C169+C174+C177+C178)</f>
        <v>4634</v>
      </c>
      <c r="Q169" s="14">
        <f>SUM(P169/P174)</f>
        <v>0.31646520521751009</v>
      </c>
      <c r="R169" s="2">
        <v>1</v>
      </c>
    </row>
    <row r="170" spans="1:18" s="2" customFormat="1" ht="16.5" customHeight="1" thickBot="1">
      <c r="A170" s="7" t="s">
        <v>813</v>
      </c>
      <c r="B170" s="44" t="s">
        <v>16</v>
      </c>
      <c r="C170" s="10">
        <v>1986</v>
      </c>
      <c r="D170" s="10">
        <v>2000</v>
      </c>
      <c r="E170" s="10">
        <v>2041</v>
      </c>
      <c r="F170" s="10">
        <v>2054</v>
      </c>
      <c r="G170" s="10">
        <v>2056</v>
      </c>
      <c r="H170" s="10">
        <v>2101</v>
      </c>
      <c r="I170" s="10">
        <v>2310</v>
      </c>
      <c r="J170" s="10">
        <v>2833</v>
      </c>
      <c r="K170" s="9">
        <v>3025</v>
      </c>
      <c r="L170" s="9"/>
      <c r="M170" s="9"/>
      <c r="N170" s="11" t="s">
        <v>7</v>
      </c>
      <c r="O170" s="20" t="s">
        <v>3</v>
      </c>
      <c r="P170" s="17">
        <f>(C168+C171+C173)</f>
        <v>5263</v>
      </c>
      <c r="Q170" s="14">
        <f>SUM(P170/P174)</f>
        <v>0.35942088369869563</v>
      </c>
      <c r="R170" s="2">
        <v>2</v>
      </c>
    </row>
    <row r="171" spans="1:18" s="2" customFormat="1" ht="16.5" customHeight="1" thickBot="1">
      <c r="A171" s="7" t="s">
        <v>816</v>
      </c>
      <c r="B171" s="8" t="s">
        <v>3</v>
      </c>
      <c r="C171" s="10">
        <v>1240</v>
      </c>
      <c r="D171" s="10">
        <v>1276</v>
      </c>
      <c r="E171" s="10">
        <v>1289</v>
      </c>
      <c r="F171" s="10">
        <v>1300</v>
      </c>
      <c r="G171" s="10">
        <v>1302</v>
      </c>
      <c r="H171" s="10">
        <v>1337</v>
      </c>
      <c r="I171" s="10">
        <v>1390</v>
      </c>
      <c r="J171" s="10">
        <v>1434</v>
      </c>
      <c r="K171" s="10">
        <v>2168</v>
      </c>
      <c r="L171" s="10">
        <v>2199</v>
      </c>
      <c r="M171" s="9">
        <v>2431</v>
      </c>
      <c r="N171" s="11" t="s">
        <v>6</v>
      </c>
      <c r="O171" s="21" t="s">
        <v>16</v>
      </c>
      <c r="P171" s="17">
        <f>(C170+C175)</f>
        <v>2698</v>
      </c>
      <c r="Q171" s="14">
        <f>SUM(P171/P174)</f>
        <v>0.18425186095745408</v>
      </c>
      <c r="R171" s="2">
        <v>1</v>
      </c>
    </row>
    <row r="172" spans="1:18" s="2" customFormat="1" ht="16.5" customHeight="1" thickBot="1">
      <c r="A172" s="18" t="s">
        <v>818</v>
      </c>
      <c r="B172" s="23" t="s">
        <v>14</v>
      </c>
      <c r="C172" s="10">
        <v>1166</v>
      </c>
      <c r="D172" s="10">
        <v>1173</v>
      </c>
      <c r="E172" s="10">
        <v>1217</v>
      </c>
      <c r="F172" s="10">
        <v>1233</v>
      </c>
      <c r="G172" s="10">
        <v>1234</v>
      </c>
      <c r="H172" s="10">
        <v>1281</v>
      </c>
      <c r="I172" s="10">
        <v>1383</v>
      </c>
      <c r="J172" s="10">
        <v>1441</v>
      </c>
      <c r="K172" s="10">
        <v>1517</v>
      </c>
      <c r="L172" s="10">
        <v>1545</v>
      </c>
      <c r="M172" s="10">
        <v>1790</v>
      </c>
      <c r="N172" s="11"/>
      <c r="O172" s="26" t="s">
        <v>18</v>
      </c>
      <c r="P172" s="17">
        <f>(C179+C180)</f>
        <v>261</v>
      </c>
      <c r="Q172" s="14">
        <f>SUM(P172/P174)</f>
        <v>1.7824216349108791E-2</v>
      </c>
    </row>
    <row r="173" spans="1:18" s="2" customFormat="1" ht="16.5" customHeight="1" thickBot="1">
      <c r="A173" s="18" t="s">
        <v>817</v>
      </c>
      <c r="B173" s="28" t="s">
        <v>3</v>
      </c>
      <c r="C173" s="10">
        <v>902</v>
      </c>
      <c r="D173" s="10">
        <v>977</v>
      </c>
      <c r="E173" s="10">
        <v>988</v>
      </c>
      <c r="F173" s="10">
        <v>1004</v>
      </c>
      <c r="G173" s="10">
        <v>1006</v>
      </c>
      <c r="H173" s="10">
        <v>1032</v>
      </c>
      <c r="I173" s="10">
        <v>1086</v>
      </c>
      <c r="J173" s="10">
        <v>1164</v>
      </c>
      <c r="K173" s="10" t="s">
        <v>20</v>
      </c>
      <c r="O173" s="13" t="s">
        <v>17</v>
      </c>
      <c r="P173" s="17">
        <f>(C172+C176+C181)</f>
        <v>1787</v>
      </c>
      <c r="Q173" s="14">
        <f>SUM(P173/P174)</f>
        <v>0.12203783377723144</v>
      </c>
    </row>
    <row r="174" spans="1:18" s="2" customFormat="1" ht="16.5" customHeight="1" thickBot="1">
      <c r="A174" s="18" t="s">
        <v>811</v>
      </c>
      <c r="B174" s="19" t="s">
        <v>5</v>
      </c>
      <c r="C174" s="10">
        <v>896</v>
      </c>
      <c r="D174" s="10">
        <v>899</v>
      </c>
      <c r="E174" s="10">
        <v>920</v>
      </c>
      <c r="F174" s="10">
        <v>1014</v>
      </c>
      <c r="G174" s="10">
        <v>1032</v>
      </c>
      <c r="H174" s="10">
        <v>1361</v>
      </c>
      <c r="I174" s="10">
        <v>1425</v>
      </c>
      <c r="J174" s="10">
        <v>1457</v>
      </c>
      <c r="K174" s="10">
        <v>1502</v>
      </c>
      <c r="L174" s="10">
        <v>1506</v>
      </c>
      <c r="M174" s="10" t="s">
        <v>20</v>
      </c>
      <c r="O174" s="13"/>
      <c r="P174" s="24">
        <v>14643</v>
      </c>
      <c r="Q174" s="14"/>
    </row>
    <row r="175" spans="1:18" s="2" customFormat="1" ht="16.5" customHeight="1" thickBot="1">
      <c r="A175" s="18" t="s">
        <v>814</v>
      </c>
      <c r="B175" s="22" t="s">
        <v>16</v>
      </c>
      <c r="C175" s="10">
        <v>712</v>
      </c>
      <c r="D175" s="10">
        <v>714</v>
      </c>
      <c r="E175" s="10">
        <v>737</v>
      </c>
      <c r="F175" s="10">
        <v>774</v>
      </c>
      <c r="G175" s="10">
        <v>775</v>
      </c>
      <c r="H175" s="10">
        <v>784</v>
      </c>
      <c r="I175" s="10">
        <v>835</v>
      </c>
      <c r="J175" s="10" t="s">
        <v>20</v>
      </c>
      <c r="K175"/>
    </row>
    <row r="176" spans="1:18" s="2" customFormat="1" ht="16.5" customHeight="1" thickBot="1">
      <c r="A176" s="18" t="s">
        <v>819</v>
      </c>
      <c r="B176" s="23" t="s">
        <v>14</v>
      </c>
      <c r="C176" s="10">
        <v>581</v>
      </c>
      <c r="D176" s="10">
        <v>584</v>
      </c>
      <c r="E176" s="10">
        <v>627</v>
      </c>
      <c r="F176" s="10">
        <v>630</v>
      </c>
      <c r="G176" s="10">
        <v>631</v>
      </c>
      <c r="H176" s="10">
        <v>631</v>
      </c>
      <c r="I176" s="10" t="s">
        <v>20</v>
      </c>
    </row>
    <row r="177" spans="1:18" s="2" customFormat="1" ht="16.5" customHeight="1" thickBot="1">
      <c r="A177" s="18" t="s">
        <v>812</v>
      </c>
      <c r="B177" s="19" t="s">
        <v>5</v>
      </c>
      <c r="C177" s="10">
        <v>545</v>
      </c>
      <c r="D177" s="10">
        <v>546</v>
      </c>
      <c r="E177" s="10">
        <v>556</v>
      </c>
      <c r="F177" s="10">
        <v>606</v>
      </c>
      <c r="G177" s="10">
        <v>621</v>
      </c>
      <c r="H177" s="10" t="s">
        <v>20</v>
      </c>
      <c r="I177"/>
    </row>
    <row r="178" spans="1:18" s="2" customFormat="1" ht="16.5" customHeight="1" thickBot="1">
      <c r="A178" s="18" t="s">
        <v>815</v>
      </c>
      <c r="B178" s="19" t="s">
        <v>5</v>
      </c>
      <c r="C178" s="10">
        <v>404</v>
      </c>
      <c r="D178" s="10">
        <v>405</v>
      </c>
      <c r="E178" s="10">
        <v>420</v>
      </c>
      <c r="F178" s="10" t="s">
        <v>20</v>
      </c>
      <c r="G178" s="17"/>
      <c r="H178"/>
      <c r="I178"/>
      <c r="J178" s="17"/>
      <c r="K178" s="17"/>
    </row>
    <row r="179" spans="1:18" s="2" customFormat="1" ht="16.5" customHeight="1" thickBot="1">
      <c r="A179" s="18" t="s">
        <v>810</v>
      </c>
      <c r="B179" s="27" t="s">
        <v>18</v>
      </c>
      <c r="C179" s="10">
        <v>133</v>
      </c>
      <c r="D179" s="10">
        <v>134</v>
      </c>
      <c r="E179" s="10" t="s">
        <v>20</v>
      </c>
      <c r="F179" s="17"/>
      <c r="G179" s="17"/>
      <c r="H179"/>
      <c r="I179"/>
      <c r="K179" s="17"/>
    </row>
    <row r="180" spans="1:18" s="2" customFormat="1" ht="16.5" customHeight="1" thickBot="1">
      <c r="A180" s="18" t="s">
        <v>189</v>
      </c>
      <c r="B180" s="27" t="s">
        <v>18</v>
      </c>
      <c r="C180" s="10">
        <v>128</v>
      </c>
      <c r="D180" s="10">
        <v>129</v>
      </c>
      <c r="E180" s="10" t="s">
        <v>20</v>
      </c>
      <c r="F180" s="17"/>
      <c r="G180" s="17"/>
      <c r="H180"/>
      <c r="I180" s="47"/>
      <c r="J180" s="17"/>
      <c r="K180" s="17"/>
    </row>
    <row r="181" spans="1:18" s="2" customFormat="1" ht="16.5" customHeight="1" thickBot="1">
      <c r="A181" s="18" t="s">
        <v>820</v>
      </c>
      <c r="B181" s="23" t="s">
        <v>14</v>
      </c>
      <c r="C181" s="10">
        <v>40</v>
      </c>
      <c r="D181" s="10">
        <v>41</v>
      </c>
      <c r="E181" s="10" t="s">
        <v>20</v>
      </c>
      <c r="F181" s="17"/>
      <c r="G181" s="17"/>
      <c r="H181"/>
      <c r="I181"/>
      <c r="K181" s="17"/>
    </row>
    <row r="183" spans="1:18" s="2" customFormat="1" ht="17.45" customHeight="1">
      <c r="A183" s="1" t="s">
        <v>822</v>
      </c>
    </row>
    <row r="184" spans="1:18" s="2" customFormat="1" ht="10.5" customHeight="1" thickBot="1">
      <c r="A184" s="1"/>
    </row>
    <row r="185" spans="1:18" s="2" customFormat="1" ht="16.5" customHeight="1" thickBot="1">
      <c r="A185" s="4" t="s">
        <v>0</v>
      </c>
      <c r="B185" s="5" t="s">
        <v>1</v>
      </c>
      <c r="C185" s="5" t="s">
        <v>2</v>
      </c>
      <c r="D185" s="5">
        <v>2</v>
      </c>
      <c r="E185" s="5">
        <v>3</v>
      </c>
      <c r="F185" s="5">
        <v>4</v>
      </c>
      <c r="G185" s="5">
        <v>5</v>
      </c>
      <c r="H185" s="5">
        <v>6</v>
      </c>
      <c r="I185" s="5">
        <v>7</v>
      </c>
      <c r="J185" s="5">
        <v>8</v>
      </c>
      <c r="K185" s="5">
        <v>9</v>
      </c>
      <c r="L185" s="5">
        <v>10</v>
      </c>
      <c r="M185" s="5">
        <v>11</v>
      </c>
      <c r="N185" s="6"/>
      <c r="O185" s="13" t="s">
        <v>9</v>
      </c>
      <c r="P185" s="14"/>
    </row>
    <row r="186" spans="1:18" s="2" customFormat="1" ht="16.5" customHeight="1" thickBot="1">
      <c r="A186" s="7" t="s">
        <v>666</v>
      </c>
      <c r="B186" s="15" t="s">
        <v>14</v>
      </c>
      <c r="C186" s="10">
        <v>3203</v>
      </c>
      <c r="D186" s="10">
        <v>3213</v>
      </c>
      <c r="E186" s="9">
        <v>3269</v>
      </c>
      <c r="F186" s="10"/>
      <c r="G186" s="10"/>
      <c r="H186" s="10"/>
      <c r="I186" s="10"/>
      <c r="J186" s="10"/>
      <c r="K186" s="10"/>
      <c r="L186" s="10"/>
      <c r="M186" s="9"/>
      <c r="N186" s="11" t="s">
        <v>4</v>
      </c>
      <c r="P186" s="13" t="s">
        <v>11</v>
      </c>
      <c r="Q186" s="13" t="s">
        <v>12</v>
      </c>
      <c r="R186" s="13" t="s">
        <v>13</v>
      </c>
    </row>
    <row r="187" spans="1:18" s="2" customFormat="1" ht="16.5" customHeight="1" thickBot="1">
      <c r="A187" s="7" t="s">
        <v>670</v>
      </c>
      <c r="B187" s="12" t="s">
        <v>5</v>
      </c>
      <c r="C187" s="10">
        <v>2787</v>
      </c>
      <c r="D187" s="10">
        <v>2794</v>
      </c>
      <c r="E187" s="10">
        <v>2833</v>
      </c>
      <c r="F187" s="10">
        <v>2852</v>
      </c>
      <c r="G187" s="10">
        <v>2892</v>
      </c>
      <c r="H187" s="10">
        <v>3157</v>
      </c>
      <c r="I187" s="10">
        <v>3246</v>
      </c>
      <c r="J187" s="9">
        <v>3915</v>
      </c>
      <c r="K187" s="10"/>
      <c r="L187" s="10"/>
      <c r="M187" s="10"/>
      <c r="N187" s="11" t="s">
        <v>8</v>
      </c>
      <c r="O187" s="16" t="s">
        <v>5</v>
      </c>
      <c r="P187" s="17">
        <f>(C187+C194+C195)</f>
        <v>4011</v>
      </c>
      <c r="Q187" s="14">
        <f>SUM(P187/P193)</f>
        <v>0.24557644033551704</v>
      </c>
      <c r="R187" s="2">
        <v>1</v>
      </c>
    </row>
    <row r="188" spans="1:18" s="2" customFormat="1" ht="16.5" customHeight="1" thickBot="1">
      <c r="A188" s="7" t="s">
        <v>667</v>
      </c>
      <c r="B188" s="8" t="s">
        <v>3</v>
      </c>
      <c r="C188" s="10">
        <v>2163</v>
      </c>
      <c r="D188" s="10">
        <v>2166</v>
      </c>
      <c r="E188" s="10">
        <v>2174</v>
      </c>
      <c r="F188" s="10">
        <v>2189</v>
      </c>
      <c r="G188" s="10">
        <v>2297</v>
      </c>
      <c r="H188" s="10">
        <v>2316</v>
      </c>
      <c r="I188" s="10">
        <v>2413</v>
      </c>
      <c r="J188" s="10">
        <v>2438</v>
      </c>
      <c r="K188" s="10">
        <v>2475</v>
      </c>
      <c r="L188" s="10">
        <v>2994</v>
      </c>
      <c r="M188" s="9">
        <v>3110</v>
      </c>
      <c r="N188" s="11" t="s">
        <v>7</v>
      </c>
      <c r="O188" s="20" t="s">
        <v>3</v>
      </c>
      <c r="P188" s="17">
        <f>(C188+C190+C192+C196)</f>
        <v>4891</v>
      </c>
      <c r="Q188" s="14">
        <f>SUM(P188/P193)</f>
        <v>0.29945509092022288</v>
      </c>
      <c r="R188" s="2">
        <v>1</v>
      </c>
    </row>
    <row r="189" spans="1:18" s="2" customFormat="1" ht="16.5" customHeight="1" thickBot="1">
      <c r="A189" s="7" t="s">
        <v>420</v>
      </c>
      <c r="B189" s="44" t="s">
        <v>16</v>
      </c>
      <c r="C189" s="10">
        <v>1447</v>
      </c>
      <c r="D189" s="10">
        <v>1483</v>
      </c>
      <c r="E189" s="10">
        <v>1527</v>
      </c>
      <c r="F189" s="10">
        <v>1765</v>
      </c>
      <c r="G189" s="10">
        <v>1807</v>
      </c>
      <c r="H189" s="10">
        <v>1816</v>
      </c>
      <c r="I189" s="10">
        <v>1966</v>
      </c>
      <c r="J189" s="10">
        <v>2006</v>
      </c>
      <c r="K189" s="10">
        <v>2029</v>
      </c>
      <c r="L189" s="10">
        <v>2160</v>
      </c>
      <c r="M189" s="9">
        <v>2680</v>
      </c>
      <c r="N189" s="11" t="s">
        <v>6</v>
      </c>
      <c r="O189" s="21" t="s">
        <v>16</v>
      </c>
      <c r="P189" s="17">
        <f>(C189+C198)</f>
        <v>1787</v>
      </c>
      <c r="Q189" s="14">
        <f>SUM(P189/P193)</f>
        <v>0.10941039613053327</v>
      </c>
      <c r="R189" s="2">
        <v>1</v>
      </c>
    </row>
    <row r="190" spans="1:18" s="2" customFormat="1" ht="16.5" customHeight="1" thickBot="1">
      <c r="A190" s="18" t="s">
        <v>826</v>
      </c>
      <c r="B190" s="28" t="s">
        <v>3</v>
      </c>
      <c r="C190" s="10">
        <v>1271</v>
      </c>
      <c r="D190" s="10">
        <v>1281</v>
      </c>
      <c r="E190" s="10">
        <v>1293</v>
      </c>
      <c r="F190" s="10">
        <v>1309</v>
      </c>
      <c r="G190" s="10">
        <v>1458</v>
      </c>
      <c r="H190" s="10">
        <v>1476</v>
      </c>
      <c r="I190" s="10">
        <v>1586</v>
      </c>
      <c r="J190" s="10">
        <v>1624</v>
      </c>
      <c r="K190" s="10">
        <v>1659</v>
      </c>
      <c r="L190" s="10">
        <v>2114</v>
      </c>
      <c r="M190" s="10">
        <v>2194</v>
      </c>
      <c r="N190" s="11"/>
      <c r="O190" s="26" t="s">
        <v>18</v>
      </c>
      <c r="P190" s="17">
        <v>363</v>
      </c>
      <c r="Q190" s="14">
        <f>SUM(P190/P193)</f>
        <v>2.2224943366191147E-2</v>
      </c>
    </row>
    <row r="191" spans="1:18" s="2" customFormat="1" ht="16.5" customHeight="1" thickBot="1">
      <c r="A191" s="18" t="s">
        <v>439</v>
      </c>
      <c r="B191" s="76" t="s">
        <v>687</v>
      </c>
      <c r="C191" s="10">
        <v>1144</v>
      </c>
      <c r="D191" s="10">
        <v>1189</v>
      </c>
      <c r="E191" s="10">
        <v>1270</v>
      </c>
      <c r="F191" s="10">
        <v>1296</v>
      </c>
      <c r="G191" s="10">
        <v>1348</v>
      </c>
      <c r="H191" s="10">
        <v>1351</v>
      </c>
      <c r="I191" s="10">
        <v>1384</v>
      </c>
      <c r="J191" s="10">
        <v>1416</v>
      </c>
      <c r="K191" s="10">
        <v>1447</v>
      </c>
      <c r="L191" s="10">
        <v>1460</v>
      </c>
      <c r="M191" s="10" t="s">
        <v>20</v>
      </c>
      <c r="O191" s="75" t="s">
        <v>687</v>
      </c>
      <c r="P191" s="17">
        <v>1144</v>
      </c>
      <c r="Q191" s="14">
        <f>SUM(P191/P193)</f>
        <v>7.0042245760117555E-2</v>
      </c>
    </row>
    <row r="192" spans="1:18" s="2" customFormat="1" ht="16.5" customHeight="1" thickBot="1">
      <c r="A192" s="18" t="s">
        <v>827</v>
      </c>
      <c r="B192" s="28" t="s">
        <v>3</v>
      </c>
      <c r="C192" s="10">
        <v>960</v>
      </c>
      <c r="D192" s="10">
        <v>963</v>
      </c>
      <c r="E192" s="10">
        <v>972</v>
      </c>
      <c r="F192" s="10">
        <v>990</v>
      </c>
      <c r="G192" s="10">
        <v>1063</v>
      </c>
      <c r="H192" s="10">
        <v>1076</v>
      </c>
      <c r="I192" s="10">
        <v>1261</v>
      </c>
      <c r="J192" s="10">
        <v>1300</v>
      </c>
      <c r="K192" s="10">
        <v>1323</v>
      </c>
      <c r="L192" s="10" t="s">
        <v>20</v>
      </c>
      <c r="O192" s="13" t="s">
        <v>17</v>
      </c>
      <c r="P192" s="17">
        <f>(C186+C193+C199)</f>
        <v>4137</v>
      </c>
      <c r="Q192" s="14">
        <f>SUM(P192/P193)</f>
        <v>0.25329088348741813</v>
      </c>
      <c r="R192" s="2">
        <v>1</v>
      </c>
    </row>
    <row r="193" spans="1:19" s="2" customFormat="1" ht="16.5" customHeight="1" thickBot="1">
      <c r="A193" s="18" t="s">
        <v>829</v>
      </c>
      <c r="B193" s="23" t="s">
        <v>14</v>
      </c>
      <c r="C193" s="10">
        <v>763</v>
      </c>
      <c r="D193" s="10">
        <v>766</v>
      </c>
      <c r="E193" s="10">
        <v>786</v>
      </c>
      <c r="F193" s="10">
        <v>799</v>
      </c>
      <c r="G193" s="10">
        <v>812</v>
      </c>
      <c r="H193" s="10">
        <v>829</v>
      </c>
      <c r="I193" s="10" t="s">
        <v>20</v>
      </c>
      <c r="P193" s="24">
        <v>16333</v>
      </c>
    </row>
    <row r="194" spans="1:19" s="2" customFormat="1" ht="16.5" customHeight="1" thickBot="1">
      <c r="A194" s="18" t="s">
        <v>443</v>
      </c>
      <c r="B194" s="19" t="s">
        <v>5</v>
      </c>
      <c r="C194" s="10">
        <v>698</v>
      </c>
      <c r="D194" s="10">
        <v>701</v>
      </c>
      <c r="E194" s="10">
        <v>707</v>
      </c>
      <c r="F194" s="10">
        <v>711</v>
      </c>
      <c r="G194" s="10">
        <v>717</v>
      </c>
      <c r="H194" s="10">
        <v>878</v>
      </c>
      <c r="I194" s="10">
        <v>958</v>
      </c>
      <c r="J194" s="10" t="s">
        <v>20</v>
      </c>
    </row>
    <row r="195" spans="1:19" s="2" customFormat="1" ht="16.5" customHeight="1" thickBot="1">
      <c r="A195" s="18" t="s">
        <v>825</v>
      </c>
      <c r="B195" s="19" t="s">
        <v>5</v>
      </c>
      <c r="C195" s="10">
        <v>526</v>
      </c>
      <c r="D195" s="10">
        <v>527</v>
      </c>
      <c r="E195" s="10">
        <v>531</v>
      </c>
      <c r="F195" s="10">
        <v>532</v>
      </c>
      <c r="G195" s="10">
        <v>538</v>
      </c>
      <c r="H195" s="10" t="s">
        <v>20</v>
      </c>
      <c r="M195" s="85"/>
    </row>
    <row r="196" spans="1:19" s="2" customFormat="1" ht="16.5" customHeight="1" thickBot="1">
      <c r="A196" s="18" t="s">
        <v>828</v>
      </c>
      <c r="B196" s="28" t="s">
        <v>3</v>
      </c>
      <c r="C196" s="10">
        <v>497</v>
      </c>
      <c r="D196" s="10">
        <v>497</v>
      </c>
      <c r="E196" s="10">
        <v>504</v>
      </c>
      <c r="F196" s="10">
        <v>516</v>
      </c>
      <c r="G196" s="10" t="s">
        <v>20</v>
      </c>
      <c r="I196" s="86"/>
      <c r="J196" s="17"/>
      <c r="K196" s="14"/>
    </row>
    <row r="197" spans="1:19" s="2" customFormat="1" ht="16.5" customHeight="1" thickBot="1">
      <c r="A197" s="18" t="s">
        <v>824</v>
      </c>
      <c r="B197" s="27" t="s">
        <v>18</v>
      </c>
      <c r="C197" s="10">
        <v>363</v>
      </c>
      <c r="D197" s="10">
        <v>370</v>
      </c>
      <c r="E197" s="10" t="s">
        <v>20</v>
      </c>
      <c r="J197" s="17"/>
      <c r="K197" s="14"/>
    </row>
    <row r="198" spans="1:19" s="2" customFormat="1" ht="16.5" customHeight="1" thickBot="1">
      <c r="A198" s="18" t="s">
        <v>830</v>
      </c>
      <c r="B198" s="22" t="s">
        <v>16</v>
      </c>
      <c r="C198" s="10">
        <v>340</v>
      </c>
      <c r="D198" s="10">
        <v>373</v>
      </c>
      <c r="E198" s="10">
        <v>389</v>
      </c>
      <c r="F198" s="10" t="s">
        <v>20</v>
      </c>
      <c r="J198" s="24"/>
    </row>
    <row r="199" spans="1:19" s="2" customFormat="1" ht="16.5" customHeight="1" thickBot="1">
      <c r="A199" s="18" t="s">
        <v>831</v>
      </c>
      <c r="B199" s="23" t="s">
        <v>706</v>
      </c>
      <c r="C199" s="10">
        <v>171</v>
      </c>
      <c r="D199" s="10" t="s">
        <v>20</v>
      </c>
      <c r="J199" s="24"/>
    </row>
    <row r="201" spans="1:19" s="2" customFormat="1" ht="17.45" customHeight="1">
      <c r="A201" s="1" t="s">
        <v>832</v>
      </c>
    </row>
    <row r="202" spans="1:19" s="2" customFormat="1" ht="8.25" customHeight="1" thickBot="1">
      <c r="A202" s="1"/>
    </row>
    <row r="203" spans="1:19" s="2" customFormat="1" ht="17.45" customHeight="1" thickBot="1">
      <c r="A203" s="4" t="s">
        <v>0</v>
      </c>
      <c r="B203" s="5" t="s">
        <v>1</v>
      </c>
      <c r="C203" s="5" t="s">
        <v>2</v>
      </c>
      <c r="D203" s="5">
        <v>2</v>
      </c>
      <c r="E203" s="5">
        <v>3</v>
      </c>
      <c r="F203" s="5">
        <v>4</v>
      </c>
      <c r="G203" s="5">
        <v>5</v>
      </c>
      <c r="H203" s="5">
        <v>6</v>
      </c>
      <c r="I203" s="5">
        <v>7</v>
      </c>
      <c r="J203" s="5">
        <v>8</v>
      </c>
      <c r="K203" s="5">
        <v>9</v>
      </c>
      <c r="L203" s="5">
        <v>10</v>
      </c>
      <c r="M203" s="5">
        <v>11</v>
      </c>
      <c r="N203" s="5"/>
      <c r="O203" s="13" t="s">
        <v>9</v>
      </c>
      <c r="P203" s="14"/>
    </row>
    <row r="204" spans="1:19" s="2" customFormat="1" ht="17.45" customHeight="1" thickBot="1">
      <c r="A204" s="7" t="s">
        <v>833</v>
      </c>
      <c r="B204" s="8" t="s">
        <v>3</v>
      </c>
      <c r="C204" s="9">
        <v>3878</v>
      </c>
      <c r="D204" s="10"/>
      <c r="E204" s="10"/>
      <c r="F204" s="10"/>
      <c r="G204" s="10"/>
      <c r="H204" s="10"/>
      <c r="I204" s="10"/>
      <c r="J204" s="10"/>
      <c r="K204" s="10"/>
      <c r="L204" s="10"/>
      <c r="M204" s="9"/>
      <c r="N204" s="11" t="s">
        <v>4</v>
      </c>
      <c r="P204" s="13" t="s">
        <v>11</v>
      </c>
      <c r="Q204" s="13" t="s">
        <v>12</v>
      </c>
      <c r="R204" s="13" t="s">
        <v>13</v>
      </c>
      <c r="S204" s="13"/>
    </row>
    <row r="205" spans="1:19" s="2" customFormat="1" ht="17.45" customHeight="1" thickBot="1">
      <c r="A205" s="7" t="s">
        <v>434</v>
      </c>
      <c r="B205" s="15" t="s">
        <v>14</v>
      </c>
      <c r="C205" s="10">
        <v>1436</v>
      </c>
      <c r="D205" s="10">
        <v>1534</v>
      </c>
      <c r="E205" s="10">
        <v>1565</v>
      </c>
      <c r="F205" s="10">
        <v>1817</v>
      </c>
      <c r="G205" s="10">
        <v>1851</v>
      </c>
      <c r="H205" s="10">
        <v>1908</v>
      </c>
      <c r="I205" s="10">
        <v>1923</v>
      </c>
      <c r="J205" s="10">
        <v>2062</v>
      </c>
      <c r="K205" s="10">
        <v>2123</v>
      </c>
      <c r="L205" s="10">
        <v>2181</v>
      </c>
      <c r="M205" s="9" t="s">
        <v>401</v>
      </c>
      <c r="N205" s="11" t="s">
        <v>7</v>
      </c>
      <c r="O205" s="16" t="s">
        <v>5</v>
      </c>
      <c r="P205" s="17">
        <f>(C207+C209+C212+C213)</f>
        <v>2650</v>
      </c>
      <c r="Q205" s="14">
        <f>SUM(P205/P210)</f>
        <v>0.2071769212727699</v>
      </c>
      <c r="R205" s="2">
        <v>1</v>
      </c>
    </row>
    <row r="206" spans="1:19" s="2" customFormat="1" ht="17.45" customHeight="1" thickBot="1">
      <c r="A206" s="7" t="s">
        <v>838</v>
      </c>
      <c r="B206" s="44" t="s">
        <v>16</v>
      </c>
      <c r="C206" s="10">
        <v>1199</v>
      </c>
      <c r="D206" s="10">
        <v>1291</v>
      </c>
      <c r="E206" s="10">
        <v>1342</v>
      </c>
      <c r="F206" s="10">
        <v>1368</v>
      </c>
      <c r="G206" s="10">
        <v>1383</v>
      </c>
      <c r="H206" s="10">
        <v>1506</v>
      </c>
      <c r="I206" s="10">
        <v>1517</v>
      </c>
      <c r="J206" s="10">
        <v>1641</v>
      </c>
      <c r="K206" s="10">
        <v>1688</v>
      </c>
      <c r="L206" s="10">
        <v>1708</v>
      </c>
      <c r="M206" s="9" t="s">
        <v>401</v>
      </c>
      <c r="N206" s="11" t="s">
        <v>6</v>
      </c>
      <c r="O206" s="20" t="s">
        <v>3</v>
      </c>
      <c r="P206" s="17">
        <f>(C204+C211+C215)</f>
        <v>4959</v>
      </c>
      <c r="Q206" s="14">
        <f>SUM(P206/P210)</f>
        <v>0.38769447267610041</v>
      </c>
      <c r="R206" s="2">
        <v>1</v>
      </c>
    </row>
    <row r="207" spans="1:19" s="2" customFormat="1" ht="17.45" customHeight="1" thickBot="1">
      <c r="A207" s="7" t="s">
        <v>834</v>
      </c>
      <c r="B207" s="12" t="s">
        <v>5</v>
      </c>
      <c r="C207" s="10">
        <v>858</v>
      </c>
      <c r="D207" s="10">
        <v>899</v>
      </c>
      <c r="E207" s="10">
        <v>914</v>
      </c>
      <c r="F207" s="10">
        <v>937</v>
      </c>
      <c r="G207" s="10">
        <v>1069</v>
      </c>
      <c r="H207" s="10">
        <v>1092</v>
      </c>
      <c r="I207" s="10">
        <v>1591</v>
      </c>
      <c r="J207" s="10">
        <v>1629</v>
      </c>
      <c r="K207" s="10">
        <v>1651</v>
      </c>
      <c r="L207" s="10">
        <v>2384</v>
      </c>
      <c r="M207" s="9" t="s">
        <v>401</v>
      </c>
      <c r="N207" s="11" t="s">
        <v>8</v>
      </c>
      <c r="O207" s="21" t="s">
        <v>16</v>
      </c>
      <c r="P207" s="17">
        <f>(C206+C208+C214)</f>
        <v>2447</v>
      </c>
      <c r="Q207" s="14">
        <f>SUM(P207/P210)</f>
        <v>0.19130638730357283</v>
      </c>
      <c r="R207" s="2">
        <v>1</v>
      </c>
    </row>
    <row r="208" spans="1:19" s="2" customFormat="1" ht="17.45" customHeight="1" thickBot="1">
      <c r="A208" s="18" t="s">
        <v>556</v>
      </c>
      <c r="B208" s="22" t="s">
        <v>16</v>
      </c>
      <c r="C208" s="10">
        <v>737</v>
      </c>
      <c r="D208" s="10">
        <v>812</v>
      </c>
      <c r="E208" s="10">
        <v>865</v>
      </c>
      <c r="F208" s="10">
        <v>874</v>
      </c>
      <c r="G208" s="10">
        <v>887</v>
      </c>
      <c r="H208" s="10">
        <v>1153</v>
      </c>
      <c r="I208" s="10">
        <v>1160</v>
      </c>
      <c r="J208" s="10">
        <v>1281</v>
      </c>
      <c r="K208" s="10">
        <v>1329</v>
      </c>
      <c r="L208" s="10">
        <v>1362</v>
      </c>
      <c r="M208" s="10" t="s">
        <v>20</v>
      </c>
      <c r="O208" s="75" t="s">
        <v>687</v>
      </c>
      <c r="P208" s="17">
        <v>620</v>
      </c>
      <c r="Q208" s="14">
        <f>SUM(P208/P210)</f>
        <v>4.8471581580798999E-2</v>
      </c>
    </row>
    <row r="209" spans="1:20" s="2" customFormat="1" ht="17.45" customHeight="1" thickBot="1">
      <c r="A209" s="18" t="s">
        <v>836</v>
      </c>
      <c r="B209" s="19" t="s">
        <v>5</v>
      </c>
      <c r="C209" s="10">
        <v>634</v>
      </c>
      <c r="D209" s="10">
        <v>650</v>
      </c>
      <c r="E209" s="10">
        <v>656</v>
      </c>
      <c r="F209" s="10">
        <v>659</v>
      </c>
      <c r="G209" s="10">
        <v>754</v>
      </c>
      <c r="H209" s="10">
        <v>757</v>
      </c>
      <c r="I209" s="10" t="s">
        <v>20</v>
      </c>
      <c r="O209" s="13" t="s">
        <v>17</v>
      </c>
      <c r="P209" s="17">
        <f>(C205+C216+C217)</f>
        <v>2115</v>
      </c>
      <c r="Q209" s="14">
        <f>SUM(P209/P210)</f>
        <v>0.16535063716675788</v>
      </c>
      <c r="R209" s="2">
        <v>1</v>
      </c>
      <c r="S209" s="14"/>
    </row>
    <row r="210" spans="1:20" s="2" customFormat="1" ht="17.45" customHeight="1" thickBot="1">
      <c r="A210" s="18" t="s">
        <v>837</v>
      </c>
      <c r="B210" s="76" t="s">
        <v>687</v>
      </c>
      <c r="C210" s="10">
        <v>620</v>
      </c>
      <c r="D210" s="10">
        <v>658</v>
      </c>
      <c r="E210" s="10">
        <v>708</v>
      </c>
      <c r="F210" s="10">
        <v>722</v>
      </c>
      <c r="G210" s="10">
        <v>729</v>
      </c>
      <c r="H210" s="10">
        <v>767</v>
      </c>
      <c r="I210" s="10">
        <v>773</v>
      </c>
      <c r="J210" s="10" t="s">
        <v>20</v>
      </c>
      <c r="P210" s="24">
        <v>12791</v>
      </c>
    </row>
    <row r="211" spans="1:20" s="2" customFormat="1" ht="17.45" customHeight="1" thickBot="1">
      <c r="A211" s="18" t="s">
        <v>835</v>
      </c>
      <c r="B211" s="28" t="s">
        <v>3</v>
      </c>
      <c r="C211" s="10">
        <v>614</v>
      </c>
      <c r="D211" s="10">
        <v>1114</v>
      </c>
      <c r="E211" s="10">
        <v>1129</v>
      </c>
      <c r="F211" s="10">
        <v>1148</v>
      </c>
      <c r="G211" s="10">
        <v>1172</v>
      </c>
      <c r="H211" s="10">
        <v>1234</v>
      </c>
      <c r="I211" s="10">
        <v>1260</v>
      </c>
      <c r="J211" s="10">
        <v>1309</v>
      </c>
      <c r="K211" s="10">
        <v>1829</v>
      </c>
      <c r="L211" s="10">
        <v>1859</v>
      </c>
      <c r="M211" s="10"/>
      <c r="N211" s="25"/>
    </row>
    <row r="212" spans="1:20" s="2" customFormat="1" ht="17.45" customHeight="1" thickBot="1">
      <c r="A212" s="18" t="s">
        <v>823</v>
      </c>
      <c r="B212" s="19" t="s">
        <v>5</v>
      </c>
      <c r="C212" s="10">
        <v>594</v>
      </c>
      <c r="D212" s="10">
        <v>626</v>
      </c>
      <c r="E212" s="10">
        <v>630</v>
      </c>
      <c r="F212" s="10">
        <v>642</v>
      </c>
      <c r="G212" s="10">
        <v>870</v>
      </c>
      <c r="H212" s="10">
        <v>880</v>
      </c>
      <c r="I212" s="10">
        <v>1018</v>
      </c>
      <c r="J212" s="10">
        <v>1040</v>
      </c>
      <c r="K212" s="10">
        <v>1056</v>
      </c>
      <c r="L212" s="10" t="s">
        <v>20</v>
      </c>
    </row>
    <row r="213" spans="1:20" s="2" customFormat="1" ht="17.45" customHeight="1" thickBot="1">
      <c r="A213" s="18" t="s">
        <v>552</v>
      </c>
      <c r="B213" s="19" t="s">
        <v>5</v>
      </c>
      <c r="C213" s="10">
        <v>564</v>
      </c>
      <c r="D213" s="10">
        <v>595</v>
      </c>
      <c r="E213" s="10">
        <v>598</v>
      </c>
      <c r="F213" s="10">
        <v>617</v>
      </c>
      <c r="G213" s="10" t="s">
        <v>20</v>
      </c>
      <c r="K213" s="13"/>
      <c r="L213" s="14"/>
      <c r="M213" s="17"/>
    </row>
    <row r="214" spans="1:20" s="2" customFormat="1" ht="17.45" customHeight="1" thickBot="1">
      <c r="A214" s="18" t="s">
        <v>840</v>
      </c>
      <c r="B214" s="22" t="s">
        <v>16</v>
      </c>
      <c r="C214" s="10">
        <v>511</v>
      </c>
      <c r="D214" s="10">
        <v>595</v>
      </c>
      <c r="E214" s="10">
        <v>627</v>
      </c>
      <c r="F214" s="10">
        <v>654</v>
      </c>
      <c r="G214" s="10">
        <v>669</v>
      </c>
      <c r="H214" s="10" t="s">
        <v>20</v>
      </c>
      <c r="K214" s="17"/>
    </row>
    <row r="215" spans="1:20" s="2" customFormat="1" ht="17.45" customHeight="1" thickBot="1">
      <c r="A215" s="18" t="s">
        <v>841</v>
      </c>
      <c r="B215" s="28" t="s">
        <v>3</v>
      </c>
      <c r="C215" s="10">
        <v>467</v>
      </c>
      <c r="D215" s="10">
        <v>711</v>
      </c>
      <c r="E215" s="10">
        <v>718</v>
      </c>
      <c r="F215" s="10">
        <v>740</v>
      </c>
      <c r="G215" s="10">
        <v>750</v>
      </c>
      <c r="H215" s="10">
        <v>779</v>
      </c>
      <c r="I215" s="10">
        <v>779</v>
      </c>
      <c r="J215" s="10">
        <v>790</v>
      </c>
      <c r="K215" s="10" t="s">
        <v>20</v>
      </c>
    </row>
    <row r="216" spans="1:20" s="2" customFormat="1" ht="17.45" customHeight="1" thickBot="1">
      <c r="A216" s="18" t="s">
        <v>839</v>
      </c>
      <c r="B216" s="23" t="s">
        <v>14</v>
      </c>
      <c r="C216" s="10">
        <v>388</v>
      </c>
      <c r="D216" s="10">
        <v>434</v>
      </c>
      <c r="E216" s="10">
        <v>449</v>
      </c>
      <c r="F216" s="10" t="s">
        <v>20</v>
      </c>
    </row>
    <row r="217" spans="1:20" s="2" customFormat="1" ht="17.45" customHeight="1" thickBot="1">
      <c r="A217" s="18" t="s">
        <v>288</v>
      </c>
      <c r="B217" s="23" t="s">
        <v>706</v>
      </c>
      <c r="C217" s="10">
        <v>291</v>
      </c>
      <c r="D217" s="10">
        <v>313</v>
      </c>
      <c r="E217" s="10" t="s">
        <v>20</v>
      </c>
      <c r="K217" s="14"/>
    </row>
    <row r="219" spans="1:20" s="33" customFormat="1" ht="15" customHeight="1">
      <c r="B219" s="37" t="s">
        <v>19</v>
      </c>
      <c r="C219" s="39" t="s">
        <v>5</v>
      </c>
      <c r="D219" s="40" t="s">
        <v>3</v>
      </c>
      <c r="E219" s="41" t="s">
        <v>16</v>
      </c>
      <c r="F219" s="42" t="s">
        <v>18</v>
      </c>
      <c r="G219" s="82" t="s">
        <v>687</v>
      </c>
      <c r="H219" s="37" t="s">
        <v>17</v>
      </c>
      <c r="Q219" s="34"/>
      <c r="R219" s="35"/>
      <c r="S219" s="36"/>
    </row>
    <row r="220" spans="1:20" s="33" customFormat="1" ht="15" customHeight="1">
      <c r="A220" s="33" t="s">
        <v>11</v>
      </c>
      <c r="B220" s="38">
        <f>(P193+P174+O158+V134+U111+R91+T48+Q26+P10+P210+S70)</f>
        <v>170256</v>
      </c>
      <c r="C220" s="35">
        <f>(P187+P169+O153+V129+U106+R86+T42+Q22+P5+P205+S65)</f>
        <v>46092</v>
      </c>
      <c r="D220" s="35">
        <f>(P188+O154+V130+U107+R87+T43+Q23+P6+P170+P206+S66)</f>
        <v>49896</v>
      </c>
      <c r="E220" s="35">
        <f>(P189+P171+O155+V131+U108+R88+T44+Q24+P7+P207+S67)</f>
        <v>31190</v>
      </c>
      <c r="F220" s="35">
        <f>(P190+P172+O157+T46)</f>
        <v>1391</v>
      </c>
      <c r="G220" s="35">
        <f>(P208+P191+O156+V132+U109+R89+S68+T45+P8)</f>
        <v>8353</v>
      </c>
      <c r="H220" s="35">
        <f>(P209+P192+P173+V133+U110+R90+S69+T47+Q25+P9)</f>
        <v>33334</v>
      </c>
      <c r="L220" s="35"/>
      <c r="R220" s="37"/>
      <c r="S220" s="38"/>
      <c r="T220" s="36"/>
    </row>
    <row r="221" spans="1:20" s="33" customFormat="1" ht="15" customHeight="1">
      <c r="A221" s="33" t="s">
        <v>12</v>
      </c>
      <c r="B221" s="43">
        <v>1</v>
      </c>
      <c r="C221" s="36">
        <f t="shared" ref="C221:H221" si="0">SUM(C220/$B$220)</f>
        <v>0.27072173667888355</v>
      </c>
      <c r="D221" s="36">
        <f t="shared" si="0"/>
        <v>0.29306456160135325</v>
      </c>
      <c r="E221" s="36">
        <f t="shared" si="0"/>
        <v>0.18319471854149047</v>
      </c>
      <c r="F221" s="36">
        <f t="shared" si="0"/>
        <v>8.1700498073489329E-3</v>
      </c>
      <c r="G221" s="36">
        <f t="shared" si="0"/>
        <v>4.9061413400996144E-2</v>
      </c>
      <c r="H221" s="36">
        <f t="shared" si="0"/>
        <v>0.19578751996992763</v>
      </c>
      <c r="L221" s="35"/>
    </row>
    <row r="222" spans="1:20" s="33" customFormat="1" ht="15" customHeight="1">
      <c r="A222" s="33" t="s">
        <v>13</v>
      </c>
      <c r="B222" s="37">
        <v>45</v>
      </c>
      <c r="C222" s="33">
        <v>12</v>
      </c>
      <c r="D222" s="33">
        <v>15</v>
      </c>
      <c r="E222" s="33">
        <v>11</v>
      </c>
      <c r="F222" s="33">
        <v>0</v>
      </c>
      <c r="G222" s="33">
        <v>1</v>
      </c>
      <c r="H222" s="33">
        <v>6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X233"/>
  <sheetViews>
    <sheetView topLeftCell="A205" workbookViewId="0">
      <selection activeCell="Q1" sqref="Q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7109375" customWidth="1"/>
  </cols>
  <sheetData>
    <row r="1" spans="1:20" s="2" customFormat="1" ht="16.5" customHeight="1">
      <c r="A1" s="1" t="s">
        <v>557</v>
      </c>
    </row>
    <row r="2" spans="1:20" s="2" customFormat="1" ht="9.75" customHeight="1" thickBot="1">
      <c r="A2" s="3"/>
    </row>
    <row r="3" spans="1:20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5">
        <v>12</v>
      </c>
      <c r="O3" s="5">
        <v>13</v>
      </c>
      <c r="P3" s="6"/>
      <c r="Q3" s="13" t="s">
        <v>9</v>
      </c>
      <c r="R3" s="14">
        <f>(13445/25974)</f>
        <v>0.51763301763301761</v>
      </c>
    </row>
    <row r="4" spans="1:20" s="2" customFormat="1" ht="16.5" customHeight="1" thickBot="1">
      <c r="A4" s="7" t="s">
        <v>559</v>
      </c>
      <c r="B4" s="12" t="s">
        <v>5</v>
      </c>
      <c r="C4" s="9">
        <v>3956</v>
      </c>
      <c r="D4" s="9"/>
      <c r="E4" s="9"/>
      <c r="F4" s="9"/>
      <c r="G4" s="10"/>
      <c r="H4" s="10"/>
      <c r="I4" s="10"/>
      <c r="J4" s="9"/>
      <c r="K4" s="9"/>
      <c r="L4" s="10"/>
      <c r="M4" s="10"/>
      <c r="N4" s="10"/>
      <c r="O4" s="10"/>
      <c r="P4" s="11" t="s">
        <v>4</v>
      </c>
      <c r="R4" s="13" t="s">
        <v>11</v>
      </c>
      <c r="S4" s="13" t="s">
        <v>12</v>
      </c>
      <c r="T4" s="13" t="s">
        <v>13</v>
      </c>
    </row>
    <row r="5" spans="1:20" s="2" customFormat="1" ht="16.5" customHeight="1" thickBot="1">
      <c r="A5" s="7" t="s">
        <v>560</v>
      </c>
      <c r="B5" s="44" t="s">
        <v>16</v>
      </c>
      <c r="C5" s="10">
        <v>1803</v>
      </c>
      <c r="D5" s="10">
        <v>1856</v>
      </c>
      <c r="E5" s="10">
        <v>1859</v>
      </c>
      <c r="F5" s="10">
        <v>1875</v>
      </c>
      <c r="G5" s="10">
        <v>1885</v>
      </c>
      <c r="H5" s="10">
        <v>1949</v>
      </c>
      <c r="I5" s="10">
        <v>1977</v>
      </c>
      <c r="J5" s="10">
        <v>2322</v>
      </c>
      <c r="K5" s="10">
        <v>2436</v>
      </c>
      <c r="L5" s="10">
        <v>2635</v>
      </c>
      <c r="M5" s="9">
        <v>2738</v>
      </c>
      <c r="N5" s="9"/>
      <c r="O5" s="9"/>
      <c r="P5" s="11" t="s">
        <v>8</v>
      </c>
      <c r="Q5" s="16" t="s">
        <v>5</v>
      </c>
      <c r="R5" s="17">
        <f>(C4+C7+C9)</f>
        <v>5878</v>
      </c>
      <c r="S5" s="14">
        <f>SUM(R5/R13)</f>
        <v>0.44245389537071883</v>
      </c>
      <c r="T5" s="2">
        <v>2</v>
      </c>
    </row>
    <row r="6" spans="1:20" s="2" customFormat="1" ht="16.5" customHeight="1" thickBot="1">
      <c r="A6" s="7" t="s">
        <v>562</v>
      </c>
      <c r="B6" s="84" t="s">
        <v>30</v>
      </c>
      <c r="C6" s="10">
        <v>1399</v>
      </c>
      <c r="D6" s="10">
        <v>1439</v>
      </c>
      <c r="E6" s="10">
        <v>1448</v>
      </c>
      <c r="F6" s="10">
        <v>1455</v>
      </c>
      <c r="G6" s="10">
        <v>1474</v>
      </c>
      <c r="H6" s="10">
        <v>1477</v>
      </c>
      <c r="I6" s="10">
        <v>1507</v>
      </c>
      <c r="J6" s="10">
        <v>1530</v>
      </c>
      <c r="K6" s="10">
        <v>1717</v>
      </c>
      <c r="L6" s="10">
        <v>1840</v>
      </c>
      <c r="M6" s="10">
        <v>2138</v>
      </c>
      <c r="N6" s="10">
        <v>2167</v>
      </c>
      <c r="O6" s="9">
        <v>2406</v>
      </c>
      <c r="P6" s="11" t="s">
        <v>7</v>
      </c>
      <c r="Q6" s="20" t="s">
        <v>3</v>
      </c>
      <c r="R6" s="17">
        <f>(C10+C15+C17)</f>
        <v>1063</v>
      </c>
      <c r="S6" s="14">
        <f>SUM(R6/R13)</f>
        <v>8.0015054572826497E-2</v>
      </c>
    </row>
    <row r="7" spans="1:20" s="2" customFormat="1" ht="16.5" customHeight="1" thickBot="1">
      <c r="A7" s="18" t="s">
        <v>565</v>
      </c>
      <c r="B7" s="19" t="s">
        <v>5</v>
      </c>
      <c r="C7" s="10">
        <v>1116</v>
      </c>
      <c r="D7" s="10">
        <v>1534</v>
      </c>
      <c r="E7" s="10">
        <v>1535</v>
      </c>
      <c r="F7" s="10">
        <v>1545</v>
      </c>
      <c r="G7" s="10">
        <v>1552</v>
      </c>
      <c r="H7" s="10">
        <v>1561</v>
      </c>
      <c r="I7" s="10">
        <v>1570</v>
      </c>
      <c r="J7" s="10">
        <v>1598</v>
      </c>
      <c r="K7" s="10">
        <v>1662</v>
      </c>
      <c r="L7" s="10">
        <v>1750</v>
      </c>
      <c r="M7" s="10">
        <v>1898</v>
      </c>
      <c r="N7" s="10">
        <v>1903</v>
      </c>
      <c r="O7" s="10">
        <v>2009</v>
      </c>
      <c r="P7" s="11"/>
      <c r="Q7" s="21" t="s">
        <v>16</v>
      </c>
      <c r="R7" s="17">
        <f>(C5+C12)</f>
        <v>2378</v>
      </c>
      <c r="S7" s="14">
        <f>SUM(R7/R13)</f>
        <v>0.178998870907038</v>
      </c>
      <c r="T7" s="2">
        <v>1</v>
      </c>
    </row>
    <row r="8" spans="1:20" s="2" customFormat="1" ht="16.5" customHeight="1" thickBot="1">
      <c r="A8" s="18" t="s">
        <v>561</v>
      </c>
      <c r="B8" s="27" t="s">
        <v>18</v>
      </c>
      <c r="C8" s="10">
        <v>890</v>
      </c>
      <c r="D8" s="10">
        <v>928</v>
      </c>
      <c r="E8" s="10">
        <v>929</v>
      </c>
      <c r="F8" s="10">
        <v>929</v>
      </c>
      <c r="G8" s="10">
        <v>940</v>
      </c>
      <c r="H8" s="10">
        <v>943</v>
      </c>
      <c r="I8" s="10">
        <v>950</v>
      </c>
      <c r="J8" s="10">
        <v>957</v>
      </c>
      <c r="K8" s="10">
        <v>1020</v>
      </c>
      <c r="L8" s="10">
        <v>1060</v>
      </c>
      <c r="M8" s="10" t="s">
        <v>20</v>
      </c>
      <c r="Q8" s="26" t="s">
        <v>18</v>
      </c>
      <c r="R8" s="17">
        <v>890</v>
      </c>
      <c r="S8" s="14">
        <f>SUM(R8/R13)</f>
        <v>6.699284907790741E-2</v>
      </c>
    </row>
    <row r="9" spans="1:20" s="2" customFormat="1" ht="16.5" customHeight="1" thickBot="1">
      <c r="A9" s="7" t="s">
        <v>563</v>
      </c>
      <c r="B9" s="12" t="s">
        <v>5</v>
      </c>
      <c r="C9" s="10">
        <v>806</v>
      </c>
      <c r="D9" s="10">
        <v>1442</v>
      </c>
      <c r="E9" s="10">
        <v>1447</v>
      </c>
      <c r="F9" s="10">
        <v>1450</v>
      </c>
      <c r="G9" s="10">
        <v>1453</v>
      </c>
      <c r="H9" s="10">
        <v>1462</v>
      </c>
      <c r="I9" s="10">
        <v>1490</v>
      </c>
      <c r="J9" s="10">
        <v>1551</v>
      </c>
      <c r="K9" s="10">
        <v>1607</v>
      </c>
      <c r="L9" s="10">
        <v>1782</v>
      </c>
      <c r="M9" s="10">
        <v>1915</v>
      </c>
      <c r="N9" s="10">
        <v>1920</v>
      </c>
      <c r="O9" s="9">
        <v>2146</v>
      </c>
      <c r="P9" s="11" t="s">
        <v>6</v>
      </c>
      <c r="Q9" s="49" t="s">
        <v>539</v>
      </c>
      <c r="R9" s="17">
        <v>58</v>
      </c>
      <c r="S9" s="14">
        <f>SUM(R9/R13)</f>
        <v>4.3658261196838537E-3</v>
      </c>
    </row>
    <row r="10" spans="1:20" s="2" customFormat="1" ht="16.5" customHeight="1" thickBot="1">
      <c r="A10" s="18" t="s">
        <v>277</v>
      </c>
      <c r="B10" s="28" t="s">
        <v>3</v>
      </c>
      <c r="C10" s="10">
        <v>784</v>
      </c>
      <c r="D10" s="10">
        <v>807</v>
      </c>
      <c r="E10" s="10">
        <v>813</v>
      </c>
      <c r="F10" s="10">
        <v>831</v>
      </c>
      <c r="G10" s="10">
        <v>834</v>
      </c>
      <c r="H10" s="10">
        <v>946</v>
      </c>
      <c r="I10" s="10">
        <v>978</v>
      </c>
      <c r="J10" s="10">
        <v>1039</v>
      </c>
      <c r="K10" s="10">
        <v>1088</v>
      </c>
      <c r="L10" s="10">
        <v>1282</v>
      </c>
      <c r="M10" s="10">
        <v>1298</v>
      </c>
      <c r="N10" s="10">
        <v>1312</v>
      </c>
      <c r="O10" s="10" t="s">
        <v>20</v>
      </c>
      <c r="Q10" s="83" t="s">
        <v>30</v>
      </c>
      <c r="R10" s="17">
        <v>1399</v>
      </c>
      <c r="S10" s="14">
        <f>SUM(R10/R13)</f>
        <v>0.10530673692133986</v>
      </c>
      <c r="T10" s="2">
        <v>1</v>
      </c>
    </row>
    <row r="11" spans="1:20" s="2" customFormat="1" ht="16.5" customHeight="1" thickBot="1">
      <c r="A11" s="18" t="s">
        <v>569</v>
      </c>
      <c r="B11" s="23" t="s">
        <v>14</v>
      </c>
      <c r="C11" s="10">
        <v>674</v>
      </c>
      <c r="D11" s="10">
        <v>698</v>
      </c>
      <c r="E11" s="10">
        <v>708</v>
      </c>
      <c r="F11" s="10">
        <v>709</v>
      </c>
      <c r="G11" s="10">
        <v>721</v>
      </c>
      <c r="H11" s="10">
        <v>724</v>
      </c>
      <c r="I11" s="10">
        <v>861</v>
      </c>
      <c r="J11" s="10">
        <v>921</v>
      </c>
      <c r="K11" s="10">
        <v>983</v>
      </c>
      <c r="L11" s="10" t="s">
        <v>20</v>
      </c>
      <c r="Q11" s="87" t="s">
        <v>558</v>
      </c>
      <c r="R11" s="17">
        <v>566</v>
      </c>
      <c r="S11" s="14">
        <f>SUM(R11/R13)</f>
        <v>4.2604441098983814E-2</v>
      </c>
    </row>
    <row r="12" spans="1:20" s="2" customFormat="1" ht="16.5" customHeight="1" thickBot="1">
      <c r="A12" s="18" t="s">
        <v>163</v>
      </c>
      <c r="B12" s="22" t="s">
        <v>16</v>
      </c>
      <c r="C12" s="10">
        <v>575</v>
      </c>
      <c r="D12" s="10">
        <v>590</v>
      </c>
      <c r="E12" s="10">
        <v>592</v>
      </c>
      <c r="F12" s="10">
        <v>595</v>
      </c>
      <c r="G12" s="10">
        <v>599</v>
      </c>
      <c r="H12" s="10">
        <v>606</v>
      </c>
      <c r="I12" s="10">
        <v>616</v>
      </c>
      <c r="J12" s="10" t="s">
        <v>20</v>
      </c>
      <c r="Q12" s="13" t="s">
        <v>17</v>
      </c>
      <c r="R12" s="17">
        <f>(C11+C14+C16)</f>
        <v>1053</v>
      </c>
      <c r="S12" s="14">
        <f>SUM(R12/R13)</f>
        <v>7.926232593150169E-2</v>
      </c>
    </row>
    <row r="13" spans="1:20" s="2" customFormat="1" ht="16.5" customHeight="1" thickBot="1">
      <c r="A13" s="18" t="s">
        <v>566</v>
      </c>
      <c r="B13" s="88" t="s">
        <v>558</v>
      </c>
      <c r="C13" s="10">
        <v>566</v>
      </c>
      <c r="D13" s="10">
        <v>597</v>
      </c>
      <c r="E13" s="10">
        <v>603</v>
      </c>
      <c r="F13" s="10">
        <v>607</v>
      </c>
      <c r="G13" s="10">
        <v>613</v>
      </c>
      <c r="H13" s="10">
        <v>614</v>
      </c>
      <c r="I13" s="10">
        <v>634</v>
      </c>
      <c r="J13" s="10">
        <v>643</v>
      </c>
      <c r="K13" s="10" t="s">
        <v>20</v>
      </c>
      <c r="R13" s="24">
        <v>13285</v>
      </c>
    </row>
    <row r="14" spans="1:20" s="2" customFormat="1" ht="16.5" customHeight="1" thickBot="1">
      <c r="A14" s="18" t="s">
        <v>282</v>
      </c>
      <c r="B14" s="23" t="s">
        <v>14</v>
      </c>
      <c r="C14" s="10">
        <v>279</v>
      </c>
      <c r="D14" s="10">
        <v>285</v>
      </c>
      <c r="E14" s="10">
        <v>297</v>
      </c>
      <c r="F14" s="10">
        <v>297</v>
      </c>
      <c r="G14" s="10">
        <v>322</v>
      </c>
      <c r="H14" s="10">
        <v>326</v>
      </c>
      <c r="I14" s="10" t="s">
        <v>20</v>
      </c>
      <c r="K14" s="17"/>
    </row>
    <row r="15" spans="1:20" s="2" customFormat="1" ht="16.5" customHeight="1" thickBot="1">
      <c r="A15" s="18" t="s">
        <v>568</v>
      </c>
      <c r="B15" s="28" t="s">
        <v>3</v>
      </c>
      <c r="C15" s="10">
        <v>192</v>
      </c>
      <c r="D15" s="10">
        <v>196</v>
      </c>
      <c r="E15" s="10">
        <v>196</v>
      </c>
      <c r="F15" s="10">
        <v>223</v>
      </c>
      <c r="G15" s="10">
        <v>223</v>
      </c>
      <c r="H15" s="10" t="s">
        <v>20</v>
      </c>
      <c r="M15" s="17"/>
      <c r="P15" s="83"/>
      <c r="Q15" s="17"/>
      <c r="R15" s="14"/>
    </row>
    <row r="16" spans="1:20" s="2" customFormat="1" ht="16.5" customHeight="1" thickBot="1">
      <c r="A16" s="18" t="s">
        <v>570</v>
      </c>
      <c r="B16" s="23" t="s">
        <v>14</v>
      </c>
      <c r="C16" s="10">
        <v>100</v>
      </c>
      <c r="D16" s="10">
        <v>103</v>
      </c>
      <c r="E16" s="10">
        <v>107</v>
      </c>
      <c r="F16" s="10">
        <v>108</v>
      </c>
      <c r="G16" s="10" t="s">
        <v>20</v>
      </c>
      <c r="P16" s="13"/>
      <c r="Q16" s="17"/>
      <c r="R16" s="14"/>
    </row>
    <row r="17" spans="1:17" s="2" customFormat="1" ht="16.5" customHeight="1" thickBot="1">
      <c r="A17" s="18" t="s">
        <v>567</v>
      </c>
      <c r="B17" s="28" t="s">
        <v>3</v>
      </c>
      <c r="C17" s="10">
        <v>87</v>
      </c>
      <c r="D17" s="10">
        <v>91</v>
      </c>
      <c r="E17" s="10">
        <v>91</v>
      </c>
      <c r="F17" s="10" t="s">
        <v>20</v>
      </c>
      <c r="Q17" s="24"/>
    </row>
    <row r="18" spans="1:17" s="2" customFormat="1" ht="16.5" customHeight="1" thickBot="1">
      <c r="A18" s="18" t="s">
        <v>564</v>
      </c>
      <c r="B18" s="48" t="s">
        <v>539</v>
      </c>
      <c r="C18" s="10">
        <v>58</v>
      </c>
      <c r="D18" s="10">
        <v>61</v>
      </c>
      <c r="E18" s="10" t="s">
        <v>20</v>
      </c>
      <c r="K18" s="17"/>
    </row>
    <row r="19" spans="1:17" s="2" customFormat="1" ht="10.5" customHeight="1">
      <c r="A19" s="1"/>
      <c r="C19" s="17"/>
    </row>
    <row r="20" spans="1:17" s="2" customFormat="1" ht="17.45" customHeight="1">
      <c r="A20" s="1" t="s">
        <v>1067</v>
      </c>
    </row>
    <row r="21" spans="1:17" s="2" customFormat="1" ht="8.25" customHeight="1" thickBot="1">
      <c r="A21" s="1"/>
    </row>
    <row r="22" spans="1:17" s="2" customFormat="1" ht="17.45" customHeight="1" thickBot="1">
      <c r="A22" s="4" t="s">
        <v>0</v>
      </c>
      <c r="B22" s="5" t="s">
        <v>1</v>
      </c>
      <c r="C22" s="5" t="s">
        <v>2</v>
      </c>
      <c r="D22" s="5">
        <v>2</v>
      </c>
      <c r="E22" s="5">
        <v>3</v>
      </c>
      <c r="F22" s="5">
        <v>4</v>
      </c>
      <c r="G22" s="5">
        <v>5</v>
      </c>
      <c r="H22" s="5">
        <v>6</v>
      </c>
      <c r="I22" s="5">
        <v>7</v>
      </c>
      <c r="J22" s="5">
        <v>8</v>
      </c>
      <c r="K22" s="5">
        <v>9</v>
      </c>
      <c r="L22" s="5"/>
      <c r="M22" s="13" t="s">
        <v>9</v>
      </c>
      <c r="N22" s="14">
        <f>(17872/39304)</f>
        <v>0.45471198860166906</v>
      </c>
    </row>
    <row r="23" spans="1:17" s="2" customFormat="1" ht="17.45" customHeight="1" thickBot="1">
      <c r="A23" s="7" t="s">
        <v>571</v>
      </c>
      <c r="B23" s="12" t="s">
        <v>5</v>
      </c>
      <c r="C23" s="9">
        <v>4676</v>
      </c>
      <c r="D23" s="10"/>
      <c r="E23" s="10"/>
      <c r="F23" s="10"/>
      <c r="G23" s="10"/>
      <c r="H23" s="10"/>
      <c r="I23" s="10"/>
      <c r="J23" s="10"/>
      <c r="K23" s="10"/>
      <c r="L23" s="11" t="s">
        <v>4</v>
      </c>
      <c r="N23" s="13" t="s">
        <v>11</v>
      </c>
      <c r="O23" s="13" t="s">
        <v>12</v>
      </c>
      <c r="P23" s="13" t="s">
        <v>13</v>
      </c>
    </row>
    <row r="24" spans="1:17" s="2" customFormat="1" ht="17.45" customHeight="1" thickBot="1">
      <c r="A24" s="7" t="s">
        <v>465</v>
      </c>
      <c r="B24" s="15" t="s">
        <v>14</v>
      </c>
      <c r="C24" s="9">
        <v>3200</v>
      </c>
      <c r="D24" s="10"/>
      <c r="E24" s="10"/>
      <c r="F24" s="10"/>
      <c r="G24" s="10"/>
      <c r="H24" s="10"/>
      <c r="I24" s="10"/>
      <c r="J24" s="10"/>
      <c r="K24" s="10"/>
      <c r="L24" s="11" t="s">
        <v>8</v>
      </c>
      <c r="M24" s="16" t="s">
        <v>5</v>
      </c>
      <c r="N24" s="17">
        <f>(C23+C26+C28)</f>
        <v>7840</v>
      </c>
      <c r="O24" s="14">
        <f>SUM(N24/N30)</f>
        <v>0.44532803180914515</v>
      </c>
      <c r="P24" s="2">
        <v>2</v>
      </c>
    </row>
    <row r="25" spans="1:17" s="2" customFormat="1" ht="17.45" customHeight="1" thickBot="1">
      <c r="A25" s="7" t="s">
        <v>574</v>
      </c>
      <c r="B25" s="8" t="s">
        <v>3</v>
      </c>
      <c r="C25" s="10">
        <v>1870</v>
      </c>
      <c r="D25" s="10">
        <v>1907</v>
      </c>
      <c r="E25" s="10">
        <v>1942</v>
      </c>
      <c r="F25" s="10">
        <v>1972</v>
      </c>
      <c r="G25" s="10">
        <v>2007</v>
      </c>
      <c r="H25" s="10">
        <v>2114</v>
      </c>
      <c r="I25" s="10">
        <v>2235</v>
      </c>
      <c r="J25" s="10">
        <v>2799</v>
      </c>
      <c r="K25" s="9">
        <v>2803</v>
      </c>
      <c r="L25" s="11" t="s">
        <v>6</v>
      </c>
      <c r="M25" s="20" t="s">
        <v>3</v>
      </c>
      <c r="N25" s="17">
        <f>(C25+C27+C29)</f>
        <v>4478</v>
      </c>
      <c r="O25" s="14">
        <f>SUM(N25/N30)</f>
        <v>0.25435955694404999</v>
      </c>
      <c r="P25" s="2">
        <v>2</v>
      </c>
    </row>
    <row r="26" spans="1:17" s="2" customFormat="1" ht="17.45" customHeight="1" thickBot="1">
      <c r="A26" s="18" t="s">
        <v>573</v>
      </c>
      <c r="B26" s="19" t="s">
        <v>5</v>
      </c>
      <c r="C26" s="10">
        <v>1721</v>
      </c>
      <c r="D26" s="10">
        <v>2129</v>
      </c>
      <c r="E26" s="10">
        <v>2162</v>
      </c>
      <c r="F26" s="10">
        <v>2181</v>
      </c>
      <c r="G26" s="10">
        <v>2202</v>
      </c>
      <c r="H26" s="10">
        <v>2296</v>
      </c>
      <c r="I26" s="10">
        <v>2397</v>
      </c>
      <c r="J26" s="10">
        <v>2465</v>
      </c>
      <c r="K26" s="10">
        <v>2511</v>
      </c>
      <c r="L26" s="11"/>
      <c r="M26" s="21" t="s">
        <v>16</v>
      </c>
      <c r="N26" s="17">
        <f>(C31+C32)</f>
        <v>938</v>
      </c>
      <c r="O26" s="14">
        <f>SUM(N26/N30)</f>
        <v>5.3280318091451291E-2</v>
      </c>
    </row>
    <row r="27" spans="1:17" s="2" customFormat="1" ht="17.45" customHeight="1" thickBot="1">
      <c r="A27" s="7" t="s">
        <v>509</v>
      </c>
      <c r="B27" s="8" t="s">
        <v>3</v>
      </c>
      <c r="C27" s="10">
        <v>1580</v>
      </c>
      <c r="D27" s="10">
        <v>1610</v>
      </c>
      <c r="E27" s="10">
        <v>1639</v>
      </c>
      <c r="F27" s="10">
        <v>1664</v>
      </c>
      <c r="G27" s="10">
        <v>1695</v>
      </c>
      <c r="H27" s="10">
        <v>1805</v>
      </c>
      <c r="I27" s="10">
        <v>1918</v>
      </c>
      <c r="J27" s="10">
        <v>2553</v>
      </c>
      <c r="K27" s="9">
        <v>2566</v>
      </c>
      <c r="L27" s="9" t="s">
        <v>10</v>
      </c>
      <c r="M27" s="49" t="s">
        <v>539</v>
      </c>
      <c r="N27" s="17">
        <v>346</v>
      </c>
      <c r="O27" s="14">
        <f>SUM(N27/N30)</f>
        <v>1.9653507526270944E-2</v>
      </c>
    </row>
    <row r="28" spans="1:17" s="2" customFormat="1" ht="17.45" customHeight="1" thickBot="1">
      <c r="A28" s="7" t="s">
        <v>572</v>
      </c>
      <c r="B28" s="12" t="s">
        <v>5</v>
      </c>
      <c r="C28" s="10">
        <v>1443</v>
      </c>
      <c r="D28" s="10">
        <v>2638</v>
      </c>
      <c r="E28" s="10">
        <v>2678</v>
      </c>
      <c r="F28" s="10">
        <v>2705</v>
      </c>
      <c r="G28" s="10">
        <v>2743</v>
      </c>
      <c r="H28" s="10">
        <v>2820</v>
      </c>
      <c r="I28" s="9">
        <v>2998</v>
      </c>
      <c r="J28" s="10"/>
      <c r="K28" s="10"/>
      <c r="L28" s="9" t="s">
        <v>7</v>
      </c>
      <c r="M28" s="83" t="s">
        <v>30</v>
      </c>
      <c r="N28" s="17">
        <v>803</v>
      </c>
      <c r="O28" s="14">
        <f>SUM(N28/N30)</f>
        <v>4.5612042033513205E-2</v>
      </c>
    </row>
    <row r="29" spans="1:17" s="2" customFormat="1" ht="17.45" customHeight="1" thickBot="1">
      <c r="A29" s="18" t="s">
        <v>577</v>
      </c>
      <c r="B29" s="28" t="s">
        <v>3</v>
      </c>
      <c r="C29" s="10">
        <v>1028</v>
      </c>
      <c r="D29" s="10">
        <v>1047</v>
      </c>
      <c r="E29" s="10">
        <v>1085</v>
      </c>
      <c r="F29" s="10">
        <v>1125</v>
      </c>
      <c r="G29" s="10">
        <v>1177</v>
      </c>
      <c r="H29" s="10">
        <v>1278</v>
      </c>
      <c r="I29" s="10">
        <v>1411</v>
      </c>
      <c r="J29" s="10" t="s">
        <v>20</v>
      </c>
      <c r="M29" s="13" t="s">
        <v>17</v>
      </c>
      <c r="N29" s="17">
        <v>3200</v>
      </c>
      <c r="O29" s="14">
        <f>SUM(N29/N30)</f>
        <v>0.18176654359556943</v>
      </c>
      <c r="P29" s="2">
        <v>1</v>
      </c>
    </row>
    <row r="30" spans="1:17" s="2" customFormat="1" ht="17.45" customHeight="1" thickBot="1">
      <c r="A30" s="18" t="s">
        <v>469</v>
      </c>
      <c r="B30" s="76" t="s">
        <v>30</v>
      </c>
      <c r="C30" s="10">
        <v>803</v>
      </c>
      <c r="D30" s="10">
        <v>818</v>
      </c>
      <c r="E30" s="10">
        <v>845</v>
      </c>
      <c r="F30" s="10">
        <v>875</v>
      </c>
      <c r="G30" s="10">
        <v>1004</v>
      </c>
      <c r="H30" s="10">
        <v>1225</v>
      </c>
      <c r="I30" s="10" t="s">
        <v>20</v>
      </c>
      <c r="N30" s="24">
        <v>17605</v>
      </c>
    </row>
    <row r="31" spans="1:17" s="2" customFormat="1" ht="17.45" customHeight="1" thickBot="1">
      <c r="A31" s="18" t="s">
        <v>468</v>
      </c>
      <c r="B31" s="22" t="s">
        <v>16</v>
      </c>
      <c r="C31" s="10">
        <v>583</v>
      </c>
      <c r="D31" s="10">
        <v>601</v>
      </c>
      <c r="E31" s="10">
        <v>613</v>
      </c>
      <c r="F31" s="10">
        <v>795</v>
      </c>
      <c r="G31" s="10">
        <v>846</v>
      </c>
      <c r="H31" s="10" t="s">
        <v>20</v>
      </c>
    </row>
    <row r="32" spans="1:17" s="2" customFormat="1" ht="17.45" customHeight="1" thickBot="1">
      <c r="A32" s="18" t="s">
        <v>575</v>
      </c>
      <c r="B32" s="22" t="s">
        <v>16</v>
      </c>
      <c r="C32" s="10">
        <v>355</v>
      </c>
      <c r="D32" s="10">
        <v>363</v>
      </c>
      <c r="E32" s="10">
        <v>374</v>
      </c>
      <c r="F32" s="10" t="s">
        <v>20</v>
      </c>
    </row>
    <row r="33" spans="1:20" s="2" customFormat="1" ht="17.45" customHeight="1" thickBot="1">
      <c r="A33" s="18" t="s">
        <v>576</v>
      </c>
      <c r="B33" s="48" t="s">
        <v>539</v>
      </c>
      <c r="C33" s="10">
        <v>346</v>
      </c>
      <c r="D33" s="10">
        <v>357</v>
      </c>
      <c r="E33" s="10">
        <v>397</v>
      </c>
      <c r="F33" s="10">
        <v>409</v>
      </c>
      <c r="G33" s="10" t="s">
        <v>20</v>
      </c>
      <c r="L33" s="14"/>
    </row>
    <row r="34" spans="1:20">
      <c r="C34" s="35"/>
    </row>
    <row r="35" spans="1:20" s="2" customFormat="1" ht="17.45" customHeight="1">
      <c r="A35" s="1" t="s">
        <v>578</v>
      </c>
    </row>
    <row r="36" spans="1:20" s="2" customFormat="1" ht="10.5" customHeight="1" thickBot="1">
      <c r="A36" s="1"/>
    </row>
    <row r="37" spans="1:20" s="2" customFormat="1" ht="16.5" customHeight="1" thickBot="1">
      <c r="A37" s="4" t="s">
        <v>0</v>
      </c>
      <c r="B37" s="5" t="s">
        <v>1</v>
      </c>
      <c r="C37" s="5" t="s">
        <v>2</v>
      </c>
      <c r="D37" s="5">
        <v>2</v>
      </c>
      <c r="E37" s="5">
        <v>3</v>
      </c>
      <c r="F37" s="5">
        <v>4</v>
      </c>
      <c r="G37" s="5">
        <v>5</v>
      </c>
      <c r="H37" s="5">
        <v>6</v>
      </c>
      <c r="I37" s="5">
        <v>7</v>
      </c>
      <c r="J37" s="5">
        <v>8</v>
      </c>
      <c r="K37" s="5">
        <v>9</v>
      </c>
      <c r="L37" s="5">
        <v>10</v>
      </c>
      <c r="M37" s="5">
        <v>11</v>
      </c>
      <c r="N37" s="5">
        <v>12</v>
      </c>
      <c r="O37" s="5">
        <v>13</v>
      </c>
      <c r="P37" s="6"/>
      <c r="Q37" s="13" t="s">
        <v>9</v>
      </c>
      <c r="R37" s="14">
        <f>(16824/35378)</f>
        <v>0.47554977669738258</v>
      </c>
    </row>
    <row r="38" spans="1:20" s="2" customFormat="1" ht="16.5" customHeight="1" thickBot="1">
      <c r="A38" s="7" t="s">
        <v>581</v>
      </c>
      <c r="B38" s="12" t="s">
        <v>5</v>
      </c>
      <c r="C38" s="9">
        <v>3513</v>
      </c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1" t="s">
        <v>4</v>
      </c>
      <c r="R38" s="13" t="s">
        <v>11</v>
      </c>
      <c r="S38" s="13" t="s">
        <v>12</v>
      </c>
      <c r="T38" s="13" t="s">
        <v>13</v>
      </c>
    </row>
    <row r="39" spans="1:20" s="2" customFormat="1" ht="16.5" customHeight="1" thickBot="1">
      <c r="A39" s="7" t="s">
        <v>579</v>
      </c>
      <c r="B39" s="12" t="s">
        <v>5</v>
      </c>
      <c r="C39" s="9">
        <v>3306</v>
      </c>
      <c r="D39" s="10"/>
      <c r="E39" s="10"/>
      <c r="F39" s="10"/>
      <c r="G39" s="10"/>
      <c r="H39" s="10"/>
      <c r="I39" s="10"/>
      <c r="J39" s="9"/>
      <c r="K39" s="10"/>
      <c r="L39" s="10"/>
      <c r="M39" s="10"/>
      <c r="N39" s="10"/>
      <c r="O39" s="10"/>
      <c r="P39" s="11" t="s">
        <v>8</v>
      </c>
      <c r="Q39" s="16" t="s">
        <v>5</v>
      </c>
      <c r="R39" s="17">
        <f>(C38+C39+C40+C47)</f>
        <v>8982</v>
      </c>
      <c r="S39" s="14">
        <f>SUM(R39/R45)</f>
        <v>0.54017320182824147</v>
      </c>
      <c r="T39" s="2">
        <v>3</v>
      </c>
    </row>
    <row r="40" spans="1:20" s="2" customFormat="1" ht="16.5" customHeight="1" thickBot="1">
      <c r="A40" s="7" t="s">
        <v>466</v>
      </c>
      <c r="B40" s="12" t="s">
        <v>5</v>
      </c>
      <c r="C40" s="10">
        <v>1401</v>
      </c>
      <c r="D40" s="10">
        <v>1841</v>
      </c>
      <c r="E40" s="10">
        <v>2096</v>
      </c>
      <c r="F40" s="10">
        <v>2113</v>
      </c>
      <c r="G40" s="10">
        <v>2120</v>
      </c>
      <c r="H40" s="10">
        <v>2137</v>
      </c>
      <c r="I40" s="10">
        <v>2149</v>
      </c>
      <c r="J40" s="10">
        <v>2191</v>
      </c>
      <c r="K40" s="9">
        <v>2889</v>
      </c>
      <c r="L40" s="10"/>
      <c r="M40" s="10"/>
      <c r="N40" s="10"/>
      <c r="O40" s="9"/>
      <c r="P40" s="11" t="s">
        <v>7</v>
      </c>
      <c r="Q40" s="20" t="s">
        <v>3</v>
      </c>
      <c r="R40" s="17">
        <f>(C42+C45+C48)</f>
        <v>2551</v>
      </c>
      <c r="S40" s="14">
        <f>SUM(R40/R45)</f>
        <v>0.15341592494587442</v>
      </c>
      <c r="T40" s="2">
        <v>1</v>
      </c>
    </row>
    <row r="41" spans="1:20" s="2" customFormat="1" ht="16.5" customHeight="1" thickBot="1">
      <c r="A41" s="7" t="s">
        <v>580</v>
      </c>
      <c r="B41" s="44" t="s">
        <v>16</v>
      </c>
      <c r="C41" s="10">
        <v>1317</v>
      </c>
      <c r="D41" s="10">
        <v>1346</v>
      </c>
      <c r="E41" s="10">
        <v>1382</v>
      </c>
      <c r="F41" s="10">
        <v>1390</v>
      </c>
      <c r="G41" s="10">
        <v>1395</v>
      </c>
      <c r="H41" s="10">
        <v>1400</v>
      </c>
      <c r="I41" s="10">
        <v>1436</v>
      </c>
      <c r="J41" s="10">
        <v>1476</v>
      </c>
      <c r="K41" s="10">
        <v>1518</v>
      </c>
      <c r="L41" s="10">
        <v>1533</v>
      </c>
      <c r="M41" s="10">
        <v>2163</v>
      </c>
      <c r="N41" s="10">
        <v>2509</v>
      </c>
      <c r="O41" s="9">
        <v>2741</v>
      </c>
      <c r="P41" s="9" t="s">
        <v>6</v>
      </c>
      <c r="Q41" s="21" t="s">
        <v>16</v>
      </c>
      <c r="R41" s="17">
        <f>(C41+C46)</f>
        <v>2219</v>
      </c>
      <c r="S41" s="14">
        <f>SUM(R41/R45)</f>
        <v>0.13344960307914361</v>
      </c>
      <c r="T41" s="2">
        <v>1</v>
      </c>
    </row>
    <row r="42" spans="1:20" s="2" customFormat="1" ht="16.5" customHeight="1" thickBot="1">
      <c r="A42" s="7" t="s">
        <v>419</v>
      </c>
      <c r="B42" s="8" t="s">
        <v>3</v>
      </c>
      <c r="C42" s="10">
        <v>1069</v>
      </c>
      <c r="D42" s="10">
        <v>1086</v>
      </c>
      <c r="E42" s="10">
        <v>1098</v>
      </c>
      <c r="F42" s="10">
        <v>1109</v>
      </c>
      <c r="G42" s="10">
        <v>1114</v>
      </c>
      <c r="H42" s="10">
        <v>1127</v>
      </c>
      <c r="I42" s="10">
        <v>1264</v>
      </c>
      <c r="J42" s="10">
        <v>1289</v>
      </c>
      <c r="K42" s="10">
        <v>1329</v>
      </c>
      <c r="L42" s="10">
        <v>1344</v>
      </c>
      <c r="M42" s="10">
        <v>1419</v>
      </c>
      <c r="N42" s="10">
        <v>1467</v>
      </c>
      <c r="O42" s="9">
        <v>2416</v>
      </c>
      <c r="P42" s="11" t="s">
        <v>10</v>
      </c>
      <c r="Q42" s="49" t="s">
        <v>539</v>
      </c>
      <c r="R42" s="17">
        <v>193</v>
      </c>
      <c r="S42" s="14">
        <f>SUM(R42/R45)</f>
        <v>1.1606928073129661E-2</v>
      </c>
    </row>
    <row r="43" spans="1:20" s="2" customFormat="1" ht="16.5" customHeight="1" thickBot="1">
      <c r="A43" s="18" t="s">
        <v>582</v>
      </c>
      <c r="B43" s="76" t="s">
        <v>30</v>
      </c>
      <c r="C43" s="10">
        <v>1006</v>
      </c>
      <c r="D43" s="10">
        <v>1020</v>
      </c>
      <c r="E43" s="10">
        <v>1028</v>
      </c>
      <c r="F43" s="10">
        <v>1037</v>
      </c>
      <c r="G43" s="10">
        <v>1053</v>
      </c>
      <c r="H43" s="10">
        <v>1083</v>
      </c>
      <c r="I43" s="10">
        <v>1087</v>
      </c>
      <c r="J43" s="10">
        <v>1142</v>
      </c>
      <c r="K43" s="10">
        <v>1177</v>
      </c>
      <c r="L43" s="10">
        <v>1193</v>
      </c>
      <c r="M43" s="10">
        <v>1256</v>
      </c>
      <c r="N43" s="10" t="s">
        <v>20</v>
      </c>
      <c r="Q43" s="75" t="s">
        <v>30</v>
      </c>
      <c r="R43" s="17">
        <v>1006</v>
      </c>
      <c r="S43" s="14">
        <f>SUM(R43/R45)</f>
        <v>6.0500360837142171E-2</v>
      </c>
    </row>
    <row r="44" spans="1:20" s="2" customFormat="1" ht="16.5" customHeight="1" thickBot="1">
      <c r="A44" s="18" t="s">
        <v>589</v>
      </c>
      <c r="B44" s="23" t="s">
        <v>14</v>
      </c>
      <c r="C44" s="10">
        <v>999</v>
      </c>
      <c r="D44" s="10">
        <v>1018</v>
      </c>
      <c r="E44" s="10">
        <v>1036</v>
      </c>
      <c r="F44" s="10">
        <v>1064</v>
      </c>
      <c r="G44" s="10">
        <v>1079</v>
      </c>
      <c r="H44" s="10">
        <v>1140</v>
      </c>
      <c r="I44" s="10">
        <v>1177</v>
      </c>
      <c r="J44" s="10">
        <v>1411</v>
      </c>
      <c r="K44" s="10">
        <v>1476</v>
      </c>
      <c r="L44" s="10">
        <v>1518</v>
      </c>
      <c r="M44" s="10">
        <v>1652</v>
      </c>
      <c r="N44" s="10">
        <v>2122</v>
      </c>
      <c r="O44" s="10">
        <v>2226</v>
      </c>
      <c r="P44" s="11"/>
      <c r="Q44" s="13" t="s">
        <v>17</v>
      </c>
      <c r="R44" s="17">
        <f>(C44+C49+C51+C52)</f>
        <v>1677</v>
      </c>
      <c r="S44" s="14">
        <f>SUM(R44/R45)</f>
        <v>0.1008539812364686</v>
      </c>
    </row>
    <row r="45" spans="1:20" s="2" customFormat="1" ht="16.5" customHeight="1" thickBot="1">
      <c r="A45" s="18" t="s">
        <v>588</v>
      </c>
      <c r="B45" s="28" t="s">
        <v>3</v>
      </c>
      <c r="C45" s="10">
        <v>970</v>
      </c>
      <c r="D45" s="10">
        <v>982</v>
      </c>
      <c r="E45" s="10">
        <v>994</v>
      </c>
      <c r="F45" s="10">
        <v>997</v>
      </c>
      <c r="G45" s="10">
        <v>1001</v>
      </c>
      <c r="H45" s="10">
        <v>1012</v>
      </c>
      <c r="I45" s="10">
        <v>1252</v>
      </c>
      <c r="J45" s="10">
        <v>1279</v>
      </c>
      <c r="K45" s="10">
        <v>1300</v>
      </c>
      <c r="L45" s="10">
        <v>1310</v>
      </c>
      <c r="M45" s="10">
        <v>1375</v>
      </c>
      <c r="N45" s="10">
        <v>1408</v>
      </c>
      <c r="O45" s="10" t="s">
        <v>20</v>
      </c>
      <c r="R45" s="24">
        <v>16628</v>
      </c>
    </row>
    <row r="46" spans="1:20" s="2" customFormat="1" ht="16.5" customHeight="1" thickBot="1">
      <c r="A46" s="18" t="s">
        <v>586</v>
      </c>
      <c r="B46" s="22" t="s">
        <v>16</v>
      </c>
      <c r="C46" s="10">
        <v>902</v>
      </c>
      <c r="D46" s="10">
        <v>937</v>
      </c>
      <c r="E46" s="10">
        <v>968</v>
      </c>
      <c r="F46" s="10">
        <v>970</v>
      </c>
      <c r="G46" s="10">
        <v>974</v>
      </c>
      <c r="H46" s="10">
        <v>981</v>
      </c>
      <c r="I46" s="10">
        <v>1022</v>
      </c>
      <c r="J46" s="10">
        <v>1124</v>
      </c>
      <c r="K46" s="10">
        <v>1162</v>
      </c>
      <c r="L46" s="10">
        <v>1181</v>
      </c>
      <c r="M46" s="10" t="s">
        <v>20</v>
      </c>
      <c r="N46"/>
      <c r="P46"/>
    </row>
    <row r="47" spans="1:20" s="2" customFormat="1" ht="16.5" customHeight="1" thickBot="1">
      <c r="A47" s="18" t="s">
        <v>492</v>
      </c>
      <c r="B47" s="19" t="s">
        <v>5</v>
      </c>
      <c r="C47" s="10">
        <v>762</v>
      </c>
      <c r="D47" s="10">
        <v>908</v>
      </c>
      <c r="E47" s="10">
        <v>1045</v>
      </c>
      <c r="F47" s="10">
        <v>1050</v>
      </c>
      <c r="G47" s="10">
        <v>1053</v>
      </c>
      <c r="H47" s="10">
        <v>1057</v>
      </c>
      <c r="I47" s="10">
        <v>1064</v>
      </c>
      <c r="J47" s="10">
        <v>1086</v>
      </c>
      <c r="K47" s="10" t="s">
        <v>20</v>
      </c>
    </row>
    <row r="48" spans="1:20" s="2" customFormat="1" ht="16.5" customHeight="1" thickBot="1">
      <c r="A48" s="18" t="s">
        <v>584</v>
      </c>
      <c r="B48" s="28" t="s">
        <v>3</v>
      </c>
      <c r="C48" s="10">
        <v>512</v>
      </c>
      <c r="D48" s="10">
        <v>521</v>
      </c>
      <c r="E48" s="10">
        <v>528</v>
      </c>
      <c r="F48" s="10">
        <v>529</v>
      </c>
      <c r="G48" s="10">
        <v>530</v>
      </c>
      <c r="H48" s="10">
        <v>541</v>
      </c>
      <c r="I48" s="10" t="s">
        <v>20</v>
      </c>
      <c r="K48" s="75"/>
      <c r="L48" s="17"/>
      <c r="M48" s="14"/>
      <c r="N48" s="17"/>
    </row>
    <row r="49" spans="1:21" s="2" customFormat="1" ht="16.5" customHeight="1" thickBot="1">
      <c r="A49" s="18" t="s">
        <v>587</v>
      </c>
      <c r="B49" s="23" t="s">
        <v>14</v>
      </c>
      <c r="C49" s="10">
        <v>472</v>
      </c>
      <c r="D49" s="10">
        <v>481</v>
      </c>
      <c r="E49" s="10">
        <v>493</v>
      </c>
      <c r="F49" s="10">
        <v>504</v>
      </c>
      <c r="G49" s="10">
        <v>535</v>
      </c>
      <c r="H49" s="10">
        <v>585</v>
      </c>
      <c r="I49" s="10">
        <v>602</v>
      </c>
      <c r="J49" s="10" t="s">
        <v>20</v>
      </c>
      <c r="K49" s="13"/>
      <c r="L49" s="17"/>
      <c r="M49" s="14"/>
    </row>
    <row r="50" spans="1:21" s="2" customFormat="1" ht="16.5" customHeight="1" thickBot="1">
      <c r="A50" s="18" t="s">
        <v>583</v>
      </c>
      <c r="B50" s="48" t="s">
        <v>539</v>
      </c>
      <c r="C50" s="10">
        <v>193</v>
      </c>
      <c r="D50" s="10">
        <v>196</v>
      </c>
      <c r="E50" s="10">
        <v>198</v>
      </c>
      <c r="F50" s="10">
        <v>200</v>
      </c>
      <c r="G50" s="10">
        <v>222</v>
      </c>
      <c r="H50" s="10" t="s">
        <v>20</v>
      </c>
      <c r="K50" s="17"/>
      <c r="L50" s="24"/>
    </row>
    <row r="51" spans="1:21" s="2" customFormat="1" ht="16.5" customHeight="1" thickBot="1">
      <c r="A51" s="18" t="s">
        <v>585</v>
      </c>
      <c r="B51" s="23" t="s">
        <v>14</v>
      </c>
      <c r="C51" s="10">
        <v>106</v>
      </c>
      <c r="D51" s="10">
        <v>111</v>
      </c>
      <c r="E51" s="10">
        <v>114</v>
      </c>
      <c r="F51" s="10">
        <v>115</v>
      </c>
      <c r="G51" s="10" t="s">
        <v>20</v>
      </c>
    </row>
    <row r="52" spans="1:21" s="2" customFormat="1" ht="16.5" customHeight="1" thickBot="1">
      <c r="A52" s="18" t="s">
        <v>590</v>
      </c>
      <c r="B52" s="23" t="s">
        <v>14</v>
      </c>
      <c r="C52" s="10">
        <v>100</v>
      </c>
      <c r="D52" s="10">
        <v>103</v>
      </c>
      <c r="E52" s="10">
        <v>104</v>
      </c>
      <c r="F52" s="10" t="s">
        <v>20</v>
      </c>
    </row>
    <row r="54" spans="1:21" s="2" customFormat="1" ht="17.45" customHeight="1">
      <c r="A54" s="1" t="s">
        <v>591</v>
      </c>
    </row>
    <row r="55" spans="1:21" s="2" customFormat="1" ht="10.5" customHeight="1" thickBot="1">
      <c r="A55" s="1"/>
    </row>
    <row r="56" spans="1:21" s="2" customFormat="1" ht="16.5" customHeight="1" thickBot="1">
      <c r="A56" s="4" t="s">
        <v>0</v>
      </c>
      <c r="B56" s="5" t="s">
        <v>1</v>
      </c>
      <c r="C56" s="5" t="s">
        <v>2</v>
      </c>
      <c r="D56" s="5">
        <v>2</v>
      </c>
      <c r="E56" s="5">
        <v>3</v>
      </c>
      <c r="F56" s="5">
        <v>4</v>
      </c>
      <c r="G56" s="5">
        <v>5</v>
      </c>
      <c r="H56" s="5">
        <v>6</v>
      </c>
      <c r="I56" s="5">
        <v>7</v>
      </c>
      <c r="J56" s="5">
        <v>8</v>
      </c>
      <c r="K56" s="5">
        <v>9</v>
      </c>
      <c r="L56" s="5">
        <v>10</v>
      </c>
      <c r="M56" s="5">
        <v>11</v>
      </c>
      <c r="N56" s="5">
        <v>12</v>
      </c>
      <c r="O56" s="5">
        <v>13</v>
      </c>
      <c r="P56" s="5">
        <v>14</v>
      </c>
      <c r="Q56" s="6"/>
      <c r="R56" s="13" t="s">
        <v>9</v>
      </c>
      <c r="S56" s="14">
        <f>(12293/27997)</f>
        <v>0.43908275886702147</v>
      </c>
    </row>
    <row r="57" spans="1:21" s="2" customFormat="1" ht="16.5" customHeight="1" thickBot="1">
      <c r="A57" s="7" t="s">
        <v>593</v>
      </c>
      <c r="B57" s="12" t="s">
        <v>5</v>
      </c>
      <c r="C57" s="9">
        <v>3175</v>
      </c>
      <c r="D57" s="10"/>
      <c r="E57" s="10"/>
      <c r="F57" s="10"/>
      <c r="G57" s="9"/>
      <c r="H57" s="10"/>
      <c r="I57" s="9"/>
      <c r="J57" s="10"/>
      <c r="K57" s="9"/>
      <c r="L57" s="10"/>
      <c r="M57" s="9"/>
      <c r="N57" s="10"/>
      <c r="O57" s="9"/>
      <c r="P57" s="9"/>
      <c r="Q57" s="11" t="s">
        <v>4</v>
      </c>
      <c r="S57" s="13" t="s">
        <v>11</v>
      </c>
      <c r="T57" s="13" t="s">
        <v>12</v>
      </c>
      <c r="U57" s="13" t="s">
        <v>13</v>
      </c>
    </row>
    <row r="58" spans="1:21" s="2" customFormat="1" ht="16.5" customHeight="1" thickBot="1">
      <c r="A58" s="7" t="s">
        <v>595</v>
      </c>
      <c r="B58" s="84" t="s">
        <v>30</v>
      </c>
      <c r="C58" s="10">
        <v>2266</v>
      </c>
      <c r="D58" s="10">
        <v>2329</v>
      </c>
      <c r="E58" s="10">
        <v>2365</v>
      </c>
      <c r="F58" s="9">
        <v>2421</v>
      </c>
      <c r="G58" s="10"/>
      <c r="H58" s="9"/>
      <c r="I58" s="9"/>
      <c r="J58" s="9"/>
      <c r="K58" s="9"/>
      <c r="L58" s="9"/>
      <c r="M58" s="9"/>
      <c r="N58" s="9"/>
      <c r="O58" s="9"/>
      <c r="P58" s="9"/>
      <c r="Q58" s="11" t="s">
        <v>8</v>
      </c>
      <c r="R58" s="16" t="s">
        <v>5</v>
      </c>
      <c r="S58" s="17">
        <f>(C57+C59+C62)</f>
        <v>5117</v>
      </c>
      <c r="T58" s="14">
        <f>SUM(S58/S65)</f>
        <v>0.42334739803094235</v>
      </c>
      <c r="U58" s="2">
        <v>2</v>
      </c>
    </row>
    <row r="59" spans="1:21" s="2" customFormat="1" ht="16.5" customHeight="1" thickBot="1">
      <c r="A59" s="7" t="s">
        <v>592</v>
      </c>
      <c r="B59" s="12" t="s">
        <v>5</v>
      </c>
      <c r="C59" s="10">
        <v>1218</v>
      </c>
      <c r="D59" s="10">
        <v>1487</v>
      </c>
      <c r="E59" s="10">
        <v>1500</v>
      </c>
      <c r="F59" s="10">
        <v>1515</v>
      </c>
      <c r="G59" s="10">
        <v>1515</v>
      </c>
      <c r="H59" s="10">
        <v>1532</v>
      </c>
      <c r="I59" s="10">
        <v>1569</v>
      </c>
      <c r="J59" s="10">
        <v>1588</v>
      </c>
      <c r="K59" s="10">
        <v>1616</v>
      </c>
      <c r="L59" s="10">
        <v>1700</v>
      </c>
      <c r="M59" s="10">
        <v>1749</v>
      </c>
      <c r="N59" s="10">
        <v>1841</v>
      </c>
      <c r="O59" s="10">
        <v>1931</v>
      </c>
      <c r="P59" s="9">
        <v>2132</v>
      </c>
      <c r="Q59" s="11" t="s">
        <v>7</v>
      </c>
      <c r="R59" s="20" t="s">
        <v>3</v>
      </c>
      <c r="S59" s="17">
        <f>(C60+C64)</f>
        <v>1493</v>
      </c>
      <c r="T59" s="14">
        <f>SUM(S59/S65)</f>
        <v>0.12352113841317118</v>
      </c>
      <c r="U59" s="2">
        <v>1</v>
      </c>
    </row>
    <row r="60" spans="1:21" s="2" customFormat="1" ht="16.5" customHeight="1" thickBot="1">
      <c r="A60" s="7" t="s">
        <v>515</v>
      </c>
      <c r="B60" s="8" t="s">
        <v>3</v>
      </c>
      <c r="C60" s="10">
        <v>1056</v>
      </c>
      <c r="D60" s="10">
        <v>1099</v>
      </c>
      <c r="E60" s="10">
        <v>1110</v>
      </c>
      <c r="F60" s="10">
        <v>1125</v>
      </c>
      <c r="G60" s="10">
        <v>1125</v>
      </c>
      <c r="H60" s="10">
        <v>1152</v>
      </c>
      <c r="I60" s="10">
        <v>1172</v>
      </c>
      <c r="J60" s="10">
        <v>1194</v>
      </c>
      <c r="K60" s="10">
        <v>1241</v>
      </c>
      <c r="L60" s="10">
        <v>1293</v>
      </c>
      <c r="M60" s="10">
        <v>1638</v>
      </c>
      <c r="N60" s="10">
        <v>1772</v>
      </c>
      <c r="O60" s="10">
        <v>1880</v>
      </c>
      <c r="P60" s="9">
        <v>1961</v>
      </c>
      <c r="Q60" s="11" t="s">
        <v>6</v>
      </c>
      <c r="R60" s="21" t="s">
        <v>16</v>
      </c>
      <c r="S60" s="17">
        <f>(C66+C67+C68)</f>
        <v>813</v>
      </c>
      <c r="T60" s="14">
        <f>SUM(S60/S65)</f>
        <v>6.7262347977165543E-2</v>
      </c>
    </row>
    <row r="61" spans="1:21" s="2" customFormat="1" ht="16.5" customHeight="1" thickBot="1">
      <c r="A61" s="18" t="s">
        <v>514</v>
      </c>
      <c r="B61" s="27" t="s">
        <v>18</v>
      </c>
      <c r="C61" s="10">
        <v>798</v>
      </c>
      <c r="D61" s="10">
        <v>808</v>
      </c>
      <c r="E61" s="10">
        <v>812</v>
      </c>
      <c r="F61" s="10">
        <v>821</v>
      </c>
      <c r="G61" s="10">
        <v>821</v>
      </c>
      <c r="H61" s="10">
        <v>826</v>
      </c>
      <c r="I61" s="10">
        <v>845</v>
      </c>
      <c r="J61" s="10">
        <v>867</v>
      </c>
      <c r="K61" s="10">
        <v>881</v>
      </c>
      <c r="L61" s="10">
        <v>908</v>
      </c>
      <c r="M61" s="10">
        <v>915</v>
      </c>
      <c r="N61" s="10">
        <v>952</v>
      </c>
      <c r="O61" s="10">
        <v>1111</v>
      </c>
      <c r="P61" s="10" t="s">
        <v>20</v>
      </c>
      <c r="R61" s="26" t="s">
        <v>18</v>
      </c>
      <c r="S61" s="17">
        <v>798</v>
      </c>
      <c r="T61" s="14">
        <f>SUM(S61/S65)</f>
        <v>6.6021345246959545E-2</v>
      </c>
    </row>
    <row r="62" spans="1:21" s="2" customFormat="1" ht="16.5" customHeight="1" thickBot="1">
      <c r="A62" s="18" t="s">
        <v>596</v>
      </c>
      <c r="B62" s="19" t="s">
        <v>5</v>
      </c>
      <c r="C62" s="10">
        <v>724</v>
      </c>
      <c r="D62" s="10">
        <v>1024</v>
      </c>
      <c r="E62" s="10">
        <v>1040</v>
      </c>
      <c r="F62" s="10">
        <v>1047</v>
      </c>
      <c r="G62" s="10">
        <v>1047</v>
      </c>
      <c r="H62" s="10">
        <v>1070</v>
      </c>
      <c r="I62" s="10">
        <v>1079</v>
      </c>
      <c r="J62" s="10">
        <v>1099</v>
      </c>
      <c r="K62" s="10">
        <v>1120</v>
      </c>
      <c r="L62" s="10">
        <v>1171</v>
      </c>
      <c r="M62" s="10">
        <v>1184</v>
      </c>
      <c r="N62" s="10">
        <v>1227</v>
      </c>
      <c r="O62" s="10">
        <v>1298</v>
      </c>
      <c r="P62" s="10">
        <v>1459</v>
      </c>
      <c r="Q62" s="11"/>
      <c r="R62" s="49" t="s">
        <v>539</v>
      </c>
      <c r="S62" s="17">
        <v>211</v>
      </c>
      <c r="T62" s="14">
        <f>SUM(S62/S65)</f>
        <v>1.7456771738231156E-2</v>
      </c>
    </row>
    <row r="63" spans="1:21" s="2" customFormat="1" ht="16.5" customHeight="1" thickBot="1">
      <c r="A63" s="18" t="s">
        <v>597</v>
      </c>
      <c r="B63" s="76" t="s">
        <v>30</v>
      </c>
      <c r="C63" s="10">
        <v>522</v>
      </c>
      <c r="D63" s="10">
        <v>528</v>
      </c>
      <c r="E63" s="10">
        <v>530</v>
      </c>
      <c r="F63" s="10">
        <v>544</v>
      </c>
      <c r="G63" s="10">
        <v>546</v>
      </c>
      <c r="H63" s="10">
        <v>589</v>
      </c>
      <c r="I63" s="10">
        <v>620</v>
      </c>
      <c r="J63" s="10">
        <v>668</v>
      </c>
      <c r="K63" s="10">
        <v>691</v>
      </c>
      <c r="L63" s="10">
        <v>745</v>
      </c>
      <c r="M63" s="10">
        <v>760</v>
      </c>
      <c r="N63" s="10">
        <v>867</v>
      </c>
      <c r="O63" s="10" t="s">
        <v>20</v>
      </c>
      <c r="R63" s="75" t="s">
        <v>30</v>
      </c>
      <c r="S63" s="17">
        <f>(C58+C63)</f>
        <v>2788</v>
      </c>
      <c r="T63" s="14">
        <f>SUM(S63/S65)</f>
        <v>0.23066104078762306</v>
      </c>
      <c r="U63" s="2">
        <v>1</v>
      </c>
    </row>
    <row r="64" spans="1:21" s="2" customFormat="1" ht="16.5" customHeight="1" thickBot="1">
      <c r="A64" s="18" t="s">
        <v>601</v>
      </c>
      <c r="B64" s="28" t="s">
        <v>3</v>
      </c>
      <c r="C64" s="10">
        <v>437</v>
      </c>
      <c r="D64" s="10">
        <v>444</v>
      </c>
      <c r="E64" s="10">
        <v>455</v>
      </c>
      <c r="F64" s="10">
        <v>460</v>
      </c>
      <c r="G64" s="10">
        <v>460</v>
      </c>
      <c r="H64" s="10">
        <v>479</v>
      </c>
      <c r="I64" s="10">
        <v>487</v>
      </c>
      <c r="J64" s="10">
        <v>500</v>
      </c>
      <c r="K64" s="10">
        <v>527</v>
      </c>
      <c r="L64" s="10">
        <v>547</v>
      </c>
      <c r="M64" s="10" t="s">
        <v>20</v>
      </c>
      <c r="R64" s="13" t="s">
        <v>17</v>
      </c>
      <c r="S64" s="17">
        <f>(C65+C70+C71+C72+C73)</f>
        <v>867</v>
      </c>
      <c r="T64" s="14">
        <f>SUM(S64/S65)</f>
        <v>7.1729957805907171E-2</v>
      </c>
    </row>
    <row r="65" spans="1:22" s="2" customFormat="1" ht="16.5" customHeight="1" thickBot="1">
      <c r="A65" s="18" t="s">
        <v>600</v>
      </c>
      <c r="B65" s="23" t="s">
        <v>14</v>
      </c>
      <c r="C65" s="10">
        <v>315</v>
      </c>
      <c r="D65" s="10">
        <v>325</v>
      </c>
      <c r="E65" s="10">
        <v>334</v>
      </c>
      <c r="F65" s="10">
        <v>340</v>
      </c>
      <c r="G65" s="10">
        <v>340</v>
      </c>
      <c r="H65" s="10">
        <v>353</v>
      </c>
      <c r="I65" s="10">
        <v>374</v>
      </c>
      <c r="J65" s="10">
        <v>432</v>
      </c>
      <c r="K65" s="10">
        <v>448</v>
      </c>
      <c r="L65" s="10" t="s">
        <v>20</v>
      </c>
      <c r="S65" s="24">
        <v>12087</v>
      </c>
    </row>
    <row r="66" spans="1:22" s="2" customFormat="1" ht="16.5" customHeight="1" thickBot="1">
      <c r="A66" s="18" t="s">
        <v>598</v>
      </c>
      <c r="B66" s="22" t="s">
        <v>16</v>
      </c>
      <c r="C66" s="10">
        <v>298</v>
      </c>
      <c r="D66" s="10">
        <v>307</v>
      </c>
      <c r="E66" s="10">
        <v>309</v>
      </c>
      <c r="F66" s="10">
        <v>315</v>
      </c>
      <c r="G66" s="10">
        <v>315</v>
      </c>
      <c r="H66" s="10">
        <v>322</v>
      </c>
      <c r="I66" s="10">
        <v>388</v>
      </c>
      <c r="J66" s="10">
        <v>412</v>
      </c>
      <c r="K66" s="10">
        <v>547</v>
      </c>
      <c r="L66" s="10">
        <v>630</v>
      </c>
      <c r="M66" s="10">
        <v>659</v>
      </c>
      <c r="N66" s="10" t="s">
        <v>20</v>
      </c>
    </row>
    <row r="67" spans="1:22" s="2" customFormat="1" ht="16.5" customHeight="1" thickBot="1">
      <c r="A67" s="18" t="s">
        <v>222</v>
      </c>
      <c r="B67" s="22" t="s">
        <v>16</v>
      </c>
      <c r="C67" s="10">
        <v>265</v>
      </c>
      <c r="D67" s="10">
        <v>279</v>
      </c>
      <c r="E67" s="10">
        <v>282</v>
      </c>
      <c r="F67" s="10">
        <v>294</v>
      </c>
      <c r="G67" s="10">
        <v>294</v>
      </c>
      <c r="H67" s="10">
        <v>314</v>
      </c>
      <c r="I67" s="10">
        <v>350</v>
      </c>
      <c r="J67" s="10">
        <v>372</v>
      </c>
      <c r="K67" s="10" t="s">
        <v>20</v>
      </c>
      <c r="M67" s="21"/>
      <c r="N67" s="17"/>
      <c r="O67" s="14"/>
    </row>
    <row r="68" spans="1:22" s="2" customFormat="1" ht="16.5" customHeight="1" thickBot="1">
      <c r="A68" s="18" t="s">
        <v>599</v>
      </c>
      <c r="B68" s="22" t="s">
        <v>16</v>
      </c>
      <c r="C68" s="10">
        <v>250</v>
      </c>
      <c r="D68" s="10">
        <v>256</v>
      </c>
      <c r="E68" s="10">
        <v>260</v>
      </c>
      <c r="F68" s="10">
        <v>271</v>
      </c>
      <c r="G68" s="10">
        <v>271</v>
      </c>
      <c r="H68" s="10">
        <v>280</v>
      </c>
      <c r="I68" s="10" t="s">
        <v>20</v>
      </c>
      <c r="M68" s="26"/>
      <c r="N68" s="17"/>
      <c r="O68" s="14"/>
    </row>
    <row r="69" spans="1:22" s="2" customFormat="1" ht="16.5" customHeight="1" thickBot="1">
      <c r="A69" s="18" t="s">
        <v>519</v>
      </c>
      <c r="B69" s="48" t="s">
        <v>539</v>
      </c>
      <c r="C69" s="10">
        <v>211</v>
      </c>
      <c r="D69" s="10">
        <v>215</v>
      </c>
      <c r="E69" s="10">
        <v>219</v>
      </c>
      <c r="F69" s="10">
        <v>249</v>
      </c>
      <c r="G69" s="10">
        <v>249</v>
      </c>
      <c r="H69" s="10" t="s">
        <v>20</v>
      </c>
      <c r="M69" s="49"/>
      <c r="N69" s="17"/>
      <c r="O69" s="14"/>
    </row>
    <row r="70" spans="1:22" s="2" customFormat="1" ht="16.5" customHeight="1" thickBot="1">
      <c r="A70" s="18" t="s">
        <v>594</v>
      </c>
      <c r="B70" s="88" t="s">
        <v>558</v>
      </c>
      <c r="C70" s="10">
        <v>204</v>
      </c>
      <c r="D70" s="10">
        <v>208</v>
      </c>
      <c r="E70" s="10">
        <v>213</v>
      </c>
      <c r="F70" s="10" t="s">
        <v>20</v>
      </c>
      <c r="M70" s="75"/>
      <c r="N70" s="17"/>
      <c r="O70" s="14"/>
    </row>
    <row r="71" spans="1:22" s="2" customFormat="1" ht="16.5" customHeight="1" thickBot="1">
      <c r="A71" s="18" t="s">
        <v>342</v>
      </c>
      <c r="B71" s="23" t="s">
        <v>14</v>
      </c>
      <c r="C71" s="10">
        <v>183</v>
      </c>
      <c r="D71" s="10">
        <v>190</v>
      </c>
      <c r="E71" s="10">
        <v>235</v>
      </c>
      <c r="F71" s="10">
        <v>251</v>
      </c>
      <c r="G71" s="10">
        <v>252</v>
      </c>
      <c r="H71" s="10">
        <v>295</v>
      </c>
      <c r="I71" s="10">
        <v>309</v>
      </c>
      <c r="J71" s="10" t="s">
        <v>20</v>
      </c>
      <c r="K71" s="17"/>
      <c r="M71" s="78"/>
      <c r="N71" s="17"/>
      <c r="O71" s="14"/>
    </row>
    <row r="72" spans="1:22" s="2" customFormat="1" ht="16.5" customHeight="1" thickBot="1">
      <c r="A72" s="18" t="s">
        <v>523</v>
      </c>
      <c r="B72" s="23" t="s">
        <v>14</v>
      </c>
      <c r="C72" s="10">
        <v>106</v>
      </c>
      <c r="D72" s="10">
        <v>109</v>
      </c>
      <c r="E72" s="10" t="s">
        <v>20</v>
      </c>
      <c r="M72" s="13"/>
      <c r="N72" s="17"/>
      <c r="O72" s="14"/>
    </row>
    <row r="73" spans="1:22" s="2" customFormat="1" ht="16.5" customHeight="1" thickBot="1">
      <c r="A73" s="18" t="s">
        <v>525</v>
      </c>
      <c r="B73" s="23" t="s">
        <v>14</v>
      </c>
      <c r="C73" s="10">
        <v>59</v>
      </c>
      <c r="D73" s="10">
        <v>61</v>
      </c>
      <c r="E73" s="10" t="s">
        <v>20</v>
      </c>
      <c r="N73" s="24"/>
    </row>
    <row r="74" spans="1:22" s="2" customFormat="1" ht="11.25" customHeight="1">
      <c r="A74" s="29"/>
      <c r="B74" s="30"/>
      <c r="C74" s="46"/>
      <c r="D74" s="46"/>
      <c r="E74" s="46"/>
      <c r="F74" s="17"/>
      <c r="G74" s="17"/>
      <c r="H74" s="17"/>
      <c r="I74" s="17"/>
      <c r="J74" s="17"/>
      <c r="K74" s="17"/>
      <c r="L74" s="17"/>
      <c r="M74" s="17"/>
      <c r="N74" s="45"/>
    </row>
    <row r="75" spans="1:22" s="2" customFormat="1" ht="17.45" customHeight="1">
      <c r="A75" s="1" t="s">
        <v>602</v>
      </c>
    </row>
    <row r="76" spans="1:22" s="2" customFormat="1" ht="10.5" customHeight="1" thickBot="1">
      <c r="A76" s="1"/>
    </row>
    <row r="77" spans="1:22" s="2" customFormat="1" ht="16.5" customHeight="1" thickBot="1">
      <c r="A77" s="4" t="s">
        <v>0</v>
      </c>
      <c r="B77" s="5" t="s">
        <v>1</v>
      </c>
      <c r="C77" s="5" t="s">
        <v>2</v>
      </c>
      <c r="D77" s="5">
        <v>2</v>
      </c>
      <c r="E77" s="5">
        <v>3</v>
      </c>
      <c r="F77" s="5">
        <v>4</v>
      </c>
      <c r="G77" s="5">
        <v>5</v>
      </c>
      <c r="H77" s="5">
        <v>6</v>
      </c>
      <c r="I77" s="5">
        <v>7</v>
      </c>
      <c r="J77" s="5">
        <v>8</v>
      </c>
      <c r="K77" s="5">
        <v>9</v>
      </c>
      <c r="L77" s="5">
        <v>10</v>
      </c>
      <c r="M77" s="5">
        <v>11</v>
      </c>
      <c r="N77" s="5">
        <v>12</v>
      </c>
      <c r="O77" s="5">
        <v>13</v>
      </c>
      <c r="P77" s="5">
        <v>14</v>
      </c>
      <c r="Q77" s="5">
        <v>15</v>
      </c>
      <c r="R77" s="6"/>
      <c r="S77" s="13" t="s">
        <v>9</v>
      </c>
      <c r="T77" s="14">
        <f>(14614/36402)</f>
        <v>0.40146145816163947</v>
      </c>
    </row>
    <row r="78" spans="1:22" s="2" customFormat="1" ht="16.5" customHeight="1" thickBot="1">
      <c r="A78" s="7" t="s">
        <v>603</v>
      </c>
      <c r="B78" s="12" t="s">
        <v>5</v>
      </c>
      <c r="C78" s="10">
        <v>2282</v>
      </c>
      <c r="D78" s="10">
        <v>2282</v>
      </c>
      <c r="E78" s="10">
        <v>2285</v>
      </c>
      <c r="F78" s="10">
        <v>2292</v>
      </c>
      <c r="G78" s="10">
        <v>2297</v>
      </c>
      <c r="H78" s="10">
        <v>2308</v>
      </c>
      <c r="I78" s="10">
        <v>2314</v>
      </c>
      <c r="J78" s="10">
        <v>2329</v>
      </c>
      <c r="K78" s="10">
        <v>2403</v>
      </c>
      <c r="L78" s="9">
        <v>2490</v>
      </c>
      <c r="M78" s="10"/>
      <c r="N78" s="10"/>
      <c r="O78" s="10"/>
      <c r="P78" s="10"/>
      <c r="Q78" s="10"/>
      <c r="R78" s="11" t="s">
        <v>8</v>
      </c>
      <c r="T78" s="13" t="s">
        <v>11</v>
      </c>
      <c r="U78" s="13" t="s">
        <v>12</v>
      </c>
      <c r="V78" s="13" t="s">
        <v>13</v>
      </c>
    </row>
    <row r="79" spans="1:22" s="2" customFormat="1" ht="16.5" customHeight="1" thickBot="1">
      <c r="A79" s="7" t="s">
        <v>502</v>
      </c>
      <c r="B79" s="12" t="s">
        <v>5</v>
      </c>
      <c r="C79" s="10">
        <v>2261</v>
      </c>
      <c r="D79" s="10">
        <v>2264</v>
      </c>
      <c r="E79" s="10">
        <v>2271</v>
      </c>
      <c r="F79" s="10">
        <v>2274</v>
      </c>
      <c r="G79" s="10">
        <v>2302</v>
      </c>
      <c r="H79" s="10">
        <v>2316</v>
      </c>
      <c r="I79" s="10">
        <v>2330</v>
      </c>
      <c r="J79" s="10">
        <v>2372</v>
      </c>
      <c r="K79" s="9">
        <v>2555</v>
      </c>
      <c r="L79" s="10"/>
      <c r="M79" s="10"/>
      <c r="N79" s="10"/>
      <c r="O79" s="10"/>
      <c r="P79" s="10"/>
      <c r="Q79" s="9"/>
      <c r="R79" s="11" t="s">
        <v>4</v>
      </c>
      <c r="S79" s="16" t="s">
        <v>5</v>
      </c>
      <c r="T79" s="17">
        <f>(C78+C79+C80+C88)</f>
        <v>6449</v>
      </c>
      <c r="U79" s="14">
        <f>SUM(T79/T86)</f>
        <v>0.44697809814250067</v>
      </c>
      <c r="V79" s="2">
        <v>3</v>
      </c>
    </row>
    <row r="80" spans="1:22" s="2" customFormat="1" ht="16.5" customHeight="1" thickBot="1">
      <c r="A80" s="7" t="s">
        <v>719</v>
      </c>
      <c r="B80" s="12" t="s">
        <v>5</v>
      </c>
      <c r="C80" s="10">
        <v>1463</v>
      </c>
      <c r="D80" s="10">
        <v>1466</v>
      </c>
      <c r="E80" s="10">
        <v>1469</v>
      </c>
      <c r="F80" s="10">
        <v>1473</v>
      </c>
      <c r="G80" s="10">
        <v>1475</v>
      </c>
      <c r="H80" s="10">
        <v>1475</v>
      </c>
      <c r="I80" s="10">
        <v>1482</v>
      </c>
      <c r="J80" s="10">
        <v>1508</v>
      </c>
      <c r="K80" s="10">
        <v>1595</v>
      </c>
      <c r="L80" s="10">
        <v>1639</v>
      </c>
      <c r="M80" s="10">
        <v>1681</v>
      </c>
      <c r="N80" s="10">
        <v>1713</v>
      </c>
      <c r="O80" s="10">
        <v>1739</v>
      </c>
      <c r="P80" s="10">
        <v>1888</v>
      </c>
      <c r="Q80" s="9">
        <v>2075</v>
      </c>
      <c r="R80" s="11" t="s">
        <v>10</v>
      </c>
      <c r="S80" s="20" t="s">
        <v>3</v>
      </c>
      <c r="T80" s="17">
        <f>(C81+C82+C84)</f>
        <v>3375</v>
      </c>
      <c r="U80" s="14">
        <f>SUM(T80/T86)</f>
        <v>0.23392015525367341</v>
      </c>
      <c r="V80" s="2">
        <v>1</v>
      </c>
    </row>
    <row r="81" spans="1:22" s="2" customFormat="1" ht="16.5" customHeight="1" thickBot="1">
      <c r="A81" s="7" t="s">
        <v>505</v>
      </c>
      <c r="B81" s="8" t="s">
        <v>3</v>
      </c>
      <c r="C81" s="10">
        <v>1415</v>
      </c>
      <c r="D81" s="10">
        <v>1416</v>
      </c>
      <c r="E81" s="10">
        <v>1420</v>
      </c>
      <c r="F81" s="10">
        <v>1441</v>
      </c>
      <c r="G81" s="10">
        <v>1446</v>
      </c>
      <c r="H81" s="10">
        <v>1461</v>
      </c>
      <c r="I81" s="10">
        <v>1474</v>
      </c>
      <c r="J81" s="10">
        <v>1522</v>
      </c>
      <c r="K81" s="10">
        <v>1538</v>
      </c>
      <c r="L81" s="10">
        <v>1540</v>
      </c>
      <c r="M81" s="10">
        <v>1544</v>
      </c>
      <c r="N81" s="10">
        <v>1563</v>
      </c>
      <c r="O81" s="10">
        <v>2089</v>
      </c>
      <c r="P81" s="10">
        <v>2124</v>
      </c>
      <c r="Q81" s="9">
        <v>2347</v>
      </c>
      <c r="R81" s="11" t="s">
        <v>6</v>
      </c>
      <c r="S81" s="21" t="s">
        <v>16</v>
      </c>
      <c r="T81" s="17">
        <f>(C87+C93+C94)</f>
        <v>1023</v>
      </c>
      <c r="U81" s="14">
        <f>SUM(T81/T86)</f>
        <v>7.0903798170224561E-2</v>
      </c>
    </row>
    <row r="82" spans="1:22" s="2" customFormat="1" ht="16.5" customHeight="1" thickBot="1">
      <c r="A82" s="18" t="s">
        <v>508</v>
      </c>
      <c r="B82" s="28" t="s">
        <v>3</v>
      </c>
      <c r="C82" s="10">
        <v>1023</v>
      </c>
      <c r="D82" s="10">
        <v>1025</v>
      </c>
      <c r="E82" s="10">
        <v>1031</v>
      </c>
      <c r="F82" s="10">
        <v>1043</v>
      </c>
      <c r="G82" s="10">
        <v>1052</v>
      </c>
      <c r="H82" s="10">
        <v>1069</v>
      </c>
      <c r="I82" s="10">
        <v>1076</v>
      </c>
      <c r="J82" s="10">
        <v>1095</v>
      </c>
      <c r="K82" s="10">
        <v>1102</v>
      </c>
      <c r="L82" s="10">
        <v>1103</v>
      </c>
      <c r="M82" s="10">
        <v>1103</v>
      </c>
      <c r="N82" s="10">
        <v>1116</v>
      </c>
      <c r="O82" s="10">
        <v>1435</v>
      </c>
      <c r="P82" s="10">
        <v>1455</v>
      </c>
      <c r="Q82" s="10">
        <v>1685</v>
      </c>
      <c r="R82" s="11"/>
      <c r="S82" s="49" t="s">
        <v>539</v>
      </c>
      <c r="T82" s="17">
        <v>235</v>
      </c>
      <c r="U82" s="14">
        <f>SUM(T82/T86)</f>
        <v>1.6287773773218741E-2</v>
      </c>
    </row>
    <row r="83" spans="1:22" s="2" customFormat="1" ht="16.5" customHeight="1" thickBot="1">
      <c r="A83" s="18" t="s">
        <v>611</v>
      </c>
      <c r="B83" s="27" t="s">
        <v>18</v>
      </c>
      <c r="C83" s="10">
        <v>966</v>
      </c>
      <c r="D83" s="10">
        <v>968</v>
      </c>
      <c r="E83" s="10">
        <v>972</v>
      </c>
      <c r="F83" s="10">
        <v>974</v>
      </c>
      <c r="G83" s="10">
        <v>982</v>
      </c>
      <c r="H83" s="10">
        <v>996</v>
      </c>
      <c r="I83" s="10">
        <v>1040</v>
      </c>
      <c r="J83" s="10">
        <v>1055</v>
      </c>
      <c r="K83" s="10">
        <v>1068</v>
      </c>
      <c r="L83" s="10">
        <v>1070</v>
      </c>
      <c r="M83" s="10">
        <v>1070</v>
      </c>
      <c r="N83" s="10">
        <v>1100</v>
      </c>
      <c r="O83" s="10">
        <v>1104</v>
      </c>
      <c r="P83" s="10" t="s">
        <v>20</v>
      </c>
      <c r="S83" s="75" t="s">
        <v>30</v>
      </c>
      <c r="T83" s="17">
        <f>(C85+C86)</f>
        <v>1629</v>
      </c>
      <c r="U83" s="14">
        <f>SUM(T83/T86)</f>
        <v>0.11290546160243969</v>
      </c>
      <c r="V83" s="2">
        <v>1</v>
      </c>
    </row>
    <row r="84" spans="1:22" s="2" customFormat="1" ht="16.5" customHeight="1" thickBot="1">
      <c r="A84" s="18" t="s">
        <v>605</v>
      </c>
      <c r="B84" s="28" t="s">
        <v>3</v>
      </c>
      <c r="C84" s="10">
        <v>937</v>
      </c>
      <c r="D84" s="10">
        <v>937</v>
      </c>
      <c r="E84" s="10">
        <v>939</v>
      </c>
      <c r="F84" s="10">
        <v>949</v>
      </c>
      <c r="G84" s="10">
        <v>954</v>
      </c>
      <c r="H84" s="10">
        <v>964</v>
      </c>
      <c r="I84" s="10">
        <v>968</v>
      </c>
      <c r="J84" s="10">
        <v>983</v>
      </c>
      <c r="K84" s="10">
        <v>987</v>
      </c>
      <c r="L84" s="10">
        <v>989</v>
      </c>
      <c r="M84" s="10">
        <v>994</v>
      </c>
      <c r="N84" s="10">
        <v>1003</v>
      </c>
      <c r="O84" s="10" t="s">
        <v>20</v>
      </c>
      <c r="S84" s="26" t="s">
        <v>18</v>
      </c>
      <c r="T84" s="17">
        <v>966</v>
      </c>
      <c r="U84" s="14">
        <f>SUM(T84/T86)</f>
        <v>6.6953146659273641E-2</v>
      </c>
    </row>
    <row r="85" spans="1:22" s="2" customFormat="1" ht="16.5" customHeight="1" thickBot="1">
      <c r="A85" s="7" t="s">
        <v>612</v>
      </c>
      <c r="B85" s="84" t="s">
        <v>30</v>
      </c>
      <c r="C85" s="10">
        <v>888</v>
      </c>
      <c r="D85" s="10">
        <v>889</v>
      </c>
      <c r="E85" s="10">
        <v>912</v>
      </c>
      <c r="F85" s="10">
        <v>915</v>
      </c>
      <c r="G85" s="10">
        <v>938</v>
      </c>
      <c r="H85" s="10">
        <v>962</v>
      </c>
      <c r="I85" s="10">
        <v>1026</v>
      </c>
      <c r="J85" s="10">
        <v>1047</v>
      </c>
      <c r="K85" s="10">
        <v>1092</v>
      </c>
      <c r="L85" s="10">
        <v>1096</v>
      </c>
      <c r="M85" s="10">
        <v>1097</v>
      </c>
      <c r="N85" s="10">
        <v>1770</v>
      </c>
      <c r="O85" s="10">
        <v>1780</v>
      </c>
      <c r="P85" s="10">
        <v>2117</v>
      </c>
      <c r="Q85" s="9">
        <v>2370</v>
      </c>
      <c r="R85" s="11" t="s">
        <v>7</v>
      </c>
      <c r="S85" s="13" t="s">
        <v>17</v>
      </c>
      <c r="T85" s="17">
        <f>(C89+C92+C91+C95)</f>
        <v>778</v>
      </c>
      <c r="U85" s="14">
        <f>SUM(T85/T86)</f>
        <v>5.3922927640698642E-2</v>
      </c>
    </row>
    <row r="86" spans="1:22" s="2" customFormat="1" ht="16.5" customHeight="1" thickBot="1">
      <c r="A86" s="18" t="s">
        <v>613</v>
      </c>
      <c r="B86" s="76" t="s">
        <v>30</v>
      </c>
      <c r="C86" s="10">
        <v>741</v>
      </c>
      <c r="D86" s="10">
        <v>742</v>
      </c>
      <c r="E86" s="10">
        <v>749</v>
      </c>
      <c r="F86" s="10">
        <v>758</v>
      </c>
      <c r="G86" s="10">
        <v>773</v>
      </c>
      <c r="H86" s="10">
        <v>813</v>
      </c>
      <c r="I86" s="10">
        <v>829</v>
      </c>
      <c r="J86" s="10">
        <v>884</v>
      </c>
      <c r="K86" s="10">
        <v>896</v>
      </c>
      <c r="L86" s="10">
        <v>900</v>
      </c>
      <c r="M86" s="10">
        <v>903</v>
      </c>
      <c r="N86" s="10" t="s">
        <v>20</v>
      </c>
      <c r="T86" s="24">
        <v>14428</v>
      </c>
    </row>
    <row r="87" spans="1:22" s="2" customFormat="1" ht="16.5" customHeight="1" thickBot="1">
      <c r="A87" s="18" t="s">
        <v>608</v>
      </c>
      <c r="B87" s="22" t="s">
        <v>16</v>
      </c>
      <c r="C87" s="10">
        <v>720</v>
      </c>
      <c r="D87" s="10">
        <v>720</v>
      </c>
      <c r="E87" s="10">
        <v>769</v>
      </c>
      <c r="F87" s="10">
        <v>857</v>
      </c>
      <c r="G87" s="10">
        <v>869</v>
      </c>
      <c r="H87" s="10">
        <v>893</v>
      </c>
      <c r="I87" s="10">
        <v>920</v>
      </c>
      <c r="J87" s="10">
        <v>993</v>
      </c>
      <c r="K87" s="10">
        <v>1009</v>
      </c>
      <c r="L87" s="10">
        <v>1013</v>
      </c>
      <c r="M87" s="10">
        <v>1015</v>
      </c>
      <c r="N87" s="10">
        <v>1083</v>
      </c>
      <c r="O87" s="10">
        <v>1157</v>
      </c>
      <c r="P87" s="10">
        <v>1242</v>
      </c>
      <c r="Q87" s="10" t="s">
        <v>20</v>
      </c>
    </row>
    <row r="88" spans="1:22" s="2" customFormat="1" ht="16.5" customHeight="1" thickBot="1">
      <c r="A88" s="18" t="s">
        <v>604</v>
      </c>
      <c r="B88" s="19" t="s">
        <v>5</v>
      </c>
      <c r="C88" s="10">
        <v>443</v>
      </c>
      <c r="D88" s="10">
        <v>444</v>
      </c>
      <c r="E88" s="10">
        <v>449</v>
      </c>
      <c r="F88" s="10">
        <v>451</v>
      </c>
      <c r="G88" s="10">
        <v>455</v>
      </c>
      <c r="H88" s="10">
        <v>455</v>
      </c>
      <c r="I88" s="10">
        <v>475</v>
      </c>
      <c r="J88" s="10">
        <v>490</v>
      </c>
      <c r="K88" s="10" t="s">
        <v>20</v>
      </c>
      <c r="Q88" s="17"/>
      <c r="R88" s="14"/>
    </row>
    <row r="89" spans="1:22" s="2" customFormat="1" ht="16.5" customHeight="1" thickBot="1">
      <c r="A89" s="18" t="s">
        <v>607</v>
      </c>
      <c r="B89" s="23" t="s">
        <v>14</v>
      </c>
      <c r="C89" s="10">
        <v>311</v>
      </c>
      <c r="D89" s="10">
        <v>312</v>
      </c>
      <c r="E89" s="10">
        <v>315</v>
      </c>
      <c r="F89" s="10">
        <v>317</v>
      </c>
      <c r="G89" s="10">
        <v>339</v>
      </c>
      <c r="H89" s="10">
        <v>377</v>
      </c>
      <c r="I89" s="10">
        <v>418</v>
      </c>
      <c r="J89" s="10" t="s">
        <v>20</v>
      </c>
      <c r="N89" s="17"/>
      <c r="P89" s="75"/>
      <c r="Q89" s="17"/>
      <c r="R89" s="14"/>
    </row>
    <row r="90" spans="1:22" s="2" customFormat="1" ht="16.5" customHeight="1" thickBot="1">
      <c r="A90" s="18" t="s">
        <v>606</v>
      </c>
      <c r="B90" s="48" t="s">
        <v>539</v>
      </c>
      <c r="C90" s="10">
        <v>235</v>
      </c>
      <c r="D90" s="10">
        <v>235</v>
      </c>
      <c r="E90" s="10">
        <v>237</v>
      </c>
      <c r="F90" s="10">
        <v>248</v>
      </c>
      <c r="G90" s="10">
        <v>260</v>
      </c>
      <c r="H90" s="10" t="s">
        <v>20</v>
      </c>
      <c r="N90" s="17"/>
      <c r="P90" s="75"/>
      <c r="Q90" s="17"/>
      <c r="R90" s="14"/>
    </row>
    <row r="91" spans="1:22" s="2" customFormat="1" ht="16.5" customHeight="1" thickBot="1">
      <c r="A91" s="18" t="s">
        <v>614</v>
      </c>
      <c r="B91" s="23" t="s">
        <v>14</v>
      </c>
      <c r="C91" s="10">
        <v>232</v>
      </c>
      <c r="D91" s="10">
        <v>238</v>
      </c>
      <c r="E91" s="10">
        <v>243</v>
      </c>
      <c r="F91" s="10">
        <v>243</v>
      </c>
      <c r="G91" s="10">
        <v>270</v>
      </c>
      <c r="H91" s="10">
        <v>303</v>
      </c>
      <c r="I91" s="10" t="s">
        <v>20</v>
      </c>
      <c r="P91" s="49"/>
      <c r="Q91" s="17"/>
      <c r="R91" s="14"/>
    </row>
    <row r="92" spans="1:22" s="2" customFormat="1" ht="16.5" customHeight="1" thickBot="1">
      <c r="A92" s="18" t="s">
        <v>342</v>
      </c>
      <c r="B92" s="23" t="s">
        <v>14</v>
      </c>
      <c r="C92" s="10">
        <v>161</v>
      </c>
      <c r="D92" s="10">
        <v>186</v>
      </c>
      <c r="E92" s="10">
        <v>187</v>
      </c>
      <c r="F92" s="10">
        <v>189</v>
      </c>
      <c r="G92" s="10" t="s">
        <v>20</v>
      </c>
      <c r="P92" s="75"/>
      <c r="Q92" s="17"/>
      <c r="R92" s="14"/>
    </row>
    <row r="93" spans="1:22" s="2" customFormat="1" ht="16.5" customHeight="1" thickBot="1">
      <c r="A93" s="18" t="s">
        <v>610</v>
      </c>
      <c r="B93" s="22" t="s">
        <v>16</v>
      </c>
      <c r="C93" s="10">
        <v>155</v>
      </c>
      <c r="D93" s="10">
        <v>155</v>
      </c>
      <c r="E93" s="10">
        <v>180</v>
      </c>
      <c r="F93" s="10" t="s">
        <v>20</v>
      </c>
      <c r="P93" s="13"/>
      <c r="Q93" s="17"/>
      <c r="R93" s="14"/>
    </row>
    <row r="94" spans="1:22" s="2" customFormat="1" ht="16.5" customHeight="1" thickBot="1">
      <c r="A94" s="18" t="s">
        <v>609</v>
      </c>
      <c r="B94" s="22" t="s">
        <v>16</v>
      </c>
      <c r="C94" s="10">
        <v>148</v>
      </c>
      <c r="D94" s="10">
        <v>149</v>
      </c>
      <c r="E94" s="10" t="s">
        <v>20</v>
      </c>
      <c r="Q94" s="24"/>
    </row>
    <row r="95" spans="1:22" s="2" customFormat="1" ht="16.5" customHeight="1" thickBot="1">
      <c r="A95" s="18" t="s">
        <v>615</v>
      </c>
      <c r="B95" s="23" t="s">
        <v>14</v>
      </c>
      <c r="C95" s="10">
        <v>74</v>
      </c>
      <c r="D95" s="10" t="s">
        <v>20</v>
      </c>
    </row>
    <row r="96" spans="1:22" s="2" customFormat="1" ht="11.25" customHeight="1">
      <c r="A96" s="29"/>
      <c r="B96" s="30"/>
      <c r="C96" s="46"/>
      <c r="D96" s="46"/>
      <c r="E96" s="46"/>
      <c r="F96" s="17"/>
      <c r="G96" s="17"/>
      <c r="H96" s="17"/>
      <c r="I96" s="17"/>
      <c r="J96" s="17"/>
      <c r="K96" s="17"/>
      <c r="L96" s="17"/>
      <c r="M96" s="17"/>
      <c r="N96" s="45"/>
    </row>
    <row r="97" spans="1:18" s="2" customFormat="1" ht="17.45" customHeight="1">
      <c r="A97" s="1" t="s">
        <v>616</v>
      </c>
    </row>
    <row r="98" spans="1:18" s="2" customFormat="1" ht="10.5" customHeight="1" thickBot="1">
      <c r="A98" s="1"/>
    </row>
    <row r="99" spans="1:18" s="2" customFormat="1" ht="16.5" customHeight="1" thickBot="1">
      <c r="A99" s="4" t="s">
        <v>0</v>
      </c>
      <c r="B99" s="5" t="s">
        <v>1</v>
      </c>
      <c r="C99" s="5" t="s">
        <v>2</v>
      </c>
      <c r="D99" s="5">
        <v>2</v>
      </c>
      <c r="E99" s="5">
        <v>3</v>
      </c>
      <c r="F99" s="5">
        <v>4</v>
      </c>
      <c r="G99" s="5">
        <v>5</v>
      </c>
      <c r="H99" s="5">
        <v>6</v>
      </c>
      <c r="I99" s="5">
        <v>7</v>
      </c>
      <c r="J99" s="5">
        <v>8</v>
      </c>
      <c r="K99" s="5">
        <v>9</v>
      </c>
      <c r="L99" s="5">
        <v>10</v>
      </c>
      <c r="M99" s="5">
        <v>11</v>
      </c>
      <c r="N99" s="6"/>
      <c r="O99" s="13" t="s">
        <v>9</v>
      </c>
      <c r="P99" s="14">
        <f>(11914/25834)</f>
        <v>0.46117519547882635</v>
      </c>
    </row>
    <row r="100" spans="1:18" s="2" customFormat="1" ht="16.5" customHeight="1" thickBot="1">
      <c r="A100" s="7" t="s">
        <v>449</v>
      </c>
      <c r="B100" s="12" t="s">
        <v>5</v>
      </c>
      <c r="C100" s="10">
        <v>2103</v>
      </c>
      <c r="D100" s="10">
        <v>2116</v>
      </c>
      <c r="E100" s="10">
        <v>2125</v>
      </c>
      <c r="F100" s="10">
        <v>2132</v>
      </c>
      <c r="G100" s="10">
        <v>2146</v>
      </c>
      <c r="H100" s="10">
        <v>2180</v>
      </c>
      <c r="I100" s="10">
        <v>2279</v>
      </c>
      <c r="J100" s="10">
        <v>2304</v>
      </c>
      <c r="K100" s="10">
        <v>2494</v>
      </c>
      <c r="L100" s="9">
        <v>3033</v>
      </c>
      <c r="M100" s="10"/>
      <c r="N100" s="11" t="s">
        <v>4</v>
      </c>
      <c r="P100" s="13" t="s">
        <v>11</v>
      </c>
      <c r="Q100" s="13" t="s">
        <v>12</v>
      </c>
      <c r="R100" s="13" t="s">
        <v>13</v>
      </c>
    </row>
    <row r="101" spans="1:18" s="2" customFormat="1" ht="16.5" customHeight="1" thickBot="1">
      <c r="A101" s="7" t="s">
        <v>450</v>
      </c>
      <c r="B101" s="12" t="s">
        <v>5</v>
      </c>
      <c r="C101" s="10">
        <v>1607</v>
      </c>
      <c r="D101" s="10">
        <v>1613</v>
      </c>
      <c r="E101" s="10">
        <v>1626</v>
      </c>
      <c r="F101" s="10">
        <v>1645</v>
      </c>
      <c r="G101" s="10">
        <v>1654</v>
      </c>
      <c r="H101" s="10">
        <v>1682</v>
      </c>
      <c r="I101" s="10">
        <v>1715</v>
      </c>
      <c r="J101" s="10">
        <v>1744</v>
      </c>
      <c r="K101" s="10">
        <v>1866</v>
      </c>
      <c r="L101" s="10">
        <v>2621</v>
      </c>
      <c r="M101" s="9">
        <v>2713</v>
      </c>
      <c r="N101" s="11" t="s">
        <v>8</v>
      </c>
      <c r="O101" s="16" t="s">
        <v>5</v>
      </c>
      <c r="P101" s="17">
        <f>(C100+C101+C102)</f>
        <v>5066</v>
      </c>
      <c r="Q101" s="14">
        <f>SUM(P101/P108)</f>
        <v>0.43188405797101448</v>
      </c>
      <c r="R101" s="2">
        <v>2</v>
      </c>
    </row>
    <row r="102" spans="1:18" s="2" customFormat="1" ht="16.5" customHeight="1" thickBot="1">
      <c r="A102" s="18" t="s">
        <v>617</v>
      </c>
      <c r="B102" s="19" t="s">
        <v>5</v>
      </c>
      <c r="C102" s="10">
        <v>1356</v>
      </c>
      <c r="D102" s="10">
        <v>1363</v>
      </c>
      <c r="E102" s="10">
        <v>1369</v>
      </c>
      <c r="F102" s="10">
        <v>1371</v>
      </c>
      <c r="G102" s="10">
        <v>1379</v>
      </c>
      <c r="H102" s="10">
        <v>1402</v>
      </c>
      <c r="I102" s="10">
        <v>1437</v>
      </c>
      <c r="J102" s="10">
        <v>1455</v>
      </c>
      <c r="K102" s="10">
        <v>1569</v>
      </c>
      <c r="L102" s="10" t="s">
        <v>20</v>
      </c>
      <c r="O102" s="20" t="s">
        <v>3</v>
      </c>
      <c r="P102" s="17">
        <f>(C103+C106)</f>
        <v>2245</v>
      </c>
      <c r="Q102" s="14">
        <f>SUM(P102/P108)</f>
        <v>0.19138959931798807</v>
      </c>
      <c r="R102" s="2">
        <v>1</v>
      </c>
    </row>
    <row r="103" spans="1:18" s="2" customFormat="1" ht="16.5" customHeight="1" thickBot="1">
      <c r="A103" s="7" t="s">
        <v>619</v>
      </c>
      <c r="B103" s="8" t="s">
        <v>3</v>
      </c>
      <c r="C103" s="10">
        <v>1347</v>
      </c>
      <c r="D103" s="10">
        <v>1363</v>
      </c>
      <c r="E103" s="10">
        <v>1382</v>
      </c>
      <c r="F103" s="10">
        <v>1398</v>
      </c>
      <c r="G103" s="10">
        <v>1473</v>
      </c>
      <c r="H103" s="10">
        <v>1507</v>
      </c>
      <c r="I103" s="10">
        <v>1594</v>
      </c>
      <c r="J103" s="10">
        <v>2519</v>
      </c>
      <c r="K103" s="10">
        <v>2607</v>
      </c>
      <c r="L103" s="10">
        <v>2671</v>
      </c>
      <c r="M103" s="9">
        <v>2674</v>
      </c>
      <c r="N103" s="11" t="s">
        <v>7</v>
      </c>
      <c r="O103" s="21" t="s">
        <v>16</v>
      </c>
      <c r="P103" s="17">
        <f>(C109+C110)</f>
        <v>499</v>
      </c>
      <c r="Q103" s="14">
        <f>SUM(P103/P108)</f>
        <v>4.2540494458653023E-2</v>
      </c>
    </row>
    <row r="104" spans="1:18" s="2" customFormat="1" ht="16.5" customHeight="1" thickBot="1">
      <c r="A104" s="18" t="s">
        <v>620</v>
      </c>
      <c r="B104" s="23" t="s">
        <v>14</v>
      </c>
      <c r="C104" s="10">
        <v>1346</v>
      </c>
      <c r="D104" s="10">
        <v>1370</v>
      </c>
      <c r="E104" s="10">
        <v>1415</v>
      </c>
      <c r="F104" s="10">
        <v>1439</v>
      </c>
      <c r="G104" s="10">
        <v>1528</v>
      </c>
      <c r="H104" s="10">
        <v>1659</v>
      </c>
      <c r="I104" s="10">
        <v>2021</v>
      </c>
      <c r="J104" s="10">
        <v>2056</v>
      </c>
      <c r="K104" s="10">
        <v>2525</v>
      </c>
      <c r="L104" s="10">
        <v>2654</v>
      </c>
      <c r="M104" s="10">
        <v>2659</v>
      </c>
      <c r="N104" s="11"/>
      <c r="O104" s="26" t="s">
        <v>18</v>
      </c>
      <c r="P104" s="17">
        <v>1097</v>
      </c>
      <c r="Q104" s="14">
        <f>SUM(P104/P108)</f>
        <v>9.3520886615515775E-2</v>
      </c>
    </row>
    <row r="105" spans="1:18" s="2" customFormat="1" ht="16.5" customHeight="1" thickBot="1">
      <c r="A105" s="18" t="s">
        <v>623</v>
      </c>
      <c r="B105" s="27" t="s">
        <v>18</v>
      </c>
      <c r="C105" s="10">
        <v>1097</v>
      </c>
      <c r="D105" s="10">
        <v>1117</v>
      </c>
      <c r="E105" s="10">
        <v>1126</v>
      </c>
      <c r="F105" s="10">
        <v>1131</v>
      </c>
      <c r="G105" s="10">
        <v>1147</v>
      </c>
      <c r="H105" s="10">
        <v>1274</v>
      </c>
      <c r="I105" s="10">
        <v>1398</v>
      </c>
      <c r="J105" s="10">
        <v>1406</v>
      </c>
      <c r="K105" s="10" t="s">
        <v>20</v>
      </c>
      <c r="O105" s="75" t="s">
        <v>30</v>
      </c>
      <c r="P105" s="17">
        <v>452</v>
      </c>
      <c r="Q105" s="14">
        <f>SUM(P105/P108)</f>
        <v>3.8533674339300938E-2</v>
      </c>
    </row>
    <row r="106" spans="1:18" s="2" customFormat="1" ht="16.5" customHeight="1" thickBot="1">
      <c r="A106" s="18" t="s">
        <v>618</v>
      </c>
      <c r="B106" s="28" t="s">
        <v>3</v>
      </c>
      <c r="C106" s="10">
        <v>898</v>
      </c>
      <c r="D106" s="10">
        <v>922</v>
      </c>
      <c r="E106" s="10">
        <v>934</v>
      </c>
      <c r="F106" s="10">
        <v>941</v>
      </c>
      <c r="G106" s="10">
        <v>1008</v>
      </c>
      <c r="H106" s="10">
        <v>1034</v>
      </c>
      <c r="I106" s="10">
        <v>1066</v>
      </c>
      <c r="J106" s="10" t="s">
        <v>20</v>
      </c>
      <c r="O106" s="49" t="s">
        <v>539</v>
      </c>
      <c r="P106" s="17">
        <v>199</v>
      </c>
      <c r="Q106" s="14">
        <f>SUM(P106/P108)</f>
        <v>1.6965046888320547E-2</v>
      </c>
    </row>
    <row r="107" spans="1:18" s="2" customFormat="1" ht="16.5" customHeight="1" thickBot="1">
      <c r="A107" s="18" t="s">
        <v>457</v>
      </c>
      <c r="B107" s="23" t="s">
        <v>14</v>
      </c>
      <c r="C107" s="10">
        <v>636</v>
      </c>
      <c r="D107" s="10">
        <v>675</v>
      </c>
      <c r="E107" s="10">
        <v>695</v>
      </c>
      <c r="F107" s="10">
        <v>710</v>
      </c>
      <c r="G107" s="10">
        <v>743</v>
      </c>
      <c r="H107" s="10">
        <v>843</v>
      </c>
      <c r="I107" s="10" t="s">
        <v>20</v>
      </c>
      <c r="O107" s="13" t="s">
        <v>17</v>
      </c>
      <c r="P107" s="17">
        <f>(C104+C107+C112)</f>
        <v>2172</v>
      </c>
      <c r="Q107" s="14">
        <f>SUM(P107/P108)</f>
        <v>0.18516624040920715</v>
      </c>
    </row>
    <row r="108" spans="1:18" s="2" customFormat="1" ht="16.5" customHeight="1" thickBot="1">
      <c r="A108" s="18" t="s">
        <v>625</v>
      </c>
      <c r="B108" s="76" t="s">
        <v>30</v>
      </c>
      <c r="C108" s="10">
        <v>452</v>
      </c>
      <c r="D108" s="10">
        <v>462</v>
      </c>
      <c r="E108" s="10">
        <v>490</v>
      </c>
      <c r="F108" s="10">
        <v>501</v>
      </c>
      <c r="G108" s="10">
        <v>584</v>
      </c>
      <c r="H108" s="10" t="s">
        <v>20</v>
      </c>
      <c r="O108" s="13"/>
      <c r="P108" s="24">
        <v>11730</v>
      </c>
      <c r="Q108" s="14"/>
    </row>
    <row r="109" spans="1:18" s="2" customFormat="1" ht="16.5" customHeight="1" thickBot="1">
      <c r="A109" s="18" t="s">
        <v>621</v>
      </c>
      <c r="B109" s="22" t="s">
        <v>16</v>
      </c>
      <c r="C109" s="10">
        <v>264</v>
      </c>
      <c r="D109" s="10">
        <v>270</v>
      </c>
      <c r="E109" s="10">
        <v>289</v>
      </c>
      <c r="F109" s="10">
        <v>438</v>
      </c>
      <c r="G109" s="10" t="s">
        <v>20</v>
      </c>
    </row>
    <row r="110" spans="1:18" s="2" customFormat="1" ht="16.5" customHeight="1" thickBot="1">
      <c r="A110" s="18" t="s">
        <v>622</v>
      </c>
      <c r="B110" s="22" t="s">
        <v>16</v>
      </c>
      <c r="C110" s="10">
        <v>235</v>
      </c>
      <c r="D110" s="10">
        <v>245</v>
      </c>
      <c r="E110" s="10">
        <v>258</v>
      </c>
      <c r="F110" s="10" t="s">
        <v>20</v>
      </c>
      <c r="K110" s="17"/>
      <c r="O110" s="75"/>
      <c r="P110" s="17"/>
      <c r="Q110" s="14"/>
    </row>
    <row r="111" spans="1:18" s="2" customFormat="1" ht="16.5" customHeight="1" thickBot="1">
      <c r="A111" s="18" t="s">
        <v>624</v>
      </c>
      <c r="B111" s="48" t="s">
        <v>539</v>
      </c>
      <c r="C111" s="10">
        <v>199</v>
      </c>
      <c r="D111" s="10">
        <v>204</v>
      </c>
      <c r="E111" s="10" t="s">
        <v>20</v>
      </c>
      <c r="F111" s="17"/>
      <c r="G111" s="24"/>
      <c r="I111" s="47"/>
      <c r="O111" s="49"/>
      <c r="P111" s="17"/>
      <c r="Q111" s="14"/>
    </row>
    <row r="112" spans="1:18" s="2" customFormat="1" ht="16.5" customHeight="1" thickBot="1">
      <c r="A112" s="18" t="s">
        <v>626</v>
      </c>
      <c r="B112" s="23" t="s">
        <v>14</v>
      </c>
      <c r="C112" s="10">
        <v>190</v>
      </c>
      <c r="D112" s="10" t="s">
        <v>20</v>
      </c>
      <c r="O112" s="13"/>
      <c r="P112" s="24"/>
      <c r="Q112" s="14"/>
    </row>
    <row r="114" spans="1:19" s="2" customFormat="1" ht="17.45" customHeight="1">
      <c r="A114" s="1" t="s">
        <v>627</v>
      </c>
    </row>
    <row r="115" spans="1:19" s="2" customFormat="1" ht="10.5" customHeight="1" thickBot="1">
      <c r="A115" s="1"/>
    </row>
    <row r="116" spans="1:19" s="2" customFormat="1" ht="16.5" customHeight="1" thickBot="1">
      <c r="A116" s="4" t="s">
        <v>0</v>
      </c>
      <c r="B116" s="5" t="s">
        <v>1</v>
      </c>
      <c r="C116" s="5" t="s">
        <v>2</v>
      </c>
      <c r="D116" s="5">
        <v>2</v>
      </c>
      <c r="E116" s="5">
        <v>3</v>
      </c>
      <c r="F116" s="5">
        <v>4</v>
      </c>
      <c r="G116" s="5">
        <v>5</v>
      </c>
      <c r="H116" s="5">
        <v>6</v>
      </c>
      <c r="I116" s="5">
        <v>7</v>
      </c>
      <c r="J116" s="5">
        <v>8</v>
      </c>
      <c r="K116" s="5">
        <v>9</v>
      </c>
      <c r="L116" s="5">
        <v>10</v>
      </c>
      <c r="M116" s="5">
        <v>11</v>
      </c>
      <c r="N116" s="5">
        <v>12</v>
      </c>
      <c r="O116" s="6"/>
      <c r="P116" s="13" t="s">
        <v>9</v>
      </c>
      <c r="Q116" s="14">
        <f>(15963/35046)</f>
        <v>0.45548707413114192</v>
      </c>
    </row>
    <row r="117" spans="1:19" s="2" customFormat="1" ht="16.5" customHeight="1" thickBot="1">
      <c r="A117" s="7" t="s">
        <v>628</v>
      </c>
      <c r="B117" s="12" t="s">
        <v>5</v>
      </c>
      <c r="C117" s="9">
        <v>4316</v>
      </c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9"/>
      <c r="O117" s="11" t="s">
        <v>4</v>
      </c>
      <c r="Q117" s="13" t="s">
        <v>11</v>
      </c>
      <c r="R117" s="13" t="s">
        <v>12</v>
      </c>
      <c r="S117" s="13" t="s">
        <v>13</v>
      </c>
    </row>
    <row r="118" spans="1:19" s="2" customFormat="1" ht="16.5" customHeight="1" thickBot="1">
      <c r="A118" s="7" t="s">
        <v>347</v>
      </c>
      <c r="B118" s="15" t="s">
        <v>14</v>
      </c>
      <c r="C118" s="9">
        <v>3766</v>
      </c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9"/>
      <c r="O118" s="11" t="s">
        <v>8</v>
      </c>
      <c r="P118" s="16" t="s">
        <v>5</v>
      </c>
      <c r="Q118" s="17">
        <f>(C117+C119+C124+C128)</f>
        <v>6604</v>
      </c>
      <c r="R118" s="14">
        <f>SUM(Q118/Q125)</f>
        <v>0.41946138211382111</v>
      </c>
      <c r="S118" s="2">
        <v>2</v>
      </c>
    </row>
    <row r="119" spans="1:19" s="2" customFormat="1" ht="16.5" customHeight="1" thickBot="1">
      <c r="A119" s="7" t="s">
        <v>471</v>
      </c>
      <c r="B119" s="12" t="s">
        <v>5</v>
      </c>
      <c r="C119" s="10">
        <v>1633</v>
      </c>
      <c r="D119" s="10">
        <v>1994</v>
      </c>
      <c r="E119" s="10">
        <v>2146</v>
      </c>
      <c r="F119" s="10">
        <v>2152</v>
      </c>
      <c r="G119" s="10">
        <v>2199</v>
      </c>
      <c r="H119" s="10">
        <v>2206</v>
      </c>
      <c r="I119" s="10">
        <v>2226</v>
      </c>
      <c r="J119" s="10">
        <v>2251</v>
      </c>
      <c r="K119" s="10">
        <v>2302</v>
      </c>
      <c r="L119" s="9">
        <v>2634</v>
      </c>
      <c r="M119" s="10"/>
      <c r="N119" s="10"/>
      <c r="O119" s="11" t="s">
        <v>7</v>
      </c>
      <c r="P119" s="20" t="s">
        <v>3</v>
      </c>
      <c r="Q119" s="17">
        <f>(C120+C123)</f>
        <v>2108</v>
      </c>
      <c r="R119" s="14">
        <f>SUM(Q119/Q125)</f>
        <v>0.13389227642276422</v>
      </c>
      <c r="S119" s="2">
        <v>1</v>
      </c>
    </row>
    <row r="120" spans="1:19" s="2" customFormat="1" ht="16.5" customHeight="1" thickBot="1">
      <c r="A120" s="7" t="s">
        <v>631</v>
      </c>
      <c r="B120" s="8" t="s">
        <v>3</v>
      </c>
      <c r="C120" s="10">
        <v>1466</v>
      </c>
      <c r="D120" s="10">
        <v>1538</v>
      </c>
      <c r="E120" s="10">
        <v>1681</v>
      </c>
      <c r="F120" s="10">
        <v>1687</v>
      </c>
      <c r="G120" s="10">
        <v>1701</v>
      </c>
      <c r="H120" s="10">
        <v>1713</v>
      </c>
      <c r="I120" s="10">
        <v>1744</v>
      </c>
      <c r="J120" s="10">
        <v>1775</v>
      </c>
      <c r="K120" s="10">
        <v>1934</v>
      </c>
      <c r="L120" s="10">
        <v>1960</v>
      </c>
      <c r="M120" s="10">
        <v>2603</v>
      </c>
      <c r="N120" s="9">
        <v>2854</v>
      </c>
      <c r="O120" s="11" t="s">
        <v>6</v>
      </c>
      <c r="P120" s="21" t="s">
        <v>16</v>
      </c>
      <c r="Q120" s="17">
        <f>(C125+C126+C127)</f>
        <v>857</v>
      </c>
      <c r="R120" s="14">
        <f>SUM(Q120/Q125)</f>
        <v>5.4433434959349596E-2</v>
      </c>
    </row>
    <row r="121" spans="1:19" s="2" customFormat="1" ht="16.5" customHeight="1" thickBot="1">
      <c r="A121" s="7" t="s">
        <v>629</v>
      </c>
      <c r="B121" s="31" t="s">
        <v>18</v>
      </c>
      <c r="C121" s="10">
        <v>1222</v>
      </c>
      <c r="D121" s="10">
        <v>1268</v>
      </c>
      <c r="E121" s="10">
        <v>1491</v>
      </c>
      <c r="F121" s="10">
        <v>1524</v>
      </c>
      <c r="G121" s="10">
        <v>1538</v>
      </c>
      <c r="H121" s="10">
        <v>1553</v>
      </c>
      <c r="I121" s="10">
        <v>1559</v>
      </c>
      <c r="J121" s="10">
        <v>1664</v>
      </c>
      <c r="K121" s="10">
        <v>1709</v>
      </c>
      <c r="L121" s="10">
        <v>1725</v>
      </c>
      <c r="M121" s="10">
        <v>1739</v>
      </c>
      <c r="N121" s="9">
        <v>2129</v>
      </c>
      <c r="O121" s="11" t="s">
        <v>10</v>
      </c>
      <c r="P121" s="26" t="s">
        <v>18</v>
      </c>
      <c r="Q121" s="17">
        <v>1222</v>
      </c>
      <c r="R121" s="14">
        <f>SUM(Q121/Q125)</f>
        <v>7.7616869918699191E-2</v>
      </c>
      <c r="S121" s="2">
        <v>1</v>
      </c>
    </row>
    <row r="122" spans="1:19" s="2" customFormat="1" ht="16.5" customHeight="1" thickBot="1">
      <c r="A122" s="18" t="s">
        <v>630</v>
      </c>
      <c r="B122" s="76" t="s">
        <v>30</v>
      </c>
      <c r="C122" s="10">
        <v>820</v>
      </c>
      <c r="D122" s="10">
        <v>853</v>
      </c>
      <c r="E122" s="10">
        <v>1061</v>
      </c>
      <c r="F122" s="10">
        <v>1076</v>
      </c>
      <c r="G122" s="10">
        <v>1103</v>
      </c>
      <c r="H122" s="10">
        <v>1162</v>
      </c>
      <c r="I122" s="10">
        <v>1200</v>
      </c>
      <c r="J122" s="10">
        <v>1288</v>
      </c>
      <c r="K122" s="10">
        <v>1389</v>
      </c>
      <c r="L122" s="10">
        <v>1403</v>
      </c>
      <c r="M122" s="10">
        <v>1437</v>
      </c>
      <c r="N122" s="10" t="s">
        <v>20</v>
      </c>
      <c r="P122" s="49" t="s">
        <v>539</v>
      </c>
      <c r="Q122" s="17">
        <v>149</v>
      </c>
      <c r="R122" s="14">
        <f>SUM(Q122/Q125)</f>
        <v>9.4639227642276426E-3</v>
      </c>
    </row>
    <row r="123" spans="1:19" s="2" customFormat="1" ht="16.5" customHeight="1" thickBot="1">
      <c r="A123" s="18" t="s">
        <v>634</v>
      </c>
      <c r="B123" s="28" t="s">
        <v>3</v>
      </c>
      <c r="C123" s="10">
        <v>642</v>
      </c>
      <c r="D123" s="10">
        <v>659</v>
      </c>
      <c r="E123" s="10">
        <v>707</v>
      </c>
      <c r="F123" s="10">
        <v>710</v>
      </c>
      <c r="G123" s="10">
        <v>725</v>
      </c>
      <c r="H123" s="10">
        <v>741</v>
      </c>
      <c r="I123" s="10">
        <v>760</v>
      </c>
      <c r="J123" s="10">
        <v>779</v>
      </c>
      <c r="K123" s="10">
        <v>830</v>
      </c>
      <c r="L123" s="10">
        <v>835</v>
      </c>
      <c r="M123" s="10" t="s">
        <v>20</v>
      </c>
      <c r="P123" s="75" t="s">
        <v>30</v>
      </c>
      <c r="Q123" s="17">
        <v>820</v>
      </c>
      <c r="R123" s="14">
        <f>SUM(Q123/Q125)</f>
        <v>5.2083333333333336E-2</v>
      </c>
    </row>
    <row r="124" spans="1:19" s="2" customFormat="1" ht="16.5" customHeight="1" thickBot="1">
      <c r="A124" s="18" t="s">
        <v>228</v>
      </c>
      <c r="B124" s="19" t="s">
        <v>5</v>
      </c>
      <c r="C124" s="10">
        <v>481</v>
      </c>
      <c r="D124" s="10">
        <v>1082</v>
      </c>
      <c r="E124" s="10">
        <v>1186</v>
      </c>
      <c r="F124" s="10">
        <v>1189</v>
      </c>
      <c r="G124" s="10">
        <v>1199</v>
      </c>
      <c r="H124" s="10">
        <v>1204</v>
      </c>
      <c r="I124" s="10">
        <v>1221</v>
      </c>
      <c r="J124" s="10">
        <v>1237</v>
      </c>
      <c r="K124" s="10">
        <v>1269</v>
      </c>
      <c r="L124" s="10">
        <v>1530</v>
      </c>
      <c r="M124" s="10">
        <v>1562</v>
      </c>
      <c r="N124" s="10">
        <v>1729</v>
      </c>
      <c r="O124" s="11"/>
      <c r="P124" s="13" t="s">
        <v>17</v>
      </c>
      <c r="Q124" s="17">
        <f>(C118+C130+C131+C132)</f>
        <v>3984</v>
      </c>
      <c r="R124" s="14">
        <f>SUM(Q124/Q125)</f>
        <v>0.25304878048780488</v>
      </c>
      <c r="S124" s="2">
        <v>1</v>
      </c>
    </row>
    <row r="125" spans="1:19" s="2" customFormat="1" ht="16.5" customHeight="1" thickBot="1">
      <c r="A125" s="18" t="s">
        <v>633</v>
      </c>
      <c r="B125" s="22" t="s">
        <v>16</v>
      </c>
      <c r="C125" s="10">
        <v>341</v>
      </c>
      <c r="D125" s="10">
        <v>366</v>
      </c>
      <c r="E125" s="10">
        <v>413</v>
      </c>
      <c r="F125" s="10">
        <v>413</v>
      </c>
      <c r="G125" s="10">
        <v>417</v>
      </c>
      <c r="H125" s="10">
        <v>427</v>
      </c>
      <c r="I125" s="10">
        <v>513</v>
      </c>
      <c r="J125" s="10">
        <v>625</v>
      </c>
      <c r="K125" s="10" t="s">
        <v>20</v>
      </c>
      <c r="Q125" s="24">
        <v>15744</v>
      </c>
    </row>
    <row r="126" spans="1:19" s="2" customFormat="1" ht="16.5" customHeight="1" thickBot="1">
      <c r="A126" s="18" t="s">
        <v>530</v>
      </c>
      <c r="B126" s="22" t="s">
        <v>16</v>
      </c>
      <c r="C126" s="10">
        <v>290</v>
      </c>
      <c r="D126" s="10">
        <v>300</v>
      </c>
      <c r="E126" s="10">
        <v>355</v>
      </c>
      <c r="F126" s="10">
        <v>367</v>
      </c>
      <c r="G126" s="10">
        <v>371</v>
      </c>
      <c r="H126" s="10">
        <v>397</v>
      </c>
      <c r="I126" s="10">
        <v>447</v>
      </c>
      <c r="J126" s="10" t="s">
        <v>20</v>
      </c>
    </row>
    <row r="127" spans="1:19" s="2" customFormat="1" ht="16.5" customHeight="1" thickBot="1">
      <c r="A127" s="18" t="s">
        <v>637</v>
      </c>
      <c r="B127" s="22" t="s">
        <v>16</v>
      </c>
      <c r="C127" s="10">
        <v>226</v>
      </c>
      <c r="D127" s="10">
        <v>240</v>
      </c>
      <c r="E127" s="10">
        <v>270</v>
      </c>
      <c r="F127" s="10">
        <v>274</v>
      </c>
      <c r="G127" s="10">
        <v>279</v>
      </c>
      <c r="H127" s="10">
        <v>298</v>
      </c>
      <c r="I127" s="10" t="s">
        <v>20</v>
      </c>
    </row>
    <row r="128" spans="1:19" s="2" customFormat="1" ht="16.5" customHeight="1" thickBot="1">
      <c r="A128" s="18" t="s">
        <v>532</v>
      </c>
      <c r="B128" s="19" t="s">
        <v>5</v>
      </c>
      <c r="C128" s="10">
        <v>174</v>
      </c>
      <c r="D128" s="10">
        <v>673</v>
      </c>
      <c r="E128" s="10">
        <v>716</v>
      </c>
      <c r="F128" s="10">
        <v>716</v>
      </c>
      <c r="G128" s="10">
        <v>718</v>
      </c>
      <c r="H128" s="10">
        <v>724</v>
      </c>
      <c r="I128" s="10">
        <v>732</v>
      </c>
      <c r="J128" s="10">
        <v>740</v>
      </c>
      <c r="K128" s="10">
        <v>765</v>
      </c>
      <c r="L128" s="10" t="s">
        <v>20</v>
      </c>
    </row>
    <row r="129" spans="1:21" s="2" customFormat="1" ht="16.5" customHeight="1" thickBot="1">
      <c r="A129" s="18" t="s">
        <v>632</v>
      </c>
      <c r="B129" s="48" t="s">
        <v>539</v>
      </c>
      <c r="C129" s="10">
        <v>149</v>
      </c>
      <c r="D129" s="10">
        <v>151</v>
      </c>
      <c r="E129" s="10">
        <v>181</v>
      </c>
      <c r="F129" s="10">
        <v>190</v>
      </c>
      <c r="G129" s="10">
        <v>207</v>
      </c>
      <c r="H129" s="10" t="s">
        <v>20</v>
      </c>
      <c r="I129" s="17"/>
      <c r="J129" s="17"/>
      <c r="K129" s="17"/>
      <c r="L129" s="45"/>
    </row>
    <row r="130" spans="1:21" s="2" customFormat="1" ht="16.5" customHeight="1" thickBot="1">
      <c r="A130" s="18" t="s">
        <v>638</v>
      </c>
      <c r="B130" s="23" t="s">
        <v>14</v>
      </c>
      <c r="C130" s="10">
        <v>131</v>
      </c>
      <c r="D130" s="10">
        <v>138</v>
      </c>
      <c r="E130" s="10">
        <v>178</v>
      </c>
      <c r="F130" s="10">
        <v>187</v>
      </c>
      <c r="G130" s="10" t="s">
        <v>20</v>
      </c>
    </row>
    <row r="131" spans="1:21" s="2" customFormat="1" ht="16.5" customHeight="1" thickBot="1">
      <c r="A131" s="18" t="s">
        <v>635</v>
      </c>
      <c r="B131" s="23" t="s">
        <v>551</v>
      </c>
      <c r="C131" s="10">
        <v>73</v>
      </c>
      <c r="D131" s="10">
        <v>75</v>
      </c>
      <c r="E131" s="10">
        <v>86</v>
      </c>
      <c r="F131" s="10" t="s">
        <v>20</v>
      </c>
      <c r="I131" s="17"/>
      <c r="J131" s="17"/>
      <c r="K131" s="17"/>
      <c r="L131" s="17"/>
    </row>
    <row r="132" spans="1:21" s="2" customFormat="1" ht="16.5" customHeight="1" thickBot="1">
      <c r="A132" s="18" t="s">
        <v>636</v>
      </c>
      <c r="B132" s="23" t="s">
        <v>14</v>
      </c>
      <c r="C132" s="10">
        <v>14</v>
      </c>
      <c r="D132" s="10">
        <v>16</v>
      </c>
      <c r="E132" s="10">
        <v>23</v>
      </c>
      <c r="F132" s="10" t="s">
        <v>20</v>
      </c>
      <c r="H132" s="17"/>
      <c r="I132" s="17"/>
      <c r="J132" s="17"/>
      <c r="K132" s="17"/>
      <c r="L132" s="45"/>
    </row>
    <row r="133" spans="1:21" s="2" customFormat="1" ht="11.25" customHeight="1">
      <c r="A133" s="29"/>
      <c r="B133" s="30"/>
      <c r="C133" s="29"/>
      <c r="D133" s="29"/>
      <c r="E133" s="29"/>
      <c r="N133" s="14"/>
    </row>
    <row r="134" spans="1:21" s="2" customFormat="1" ht="17.45" customHeight="1">
      <c r="A134" s="1" t="s">
        <v>639</v>
      </c>
    </row>
    <row r="135" spans="1:21" s="2" customFormat="1" ht="8.25" customHeight="1" thickBot="1">
      <c r="A135" s="1"/>
    </row>
    <row r="136" spans="1:21" s="2" customFormat="1" ht="17.45" customHeight="1" thickBot="1">
      <c r="A136" s="4" t="s">
        <v>0</v>
      </c>
      <c r="B136" s="5" t="s">
        <v>1</v>
      </c>
      <c r="C136" s="5" t="s">
        <v>2</v>
      </c>
      <c r="D136" s="5">
        <v>2</v>
      </c>
      <c r="E136" s="5">
        <v>3</v>
      </c>
      <c r="F136" s="5">
        <v>4</v>
      </c>
      <c r="G136" s="5">
        <v>5</v>
      </c>
      <c r="H136" s="5">
        <v>6</v>
      </c>
      <c r="I136" s="5">
        <v>7</v>
      </c>
      <c r="J136" s="5">
        <v>8</v>
      </c>
      <c r="K136" s="5">
        <v>9</v>
      </c>
      <c r="L136" s="5">
        <v>10</v>
      </c>
      <c r="M136" s="5">
        <v>11</v>
      </c>
      <c r="N136" s="5">
        <v>12</v>
      </c>
      <c r="O136" s="5">
        <v>13</v>
      </c>
      <c r="P136" s="5"/>
      <c r="Q136" s="13" t="s">
        <v>9</v>
      </c>
      <c r="R136" s="14">
        <f>(12578/28903)</f>
        <v>0.43517973912742625</v>
      </c>
    </row>
    <row r="137" spans="1:21" s="2" customFormat="1" ht="17.45" customHeight="1" thickBot="1">
      <c r="A137" s="7" t="s">
        <v>407</v>
      </c>
      <c r="B137" s="84" t="s">
        <v>30</v>
      </c>
      <c r="C137" s="10">
        <v>1670</v>
      </c>
      <c r="D137" s="10">
        <v>1675</v>
      </c>
      <c r="E137" s="10">
        <v>1706</v>
      </c>
      <c r="F137" s="10">
        <v>1737</v>
      </c>
      <c r="G137" s="10">
        <v>1774</v>
      </c>
      <c r="H137" s="10">
        <v>2224</v>
      </c>
      <c r="I137" s="10">
        <v>2318</v>
      </c>
      <c r="J137" s="9">
        <v>2522</v>
      </c>
      <c r="K137" s="10"/>
      <c r="L137" s="10"/>
      <c r="M137" s="10"/>
      <c r="N137" s="10"/>
      <c r="O137" s="10"/>
      <c r="P137" s="11" t="s">
        <v>4</v>
      </c>
      <c r="R137" s="13" t="s">
        <v>11</v>
      </c>
      <c r="S137" s="13" t="s">
        <v>12</v>
      </c>
      <c r="T137" s="13" t="s">
        <v>13</v>
      </c>
      <c r="U137" s="13"/>
    </row>
    <row r="138" spans="1:21" s="2" customFormat="1" ht="17.45" customHeight="1" thickBot="1">
      <c r="A138" s="7" t="s">
        <v>641</v>
      </c>
      <c r="B138" s="12" t="s">
        <v>5</v>
      </c>
      <c r="C138" s="10">
        <v>1236</v>
      </c>
      <c r="D138" s="10">
        <v>1238</v>
      </c>
      <c r="E138" s="10">
        <v>1239</v>
      </c>
      <c r="F138" s="10">
        <v>1269</v>
      </c>
      <c r="G138" s="10">
        <v>1324</v>
      </c>
      <c r="H138" s="10">
        <v>1330</v>
      </c>
      <c r="I138" s="10">
        <v>1426</v>
      </c>
      <c r="J138" s="10">
        <v>1452</v>
      </c>
      <c r="K138" s="10">
        <v>1729</v>
      </c>
      <c r="L138" s="10">
        <v>1844</v>
      </c>
      <c r="M138" s="10">
        <v>1848</v>
      </c>
      <c r="N138" s="10">
        <v>1929</v>
      </c>
      <c r="O138" s="9">
        <v>2420</v>
      </c>
      <c r="P138" s="11" t="s">
        <v>8</v>
      </c>
      <c r="Q138" s="16" t="s">
        <v>5</v>
      </c>
      <c r="R138" s="17">
        <f>(C138+C139+C140+C145)</f>
        <v>4242</v>
      </c>
      <c r="S138" s="14">
        <f>SUM(R138/R145)</f>
        <v>0.34398313331170938</v>
      </c>
      <c r="T138" s="2">
        <v>2</v>
      </c>
    </row>
    <row r="139" spans="1:21" s="2" customFormat="1" ht="17.45" customHeight="1" thickBot="1">
      <c r="A139" s="18" t="s">
        <v>643</v>
      </c>
      <c r="B139" s="19" t="s">
        <v>5</v>
      </c>
      <c r="C139" s="10">
        <v>1125</v>
      </c>
      <c r="D139" s="10">
        <v>1128</v>
      </c>
      <c r="E139" s="10">
        <v>1141</v>
      </c>
      <c r="F139" s="10">
        <v>1154</v>
      </c>
      <c r="G139" s="10">
        <v>1174</v>
      </c>
      <c r="H139" s="10">
        <v>1181</v>
      </c>
      <c r="I139" s="10">
        <v>1197</v>
      </c>
      <c r="J139" s="10">
        <v>1237</v>
      </c>
      <c r="K139" s="10">
        <v>1388</v>
      </c>
      <c r="L139" s="10">
        <v>1522</v>
      </c>
      <c r="M139" s="10">
        <v>1530</v>
      </c>
      <c r="N139" s="10">
        <v>1568</v>
      </c>
      <c r="O139" s="10" t="s">
        <v>20</v>
      </c>
      <c r="Q139" s="20" t="s">
        <v>3</v>
      </c>
      <c r="R139" s="17">
        <f>(C141+C144)</f>
        <v>2004</v>
      </c>
      <c r="S139" s="14">
        <f>SUM(R139/R145)</f>
        <v>0.16250405449237756</v>
      </c>
      <c r="T139" s="2">
        <v>1</v>
      </c>
    </row>
    <row r="140" spans="1:21" s="2" customFormat="1" ht="17.45" customHeight="1" thickBot="1">
      <c r="A140" s="7" t="s">
        <v>646</v>
      </c>
      <c r="B140" s="12" t="s">
        <v>5</v>
      </c>
      <c r="C140" s="10">
        <v>1098</v>
      </c>
      <c r="D140" s="10">
        <v>1099</v>
      </c>
      <c r="E140" s="10">
        <v>1106</v>
      </c>
      <c r="F140" s="10">
        <v>1111</v>
      </c>
      <c r="G140" s="10">
        <v>1132</v>
      </c>
      <c r="H140" s="10">
        <v>1136</v>
      </c>
      <c r="I140" s="10">
        <v>1149</v>
      </c>
      <c r="J140" s="10">
        <v>1174</v>
      </c>
      <c r="K140" s="10">
        <v>1427</v>
      </c>
      <c r="L140" s="10">
        <v>1554</v>
      </c>
      <c r="M140" s="10">
        <v>1560</v>
      </c>
      <c r="N140" s="10">
        <v>1579</v>
      </c>
      <c r="O140" s="9">
        <v>2257</v>
      </c>
      <c r="P140" s="11" t="s">
        <v>6</v>
      </c>
      <c r="Q140" s="21" t="s">
        <v>16</v>
      </c>
      <c r="R140" s="17">
        <f>(C146+C148)</f>
        <v>974</v>
      </c>
      <c r="S140" s="14">
        <f>SUM(R140/R145)</f>
        <v>7.8981511514758351E-2</v>
      </c>
    </row>
    <row r="141" spans="1:21" s="2" customFormat="1" ht="17.45" customHeight="1" thickBot="1">
      <c r="A141" s="7" t="s">
        <v>411</v>
      </c>
      <c r="B141" s="8" t="s">
        <v>3</v>
      </c>
      <c r="C141" s="10">
        <v>1060</v>
      </c>
      <c r="D141" s="10">
        <v>1060</v>
      </c>
      <c r="E141" s="10">
        <v>1066</v>
      </c>
      <c r="F141" s="10">
        <v>1086</v>
      </c>
      <c r="G141" s="10">
        <v>1114</v>
      </c>
      <c r="H141" s="10">
        <v>1121</v>
      </c>
      <c r="I141" s="10">
        <v>1144</v>
      </c>
      <c r="J141" s="10">
        <v>1241</v>
      </c>
      <c r="K141" s="10">
        <v>1267</v>
      </c>
      <c r="L141" s="10">
        <v>1319</v>
      </c>
      <c r="M141" s="10">
        <v>1335</v>
      </c>
      <c r="N141" s="10">
        <v>2202</v>
      </c>
      <c r="O141" s="9">
        <v>2286</v>
      </c>
      <c r="P141" s="11" t="s">
        <v>7</v>
      </c>
      <c r="Q141" s="49" t="s">
        <v>539</v>
      </c>
      <c r="R141" s="17">
        <v>61</v>
      </c>
      <c r="S141" s="14">
        <f>SUM(R141/R145)</f>
        <v>4.9464807006162825E-3</v>
      </c>
    </row>
    <row r="142" spans="1:21" s="2" customFormat="1" ht="17.45" customHeight="1" thickBot="1">
      <c r="A142" s="18" t="s">
        <v>644</v>
      </c>
      <c r="B142" s="27" t="s">
        <v>18</v>
      </c>
      <c r="C142" s="10">
        <v>1019</v>
      </c>
      <c r="D142" s="10">
        <v>1021</v>
      </c>
      <c r="E142" s="10">
        <v>1041</v>
      </c>
      <c r="F142" s="10">
        <v>1056</v>
      </c>
      <c r="G142" s="10">
        <v>1069</v>
      </c>
      <c r="H142" s="10">
        <v>1080</v>
      </c>
      <c r="I142" s="10">
        <v>1095</v>
      </c>
      <c r="J142" s="10">
        <v>1125</v>
      </c>
      <c r="K142" s="10">
        <v>1171</v>
      </c>
      <c r="L142" s="10" t="s">
        <v>20</v>
      </c>
      <c r="Q142" s="75" t="s">
        <v>30</v>
      </c>
      <c r="R142" s="17">
        <f>(C137+C147)</f>
        <v>2152</v>
      </c>
      <c r="S142" s="14">
        <f>SUM(R142/R145)</f>
        <v>0.17450535192993838</v>
      </c>
      <c r="T142" s="2">
        <v>1</v>
      </c>
      <c r="U142" s="14"/>
    </row>
    <row r="143" spans="1:21" s="2" customFormat="1" ht="17.45" customHeight="1" thickBot="1">
      <c r="A143" s="18" t="s">
        <v>403</v>
      </c>
      <c r="B143" s="88" t="s">
        <v>558</v>
      </c>
      <c r="C143" s="10">
        <v>1012</v>
      </c>
      <c r="D143" s="10">
        <v>1019</v>
      </c>
      <c r="E143" s="10">
        <v>1027</v>
      </c>
      <c r="F143" s="10">
        <v>1063</v>
      </c>
      <c r="G143" s="10">
        <v>1140</v>
      </c>
      <c r="H143" s="10">
        <v>1149</v>
      </c>
      <c r="I143" s="10">
        <v>1244</v>
      </c>
      <c r="J143" s="10">
        <v>1291</v>
      </c>
      <c r="K143" s="10">
        <v>1333</v>
      </c>
      <c r="L143" s="10">
        <v>1522</v>
      </c>
      <c r="M143" s="10">
        <v>1535</v>
      </c>
      <c r="N143" s="10">
        <v>1622</v>
      </c>
      <c r="O143" s="10">
        <v>1660</v>
      </c>
      <c r="P143" s="11"/>
      <c r="Q143" s="26" t="s">
        <v>18</v>
      </c>
      <c r="R143" s="17">
        <v>1019</v>
      </c>
      <c r="S143" s="14">
        <f>SUM(R143/R145)</f>
        <v>8.2630554654557251E-2</v>
      </c>
    </row>
    <row r="144" spans="1:21" s="2" customFormat="1" ht="17.45" customHeight="1" thickBot="1">
      <c r="A144" s="18" t="s">
        <v>642</v>
      </c>
      <c r="B144" s="28" t="s">
        <v>3</v>
      </c>
      <c r="C144" s="10">
        <v>944</v>
      </c>
      <c r="D144" s="10">
        <v>948</v>
      </c>
      <c r="E144" s="10">
        <v>949</v>
      </c>
      <c r="F144" s="10">
        <v>977</v>
      </c>
      <c r="G144" s="10">
        <v>1028</v>
      </c>
      <c r="H144" s="10">
        <v>1031</v>
      </c>
      <c r="I144" s="10">
        <v>1132</v>
      </c>
      <c r="J144" s="10">
        <v>1221</v>
      </c>
      <c r="K144" s="10">
        <v>1247</v>
      </c>
      <c r="L144" s="10">
        <v>1275</v>
      </c>
      <c r="M144" s="10">
        <v>1283</v>
      </c>
      <c r="N144" s="10" t="s">
        <v>20</v>
      </c>
      <c r="Q144" s="13" t="s">
        <v>17</v>
      </c>
      <c r="R144" s="17">
        <f>(C143+C149+C150+C151)</f>
        <v>1880</v>
      </c>
      <c r="S144" s="14">
        <f>SUM(R144/R145)</f>
        <v>0.15244891339604283</v>
      </c>
    </row>
    <row r="145" spans="1:18" s="2" customFormat="1" ht="17.45" customHeight="1" thickBot="1">
      <c r="A145" s="18" t="s">
        <v>649</v>
      </c>
      <c r="B145" s="19" t="s">
        <v>5</v>
      </c>
      <c r="C145" s="10">
        <v>783</v>
      </c>
      <c r="D145" s="10">
        <v>784</v>
      </c>
      <c r="E145" s="10">
        <v>785</v>
      </c>
      <c r="F145" s="10">
        <v>796</v>
      </c>
      <c r="G145" s="10">
        <v>810</v>
      </c>
      <c r="H145" s="10">
        <v>819</v>
      </c>
      <c r="I145" s="10">
        <v>848</v>
      </c>
      <c r="J145" s="10">
        <v>871</v>
      </c>
      <c r="K145" s="10" t="s">
        <v>20</v>
      </c>
      <c r="R145" s="24">
        <v>12332</v>
      </c>
    </row>
    <row r="146" spans="1:18" s="2" customFormat="1" ht="17.45" customHeight="1" thickBot="1">
      <c r="A146" s="18" t="s">
        <v>651</v>
      </c>
      <c r="B146" s="22" t="s">
        <v>16</v>
      </c>
      <c r="C146" s="10">
        <v>496</v>
      </c>
      <c r="D146" s="10">
        <v>497</v>
      </c>
      <c r="E146" s="10">
        <v>501</v>
      </c>
      <c r="F146" s="10">
        <v>509</v>
      </c>
      <c r="G146" s="10">
        <v>637</v>
      </c>
      <c r="H146" s="10">
        <v>640</v>
      </c>
      <c r="I146" s="10">
        <v>667</v>
      </c>
      <c r="J146" s="10" t="s">
        <v>20</v>
      </c>
      <c r="O146" s="49"/>
      <c r="P146" s="17"/>
      <c r="Q146" s="14"/>
    </row>
    <row r="147" spans="1:18" s="2" customFormat="1" ht="17.45" customHeight="1" thickBot="1">
      <c r="A147" s="18" t="s">
        <v>647</v>
      </c>
      <c r="B147" s="76" t="s">
        <v>30</v>
      </c>
      <c r="C147" s="10">
        <v>482</v>
      </c>
      <c r="D147" s="10">
        <v>488</v>
      </c>
      <c r="E147" s="10">
        <v>497</v>
      </c>
      <c r="F147" s="10">
        <v>507</v>
      </c>
      <c r="G147" s="10">
        <v>529</v>
      </c>
      <c r="H147" s="10" t="s">
        <v>20</v>
      </c>
      <c r="M147" s="75"/>
      <c r="N147" s="17"/>
      <c r="O147" s="14"/>
      <c r="Q147" s="14"/>
    </row>
    <row r="148" spans="1:18" s="2" customFormat="1" ht="17.45" customHeight="1" thickBot="1">
      <c r="A148" s="18" t="s">
        <v>652</v>
      </c>
      <c r="B148" s="22" t="s">
        <v>16</v>
      </c>
      <c r="C148" s="10">
        <v>478</v>
      </c>
      <c r="D148" s="10">
        <v>481</v>
      </c>
      <c r="E148" s="10">
        <v>488</v>
      </c>
      <c r="F148" s="10">
        <v>506</v>
      </c>
      <c r="G148" s="10" t="s">
        <v>20</v>
      </c>
      <c r="I148" s="17"/>
      <c r="L148" s="17"/>
      <c r="N148" s="24"/>
    </row>
    <row r="149" spans="1:18" s="2" customFormat="1" ht="17.45" customHeight="1" thickBot="1">
      <c r="A149" s="18" t="s">
        <v>645</v>
      </c>
      <c r="B149" s="23" t="s">
        <v>14</v>
      </c>
      <c r="C149" s="10">
        <v>468</v>
      </c>
      <c r="D149" s="10">
        <v>482</v>
      </c>
      <c r="E149" s="10">
        <v>484</v>
      </c>
      <c r="F149" s="10">
        <v>539</v>
      </c>
      <c r="G149" s="10">
        <v>562</v>
      </c>
      <c r="H149" s="10">
        <v>571</v>
      </c>
      <c r="I149" s="10" t="s">
        <v>20</v>
      </c>
      <c r="P149" s="13"/>
      <c r="Q149" s="17"/>
      <c r="R149" s="14"/>
    </row>
    <row r="150" spans="1:18" s="2" customFormat="1" ht="17.45" customHeight="1" thickBot="1">
      <c r="A150" s="18" t="s">
        <v>650</v>
      </c>
      <c r="B150" s="23" t="s">
        <v>14</v>
      </c>
      <c r="C150" s="10">
        <v>282</v>
      </c>
      <c r="D150" s="10">
        <v>286</v>
      </c>
      <c r="E150" s="10">
        <v>289</v>
      </c>
      <c r="F150" s="10" t="s">
        <v>20</v>
      </c>
      <c r="L150" s="17"/>
      <c r="N150" s="24"/>
    </row>
    <row r="151" spans="1:18" s="2" customFormat="1" ht="17.45" customHeight="1" thickBot="1">
      <c r="A151" s="18" t="s">
        <v>640</v>
      </c>
      <c r="B151" s="23" t="s">
        <v>551</v>
      </c>
      <c r="C151" s="10">
        <v>118</v>
      </c>
      <c r="D151" s="10">
        <v>120</v>
      </c>
      <c r="E151" s="10" t="s">
        <v>20</v>
      </c>
      <c r="P151" s="13"/>
      <c r="Q151" s="17"/>
      <c r="R151" s="14"/>
    </row>
    <row r="152" spans="1:18" s="2" customFormat="1" ht="17.45" customHeight="1" thickBot="1">
      <c r="A152" s="18" t="s">
        <v>648</v>
      </c>
      <c r="B152" s="48" t="s">
        <v>539</v>
      </c>
      <c r="C152" s="10">
        <v>61</v>
      </c>
      <c r="D152" s="10" t="s">
        <v>20</v>
      </c>
      <c r="Q152" s="24"/>
    </row>
    <row r="154" spans="1:18" s="2" customFormat="1" ht="17.45" customHeight="1">
      <c r="A154" s="1" t="s">
        <v>653</v>
      </c>
    </row>
    <row r="155" spans="1:18" s="2" customFormat="1" ht="10.5" customHeight="1" thickBot="1">
      <c r="A155" s="1"/>
    </row>
    <row r="156" spans="1:18" s="2" customFormat="1" ht="16.5" customHeight="1" thickBot="1">
      <c r="A156" s="4" t="s">
        <v>0</v>
      </c>
      <c r="B156" s="5" t="s">
        <v>1</v>
      </c>
      <c r="C156" s="5" t="s">
        <v>2</v>
      </c>
      <c r="D156" s="5">
        <v>2</v>
      </c>
      <c r="E156" s="5">
        <v>3</v>
      </c>
      <c r="F156" s="5">
        <v>4</v>
      </c>
      <c r="G156" s="5">
        <v>5</v>
      </c>
      <c r="H156" s="5">
        <v>6</v>
      </c>
      <c r="I156" s="5">
        <v>7</v>
      </c>
      <c r="J156" s="5">
        <v>8</v>
      </c>
      <c r="K156" s="5">
        <v>9</v>
      </c>
      <c r="L156" s="5">
        <v>10</v>
      </c>
      <c r="M156" s="6"/>
      <c r="N156" s="13" t="s">
        <v>9</v>
      </c>
      <c r="O156" s="14">
        <f>(13728/31494)</f>
        <v>0.43589255096208801</v>
      </c>
    </row>
    <row r="157" spans="1:18" s="2" customFormat="1" ht="16.5" customHeight="1" thickBot="1">
      <c r="A157" s="7" t="s">
        <v>479</v>
      </c>
      <c r="B157" s="8" t="s">
        <v>3</v>
      </c>
      <c r="C157" s="9">
        <v>2962</v>
      </c>
      <c r="D157" s="10"/>
      <c r="E157" s="9"/>
      <c r="F157" s="10"/>
      <c r="G157" s="10"/>
      <c r="H157" s="10"/>
      <c r="I157" s="10"/>
      <c r="J157" s="10"/>
      <c r="K157" s="10"/>
      <c r="L157" s="10"/>
      <c r="M157" s="11" t="s">
        <v>4</v>
      </c>
      <c r="O157" s="13" t="s">
        <v>11</v>
      </c>
      <c r="P157" s="13" t="s">
        <v>12</v>
      </c>
      <c r="Q157" s="13" t="s">
        <v>13</v>
      </c>
    </row>
    <row r="158" spans="1:18" s="2" customFormat="1" ht="16.5" customHeight="1" thickBot="1">
      <c r="A158" s="7" t="s">
        <v>481</v>
      </c>
      <c r="B158" s="12" t="s">
        <v>5</v>
      </c>
      <c r="C158" s="10">
        <v>2598</v>
      </c>
      <c r="D158" s="10">
        <v>2617</v>
      </c>
      <c r="E158" s="10">
        <v>2623</v>
      </c>
      <c r="F158" s="10">
        <v>2630</v>
      </c>
      <c r="G158" s="9">
        <v>2790</v>
      </c>
      <c r="H158" s="9"/>
      <c r="I158" s="9"/>
      <c r="J158" s="9"/>
      <c r="K158" s="9"/>
      <c r="L158" s="9"/>
      <c r="M158" s="11" t="s">
        <v>8</v>
      </c>
      <c r="N158" s="16" t="s">
        <v>5</v>
      </c>
      <c r="O158" s="17">
        <f>(C158+C160+C161+C165)</f>
        <v>5691</v>
      </c>
      <c r="P158" s="14">
        <f>SUM(O158/O165)</f>
        <v>0.42177425331653451</v>
      </c>
      <c r="Q158" s="2">
        <v>2</v>
      </c>
    </row>
    <row r="159" spans="1:18" s="2" customFormat="1" ht="16.5" customHeight="1" thickBot="1">
      <c r="A159" s="7" t="s">
        <v>654</v>
      </c>
      <c r="B159" s="84" t="s">
        <v>30</v>
      </c>
      <c r="C159" s="10">
        <v>1536</v>
      </c>
      <c r="D159" s="10">
        <v>1547</v>
      </c>
      <c r="E159" s="10">
        <v>1574</v>
      </c>
      <c r="F159" s="10">
        <v>1623</v>
      </c>
      <c r="G159" s="10">
        <v>1644</v>
      </c>
      <c r="H159" s="10">
        <v>1647</v>
      </c>
      <c r="I159" s="10">
        <v>1736</v>
      </c>
      <c r="J159" s="10">
        <v>2026</v>
      </c>
      <c r="K159" s="10">
        <v>2214</v>
      </c>
      <c r="L159" s="9">
        <v>2384</v>
      </c>
      <c r="M159" s="11" t="s">
        <v>6</v>
      </c>
      <c r="N159" s="20" t="s">
        <v>3</v>
      </c>
      <c r="O159" s="17">
        <f>(C157+C166)</f>
        <v>3436</v>
      </c>
      <c r="P159" s="14">
        <f>SUM(O159/O165)</f>
        <v>0.25465055954939597</v>
      </c>
      <c r="Q159" s="2">
        <v>1</v>
      </c>
    </row>
    <row r="160" spans="1:18" s="2" customFormat="1" ht="16.5" customHeight="1" thickBot="1">
      <c r="A160" s="7" t="s">
        <v>657</v>
      </c>
      <c r="B160" s="12" t="s">
        <v>5</v>
      </c>
      <c r="C160" s="10">
        <v>1421</v>
      </c>
      <c r="D160" s="10">
        <v>1427</v>
      </c>
      <c r="E160" s="10">
        <v>1431</v>
      </c>
      <c r="F160" s="10">
        <v>1444</v>
      </c>
      <c r="G160" s="10">
        <v>1624</v>
      </c>
      <c r="H160" s="10">
        <v>1685</v>
      </c>
      <c r="I160" s="10">
        <v>1752</v>
      </c>
      <c r="J160" s="10">
        <v>1849</v>
      </c>
      <c r="K160" s="10">
        <v>1930</v>
      </c>
      <c r="L160" s="9">
        <v>2837</v>
      </c>
      <c r="M160" s="11" t="s">
        <v>7</v>
      </c>
      <c r="N160" s="21" t="s">
        <v>16</v>
      </c>
      <c r="O160" s="17">
        <f>(C162+C163)</f>
        <v>1870</v>
      </c>
      <c r="P160" s="14">
        <f>SUM(O160/O165)</f>
        <v>0.13859038019713926</v>
      </c>
    </row>
    <row r="161" spans="1:24" s="2" customFormat="1" ht="16.5" customHeight="1" thickBot="1">
      <c r="A161" s="18" t="s">
        <v>661</v>
      </c>
      <c r="B161" s="19" t="s">
        <v>5</v>
      </c>
      <c r="C161" s="10">
        <v>1089</v>
      </c>
      <c r="D161" s="10">
        <v>1100</v>
      </c>
      <c r="E161" s="10">
        <v>1103</v>
      </c>
      <c r="F161" s="10">
        <v>1107</v>
      </c>
      <c r="G161" s="10">
        <v>1247</v>
      </c>
      <c r="H161" s="10">
        <v>1270</v>
      </c>
      <c r="I161" s="10">
        <v>1327</v>
      </c>
      <c r="J161" s="10">
        <v>1437</v>
      </c>
      <c r="K161" s="10">
        <v>1495</v>
      </c>
      <c r="L161" s="10" t="s">
        <v>20</v>
      </c>
      <c r="N161" s="26" t="s">
        <v>18</v>
      </c>
      <c r="O161" s="17">
        <v>714</v>
      </c>
      <c r="P161" s="14">
        <f>SUM(O161/O165)</f>
        <v>5.2916326984362265E-2</v>
      </c>
    </row>
    <row r="162" spans="1:24" s="2" customFormat="1" ht="16.5" customHeight="1" thickBot="1">
      <c r="A162" s="18" t="s">
        <v>655</v>
      </c>
      <c r="B162" s="22" t="s">
        <v>16</v>
      </c>
      <c r="C162" s="10">
        <v>1052</v>
      </c>
      <c r="D162" s="10">
        <v>1063</v>
      </c>
      <c r="E162" s="10">
        <v>1080</v>
      </c>
      <c r="F162" s="10">
        <v>1085</v>
      </c>
      <c r="G162" s="10">
        <v>1096</v>
      </c>
      <c r="H162" s="10">
        <v>1097</v>
      </c>
      <c r="I162" s="10">
        <v>1232</v>
      </c>
      <c r="J162" s="10">
        <v>1265</v>
      </c>
      <c r="K162" s="10">
        <v>1927</v>
      </c>
      <c r="L162" s="10">
        <v>2051</v>
      </c>
      <c r="M162" s="11"/>
      <c r="N162" s="49" t="s">
        <v>539</v>
      </c>
      <c r="O162" s="17">
        <v>122</v>
      </c>
      <c r="P162" s="14">
        <f>SUM(O162/O165)</f>
        <v>9.0417253390647004E-3</v>
      </c>
    </row>
    <row r="163" spans="1:24" s="2" customFormat="1" ht="16.5" customHeight="1" thickBot="1">
      <c r="A163" s="18" t="s">
        <v>663</v>
      </c>
      <c r="B163" s="22" t="s">
        <v>16</v>
      </c>
      <c r="C163" s="10">
        <v>818</v>
      </c>
      <c r="D163" s="10">
        <v>834</v>
      </c>
      <c r="E163" s="10">
        <v>847</v>
      </c>
      <c r="F163" s="10">
        <v>858</v>
      </c>
      <c r="G163" s="10">
        <v>910</v>
      </c>
      <c r="H163" s="10">
        <v>912</v>
      </c>
      <c r="I163" s="10">
        <v>1089</v>
      </c>
      <c r="J163" s="10">
        <v>1151</v>
      </c>
      <c r="K163" s="10" t="s">
        <v>20</v>
      </c>
      <c r="N163" s="75" t="s">
        <v>30</v>
      </c>
      <c r="O163" s="17">
        <v>1536</v>
      </c>
      <c r="P163" s="14">
        <f>SUM(O163/O165)</f>
        <v>0.11383680426888015</v>
      </c>
      <c r="Q163" s="2">
        <v>1</v>
      </c>
    </row>
    <row r="164" spans="1:24" s="2" customFormat="1" ht="16.5" customHeight="1" thickBot="1">
      <c r="A164" s="18" t="s">
        <v>660</v>
      </c>
      <c r="B164" s="27" t="s">
        <v>18</v>
      </c>
      <c r="C164" s="10">
        <v>714</v>
      </c>
      <c r="D164" s="10">
        <v>717</v>
      </c>
      <c r="E164" s="10">
        <v>726</v>
      </c>
      <c r="F164" s="10">
        <v>762</v>
      </c>
      <c r="G164" s="10">
        <v>770</v>
      </c>
      <c r="H164" s="10">
        <v>770</v>
      </c>
      <c r="I164" s="10">
        <v>774</v>
      </c>
      <c r="J164" s="10" t="s">
        <v>20</v>
      </c>
      <c r="M164"/>
      <c r="N164" s="13" t="s">
        <v>17</v>
      </c>
      <c r="O164" s="17">
        <v>124</v>
      </c>
      <c r="P164" s="14">
        <f>SUM(O164/O165)</f>
        <v>9.1899503446231379E-3</v>
      </c>
    </row>
    <row r="165" spans="1:24" s="2" customFormat="1" ht="16.5" customHeight="1" thickBot="1">
      <c r="A165" s="18" t="s">
        <v>658</v>
      </c>
      <c r="B165" s="19" t="s">
        <v>5</v>
      </c>
      <c r="C165" s="10">
        <v>583</v>
      </c>
      <c r="D165" s="10">
        <v>587</v>
      </c>
      <c r="E165" s="10">
        <v>589</v>
      </c>
      <c r="F165" s="10">
        <v>591</v>
      </c>
      <c r="G165" s="10" t="s">
        <v>20</v>
      </c>
      <c r="N165" s="13"/>
      <c r="O165" s="24">
        <v>13493</v>
      </c>
      <c r="P165" s="14"/>
    </row>
    <row r="166" spans="1:24" s="2" customFormat="1" ht="16.5" customHeight="1" thickBot="1">
      <c r="A166" s="18" t="s">
        <v>662</v>
      </c>
      <c r="B166" s="28" t="s">
        <v>3</v>
      </c>
      <c r="C166" s="10">
        <v>474</v>
      </c>
      <c r="D166" s="10">
        <v>654</v>
      </c>
      <c r="E166" s="10">
        <v>672</v>
      </c>
      <c r="F166" s="10">
        <v>672</v>
      </c>
      <c r="G166" s="10">
        <v>679</v>
      </c>
      <c r="H166" s="10">
        <v>680</v>
      </c>
      <c r="I166" s="10" t="s">
        <v>20</v>
      </c>
    </row>
    <row r="167" spans="1:24" s="2" customFormat="1" ht="16.5" customHeight="1" thickBot="1">
      <c r="A167" s="18" t="s">
        <v>659</v>
      </c>
      <c r="B167" s="23" t="s">
        <v>551</v>
      </c>
      <c r="C167" s="10">
        <v>124</v>
      </c>
      <c r="D167" s="10">
        <v>125</v>
      </c>
      <c r="E167" s="10">
        <v>134</v>
      </c>
      <c r="F167" s="10" t="s">
        <v>20</v>
      </c>
      <c r="G167" s="17"/>
      <c r="H167"/>
      <c r="I167"/>
      <c r="J167" s="17"/>
      <c r="K167" s="17"/>
    </row>
    <row r="168" spans="1:24" s="2" customFormat="1" ht="16.5" customHeight="1" thickBot="1">
      <c r="A168" s="18" t="s">
        <v>656</v>
      </c>
      <c r="B168" s="48" t="s">
        <v>539</v>
      </c>
      <c r="C168" s="10">
        <v>122</v>
      </c>
      <c r="D168" s="10">
        <v>123</v>
      </c>
      <c r="E168" s="10" t="s">
        <v>20</v>
      </c>
      <c r="F168" s="17"/>
      <c r="G168" s="17"/>
      <c r="H168"/>
      <c r="I168"/>
      <c r="K168" s="17"/>
    </row>
    <row r="170" spans="1:24" s="2" customFormat="1" ht="17.45" customHeight="1">
      <c r="A170" s="1" t="s">
        <v>540</v>
      </c>
    </row>
    <row r="171" spans="1:24" s="2" customFormat="1" ht="10.5" customHeight="1" thickBot="1">
      <c r="A171" s="1"/>
    </row>
    <row r="172" spans="1:24" s="2" customFormat="1" ht="16.5" customHeight="1" thickBot="1">
      <c r="A172" s="4" t="s">
        <v>0</v>
      </c>
      <c r="B172" s="5" t="s">
        <v>1</v>
      </c>
      <c r="C172" s="5" t="s">
        <v>2</v>
      </c>
      <c r="D172" s="5">
        <v>2</v>
      </c>
      <c r="E172" s="5">
        <v>3</v>
      </c>
      <c r="F172" s="5">
        <v>4</v>
      </c>
      <c r="G172" s="5">
        <v>5</v>
      </c>
      <c r="H172" s="5">
        <v>6</v>
      </c>
      <c r="I172" s="5">
        <v>7</v>
      </c>
      <c r="J172" s="5">
        <v>8</v>
      </c>
      <c r="K172" s="5">
        <v>9</v>
      </c>
      <c r="L172" s="5">
        <v>10</v>
      </c>
      <c r="M172" s="5">
        <v>11</v>
      </c>
      <c r="N172" s="5">
        <v>12</v>
      </c>
      <c r="O172" s="5">
        <v>13</v>
      </c>
      <c r="P172" s="5">
        <v>14</v>
      </c>
      <c r="Q172" s="5">
        <v>15</v>
      </c>
      <c r="R172" s="5">
        <v>16</v>
      </c>
      <c r="S172" s="5">
        <v>17</v>
      </c>
      <c r="T172" s="6"/>
      <c r="U172" s="13" t="s">
        <v>9</v>
      </c>
      <c r="V172" s="14">
        <f>(13388/34713)</f>
        <v>0.38567683576757988</v>
      </c>
    </row>
    <row r="173" spans="1:24" s="2" customFormat="1" ht="16.5" customHeight="1" thickBot="1">
      <c r="A173" s="7" t="s">
        <v>543</v>
      </c>
      <c r="B173" s="12" t="s">
        <v>5</v>
      </c>
      <c r="C173" s="10">
        <v>1907</v>
      </c>
      <c r="D173" s="10">
        <v>1908</v>
      </c>
      <c r="E173" s="10">
        <v>1910</v>
      </c>
      <c r="F173" s="10">
        <v>1923</v>
      </c>
      <c r="G173" s="10">
        <v>1934</v>
      </c>
      <c r="H173" s="10">
        <v>1959</v>
      </c>
      <c r="I173" s="10">
        <v>1971</v>
      </c>
      <c r="J173" s="10">
        <v>2017</v>
      </c>
      <c r="K173" s="10">
        <v>2060</v>
      </c>
      <c r="L173" s="10">
        <v>2089</v>
      </c>
      <c r="M173" s="9">
        <v>2285</v>
      </c>
      <c r="N173" s="10"/>
      <c r="O173" s="10"/>
      <c r="P173" s="10"/>
      <c r="Q173" s="10"/>
      <c r="R173" s="10"/>
      <c r="S173" s="10"/>
      <c r="T173" s="11" t="s">
        <v>4</v>
      </c>
      <c r="V173" s="13" t="s">
        <v>11</v>
      </c>
      <c r="W173" s="13" t="s">
        <v>12</v>
      </c>
      <c r="X173" s="13" t="s">
        <v>13</v>
      </c>
    </row>
    <row r="174" spans="1:24" s="2" customFormat="1" ht="16.5" customHeight="1" thickBot="1">
      <c r="A174" s="7" t="s">
        <v>434</v>
      </c>
      <c r="B174" s="15" t="s">
        <v>14</v>
      </c>
      <c r="C174" s="10">
        <v>1520</v>
      </c>
      <c r="D174" s="10">
        <v>1525</v>
      </c>
      <c r="E174" s="10">
        <v>1528</v>
      </c>
      <c r="F174" s="10">
        <v>1538</v>
      </c>
      <c r="G174" s="10">
        <v>1558</v>
      </c>
      <c r="H174" s="10">
        <v>1593</v>
      </c>
      <c r="I174" s="10">
        <v>1622</v>
      </c>
      <c r="J174" s="10">
        <v>1665</v>
      </c>
      <c r="K174" s="10">
        <v>1703</v>
      </c>
      <c r="L174" s="10">
        <v>1734</v>
      </c>
      <c r="M174" s="10">
        <v>1768</v>
      </c>
      <c r="N174" s="10">
        <v>1773</v>
      </c>
      <c r="O174" s="10">
        <v>1819</v>
      </c>
      <c r="P174" s="10">
        <v>2071</v>
      </c>
      <c r="Q174" s="10">
        <v>2152</v>
      </c>
      <c r="R174" s="9">
        <v>2323</v>
      </c>
      <c r="S174" s="10"/>
      <c r="T174" s="11" t="s">
        <v>7</v>
      </c>
      <c r="U174" s="16" t="s">
        <v>5</v>
      </c>
      <c r="V174" s="17">
        <f>(C173+C177+C179+C180)</f>
        <v>4224</v>
      </c>
      <c r="W174" s="14">
        <f>SUM(V174/V181)</f>
        <v>0.32259049946540402</v>
      </c>
      <c r="X174" s="2">
        <v>2</v>
      </c>
    </row>
    <row r="175" spans="1:24" s="2" customFormat="1" ht="16.5" customHeight="1" thickBot="1">
      <c r="A175" s="7" t="s">
        <v>430</v>
      </c>
      <c r="B175" s="8" t="s">
        <v>3</v>
      </c>
      <c r="C175" s="10">
        <v>1418</v>
      </c>
      <c r="D175" s="10">
        <v>1420</v>
      </c>
      <c r="E175" s="10">
        <v>1421</v>
      </c>
      <c r="F175" s="10">
        <v>1424</v>
      </c>
      <c r="G175" s="10">
        <v>1436</v>
      </c>
      <c r="H175" s="10">
        <v>1452</v>
      </c>
      <c r="I175" s="10">
        <v>1460</v>
      </c>
      <c r="J175" s="10">
        <v>1484</v>
      </c>
      <c r="K175" s="10">
        <v>1520</v>
      </c>
      <c r="L175" s="10">
        <v>1972</v>
      </c>
      <c r="M175" s="10">
        <v>1984</v>
      </c>
      <c r="N175" s="10">
        <v>1986</v>
      </c>
      <c r="O175" s="10">
        <v>1999</v>
      </c>
      <c r="P175" s="10">
        <v>2047</v>
      </c>
      <c r="Q175" s="10">
        <v>2082</v>
      </c>
      <c r="R175" s="9">
        <v>2357</v>
      </c>
      <c r="S175" s="10"/>
      <c r="T175" s="11" t="s">
        <v>8</v>
      </c>
      <c r="U175" s="20" t="s">
        <v>3</v>
      </c>
      <c r="V175" s="17">
        <f>(C175+C182)</f>
        <v>2037</v>
      </c>
      <c r="W175" s="14">
        <f>SUM(V175/V181)</f>
        <v>0.15556743546662594</v>
      </c>
      <c r="X175" s="2">
        <v>1</v>
      </c>
    </row>
    <row r="176" spans="1:24" s="2" customFormat="1" ht="16.5" customHeight="1" thickBot="1">
      <c r="A176" s="18" t="s">
        <v>544</v>
      </c>
      <c r="B176" s="27" t="s">
        <v>18</v>
      </c>
      <c r="C176" s="10">
        <v>1095</v>
      </c>
      <c r="D176" s="10">
        <v>1095</v>
      </c>
      <c r="E176" s="10">
        <v>1110</v>
      </c>
      <c r="F176" s="10">
        <v>1118</v>
      </c>
      <c r="G176" s="10">
        <v>1126</v>
      </c>
      <c r="H176" s="10">
        <v>1134</v>
      </c>
      <c r="I176" s="10">
        <v>1160</v>
      </c>
      <c r="J176" s="10">
        <v>1164</v>
      </c>
      <c r="K176" s="10">
        <v>1173</v>
      </c>
      <c r="L176" s="10">
        <v>1178</v>
      </c>
      <c r="M176" s="10">
        <v>1192</v>
      </c>
      <c r="N176" s="10">
        <v>1195</v>
      </c>
      <c r="O176" s="10">
        <v>1223</v>
      </c>
      <c r="P176" s="10">
        <v>1406</v>
      </c>
      <c r="Q176" s="10">
        <v>1429</v>
      </c>
      <c r="R176" s="10">
        <v>1492</v>
      </c>
      <c r="S176" s="10">
        <v>1507</v>
      </c>
      <c r="T176" s="11"/>
      <c r="U176" s="21" t="s">
        <v>16</v>
      </c>
      <c r="V176" s="17">
        <f>(C184+C185+C186)</f>
        <v>1336</v>
      </c>
      <c r="W176" s="14">
        <f>SUM(V176/V181)</f>
        <v>0.10203146479303497</v>
      </c>
    </row>
    <row r="177" spans="1:24" s="2" customFormat="1" ht="16.5" customHeight="1" thickBot="1">
      <c r="A177" s="7" t="s">
        <v>541</v>
      </c>
      <c r="B177" s="12" t="s">
        <v>5</v>
      </c>
      <c r="C177" s="10">
        <v>892</v>
      </c>
      <c r="D177" s="10">
        <v>893</v>
      </c>
      <c r="E177" s="10">
        <v>894</v>
      </c>
      <c r="F177" s="10">
        <v>900</v>
      </c>
      <c r="G177" s="10">
        <v>902</v>
      </c>
      <c r="H177" s="10">
        <v>903</v>
      </c>
      <c r="I177" s="10">
        <v>913</v>
      </c>
      <c r="J177" s="10">
        <v>937</v>
      </c>
      <c r="K177" s="10">
        <v>944</v>
      </c>
      <c r="L177" s="10">
        <v>954</v>
      </c>
      <c r="M177" s="10">
        <v>1126</v>
      </c>
      <c r="N177" s="10">
        <v>1169</v>
      </c>
      <c r="O177" s="10">
        <v>1180</v>
      </c>
      <c r="P177" s="10">
        <v>1205</v>
      </c>
      <c r="Q177" s="10">
        <v>1929</v>
      </c>
      <c r="R177" s="10">
        <v>1990</v>
      </c>
      <c r="S177" s="9">
        <v>2025</v>
      </c>
      <c r="T177" s="11" t="s">
        <v>6</v>
      </c>
      <c r="U177" s="26" t="s">
        <v>18</v>
      </c>
      <c r="V177" s="17">
        <v>1095</v>
      </c>
      <c r="W177" s="14">
        <f>SUM(V177/V181)</f>
        <v>8.3626088284710548E-2</v>
      </c>
    </row>
    <row r="178" spans="1:24" s="2" customFormat="1" ht="16.5" customHeight="1" thickBot="1">
      <c r="A178" s="7" t="s">
        <v>439</v>
      </c>
      <c r="B178" s="84" t="s">
        <v>30</v>
      </c>
      <c r="C178" s="10">
        <v>781</v>
      </c>
      <c r="D178" s="10">
        <v>782</v>
      </c>
      <c r="E178" s="10">
        <v>797</v>
      </c>
      <c r="F178" s="10">
        <v>803</v>
      </c>
      <c r="G178" s="10">
        <v>812</v>
      </c>
      <c r="H178" s="10">
        <v>818</v>
      </c>
      <c r="I178" s="10">
        <v>843</v>
      </c>
      <c r="J178" s="10">
        <v>850</v>
      </c>
      <c r="K178" s="10">
        <v>882</v>
      </c>
      <c r="L178" s="10">
        <v>897</v>
      </c>
      <c r="M178" s="10">
        <v>909</v>
      </c>
      <c r="N178" s="10">
        <v>913</v>
      </c>
      <c r="O178" s="10">
        <v>1413</v>
      </c>
      <c r="P178" s="10">
        <v>1513</v>
      </c>
      <c r="Q178" s="10">
        <v>1559</v>
      </c>
      <c r="R178" s="10">
        <v>1765</v>
      </c>
      <c r="S178" s="9">
        <v>1822</v>
      </c>
      <c r="T178" s="11" t="s">
        <v>10</v>
      </c>
      <c r="U178" s="49" t="s">
        <v>539</v>
      </c>
      <c r="V178" s="17">
        <v>185</v>
      </c>
      <c r="W178" s="14">
        <f>SUM(V178/V181)</f>
        <v>1.4128608522987628E-2</v>
      </c>
    </row>
    <row r="179" spans="1:24" s="2" customFormat="1" ht="16.5" customHeight="1" thickBot="1">
      <c r="A179" s="18" t="s">
        <v>552</v>
      </c>
      <c r="B179" s="19" t="s">
        <v>5</v>
      </c>
      <c r="C179" s="10">
        <v>745</v>
      </c>
      <c r="D179" s="10">
        <v>745</v>
      </c>
      <c r="E179" s="10">
        <v>748</v>
      </c>
      <c r="F179" s="10">
        <v>750</v>
      </c>
      <c r="G179" s="10">
        <v>754</v>
      </c>
      <c r="H179" s="10">
        <v>761</v>
      </c>
      <c r="I179" s="10">
        <v>777</v>
      </c>
      <c r="J179" s="10">
        <v>783</v>
      </c>
      <c r="K179" s="10">
        <v>790</v>
      </c>
      <c r="L179" s="10">
        <v>803</v>
      </c>
      <c r="M179" s="10">
        <v>1021</v>
      </c>
      <c r="N179" s="10">
        <v>1062</v>
      </c>
      <c r="O179" s="10">
        <v>1073</v>
      </c>
      <c r="P179" s="10">
        <v>1102</v>
      </c>
      <c r="Q179" s="10" t="s">
        <v>20</v>
      </c>
      <c r="U179" s="75" t="s">
        <v>30</v>
      </c>
      <c r="V179" s="17">
        <f>(C178+C181)</f>
        <v>1406</v>
      </c>
      <c r="W179" s="14">
        <f>SUM(V179/V181)</f>
        <v>0.10737742477470598</v>
      </c>
      <c r="X179" s="2">
        <v>1</v>
      </c>
    </row>
    <row r="180" spans="1:24" s="2" customFormat="1" ht="16.5" customHeight="1" thickBot="1">
      <c r="A180" s="18" t="s">
        <v>547</v>
      </c>
      <c r="B180" s="19" t="s">
        <v>5</v>
      </c>
      <c r="C180" s="10">
        <v>680</v>
      </c>
      <c r="D180" s="10">
        <v>681</v>
      </c>
      <c r="E180" s="10">
        <v>681</v>
      </c>
      <c r="F180" s="10">
        <v>682</v>
      </c>
      <c r="G180" s="10">
        <v>683</v>
      </c>
      <c r="H180" s="10">
        <v>683</v>
      </c>
      <c r="I180" s="10">
        <v>686</v>
      </c>
      <c r="J180" s="10">
        <v>692</v>
      </c>
      <c r="K180" s="10">
        <v>699</v>
      </c>
      <c r="L180" s="10">
        <v>706</v>
      </c>
      <c r="M180" s="10" t="s">
        <v>20</v>
      </c>
      <c r="U180" s="13" t="s">
        <v>17</v>
      </c>
      <c r="V180" s="17">
        <f>(C174+C183+C187+C188+C190+C191+C192)</f>
        <v>2811</v>
      </c>
      <c r="W180" s="14">
        <f>SUM(V180/V181)</f>
        <v>0.21467847869253093</v>
      </c>
      <c r="X180" s="2">
        <v>1</v>
      </c>
    </row>
    <row r="181" spans="1:24" s="2" customFormat="1" ht="16.5" customHeight="1" thickBot="1">
      <c r="A181" s="18" t="s">
        <v>546</v>
      </c>
      <c r="B181" s="76" t="s">
        <v>30</v>
      </c>
      <c r="C181" s="10">
        <v>625</v>
      </c>
      <c r="D181" s="10">
        <v>628</v>
      </c>
      <c r="E181" s="10">
        <v>635</v>
      </c>
      <c r="F181" s="10">
        <v>541</v>
      </c>
      <c r="G181" s="10">
        <v>654</v>
      </c>
      <c r="H181" s="10">
        <v>664</v>
      </c>
      <c r="I181" s="10">
        <v>677</v>
      </c>
      <c r="J181" s="10">
        <v>689</v>
      </c>
      <c r="K181" s="10">
        <v>723</v>
      </c>
      <c r="L181" s="10">
        <v>729</v>
      </c>
      <c r="M181" s="10">
        <v>734</v>
      </c>
      <c r="N181" s="10">
        <v>734</v>
      </c>
      <c r="O181" s="10" t="s">
        <v>20</v>
      </c>
      <c r="V181" s="24">
        <v>13094</v>
      </c>
    </row>
    <row r="182" spans="1:24" s="2" customFormat="1" ht="16.5" customHeight="1" thickBot="1">
      <c r="A182" s="18" t="s">
        <v>548</v>
      </c>
      <c r="B182" s="28" t="s">
        <v>3</v>
      </c>
      <c r="C182" s="10">
        <v>619</v>
      </c>
      <c r="D182" s="10">
        <v>620</v>
      </c>
      <c r="E182" s="10">
        <v>621</v>
      </c>
      <c r="F182" s="10">
        <v>627</v>
      </c>
      <c r="G182" s="10">
        <v>640</v>
      </c>
      <c r="H182" s="10">
        <v>649</v>
      </c>
      <c r="I182" s="10">
        <v>657</v>
      </c>
      <c r="J182" s="10">
        <v>668</v>
      </c>
      <c r="K182" s="10">
        <v>689</v>
      </c>
      <c r="L182" s="10" t="s">
        <v>20</v>
      </c>
      <c r="M182" s="85"/>
      <c r="N182" s="17"/>
      <c r="O182" s="14"/>
    </row>
    <row r="183" spans="1:24" s="2" customFormat="1" ht="16.5" customHeight="1" thickBot="1">
      <c r="A183" s="18" t="s">
        <v>554</v>
      </c>
      <c r="B183" s="23" t="s">
        <v>14</v>
      </c>
      <c r="C183" s="10">
        <v>603</v>
      </c>
      <c r="D183" s="10">
        <v>608</v>
      </c>
      <c r="E183" s="10">
        <v>611</v>
      </c>
      <c r="F183" s="10">
        <v>649</v>
      </c>
      <c r="G183" s="10">
        <v>676</v>
      </c>
      <c r="H183" s="10">
        <v>728</v>
      </c>
      <c r="I183" s="10">
        <v>777</v>
      </c>
      <c r="J183" s="10">
        <v>783</v>
      </c>
      <c r="K183" s="10">
        <v>802</v>
      </c>
      <c r="L183" s="10">
        <v>809</v>
      </c>
      <c r="M183" s="10">
        <v>818</v>
      </c>
      <c r="N183" s="10">
        <v>821</v>
      </c>
      <c r="O183" s="10">
        <v>869</v>
      </c>
      <c r="P183" s="10" t="s">
        <v>20</v>
      </c>
    </row>
    <row r="184" spans="1:24" s="2" customFormat="1" ht="16.5" customHeight="1" thickBot="1">
      <c r="A184" s="18" t="s">
        <v>150</v>
      </c>
      <c r="B184" s="22" t="s">
        <v>16</v>
      </c>
      <c r="C184" s="10">
        <v>602</v>
      </c>
      <c r="D184" s="10">
        <v>603</v>
      </c>
      <c r="E184" s="10">
        <v>606</v>
      </c>
      <c r="F184" s="10">
        <v>620</v>
      </c>
      <c r="G184" s="10">
        <v>660</v>
      </c>
      <c r="H184" s="10">
        <v>679</v>
      </c>
      <c r="I184" s="10">
        <v>697</v>
      </c>
      <c r="J184" s="10">
        <v>785</v>
      </c>
      <c r="K184" s="10">
        <v>1004</v>
      </c>
      <c r="L184" s="10">
        <v>1072</v>
      </c>
      <c r="M184" s="10">
        <v>1082</v>
      </c>
      <c r="N184" s="10">
        <v>1083</v>
      </c>
      <c r="O184" s="10">
        <v>1104</v>
      </c>
      <c r="P184" s="10">
        <v>1155</v>
      </c>
      <c r="Q184" s="10">
        <v>1188</v>
      </c>
      <c r="R184" s="10" t="s">
        <v>20</v>
      </c>
    </row>
    <row r="185" spans="1:24" s="2" customFormat="1" ht="16.5" customHeight="1" thickBot="1">
      <c r="A185" s="18" t="s">
        <v>553</v>
      </c>
      <c r="B185" s="22" t="s">
        <v>16</v>
      </c>
      <c r="C185" s="10">
        <v>386</v>
      </c>
      <c r="D185" s="10">
        <v>386</v>
      </c>
      <c r="E185" s="10">
        <v>389</v>
      </c>
      <c r="F185" s="10">
        <v>396</v>
      </c>
      <c r="G185" s="10">
        <v>399</v>
      </c>
      <c r="H185" s="10">
        <v>406</v>
      </c>
      <c r="I185" s="10">
        <v>426</v>
      </c>
      <c r="J185" s="10">
        <v>506</v>
      </c>
      <c r="K185" s="10" t="s">
        <v>20</v>
      </c>
      <c r="L185" s="17"/>
    </row>
    <row r="186" spans="1:24" s="2" customFormat="1" ht="16.5" customHeight="1" thickBot="1">
      <c r="A186" s="18" t="s">
        <v>556</v>
      </c>
      <c r="B186" s="22" t="s">
        <v>16</v>
      </c>
      <c r="C186" s="10">
        <v>348</v>
      </c>
      <c r="D186" s="10">
        <v>349</v>
      </c>
      <c r="E186" s="10">
        <v>350</v>
      </c>
      <c r="F186" s="10">
        <v>356</v>
      </c>
      <c r="G186" s="10">
        <v>359</v>
      </c>
      <c r="H186" s="10">
        <v>370</v>
      </c>
      <c r="I186" s="10">
        <v>375</v>
      </c>
      <c r="J186" s="10" t="s">
        <v>20</v>
      </c>
    </row>
    <row r="187" spans="1:24" s="2" customFormat="1" ht="16.5" customHeight="1" thickBot="1">
      <c r="A187" s="18" t="s">
        <v>555</v>
      </c>
      <c r="B187" s="23" t="s">
        <v>14</v>
      </c>
      <c r="C187" s="10">
        <v>237</v>
      </c>
      <c r="D187" s="10">
        <v>238</v>
      </c>
      <c r="E187" s="10">
        <v>241</v>
      </c>
      <c r="F187" s="10">
        <v>248</v>
      </c>
      <c r="G187" s="10">
        <v>256</v>
      </c>
      <c r="H187" s="10">
        <v>266</v>
      </c>
      <c r="I187" s="10" t="s">
        <v>20</v>
      </c>
      <c r="J187" s="24"/>
    </row>
    <row r="188" spans="1:24" s="2" customFormat="1" ht="16.5" customHeight="1" thickBot="1">
      <c r="A188" s="18" t="s">
        <v>549</v>
      </c>
      <c r="B188" s="23" t="s">
        <v>14</v>
      </c>
      <c r="C188" s="10">
        <v>202</v>
      </c>
      <c r="D188" s="10">
        <v>202</v>
      </c>
      <c r="E188" s="10">
        <v>204</v>
      </c>
      <c r="F188" s="10">
        <v>214</v>
      </c>
      <c r="G188" s="10">
        <v>230</v>
      </c>
      <c r="H188" s="10" t="s">
        <v>20</v>
      </c>
      <c r="M188" s="26"/>
      <c r="N188" s="17"/>
      <c r="O188" s="14"/>
    </row>
    <row r="189" spans="1:24" s="2" customFormat="1" ht="16.5" customHeight="1" thickBot="1">
      <c r="A189" s="18" t="s">
        <v>542</v>
      </c>
      <c r="B189" s="48" t="s">
        <v>539</v>
      </c>
      <c r="C189" s="10">
        <v>185</v>
      </c>
      <c r="D189" s="10">
        <v>185</v>
      </c>
      <c r="E189" s="10">
        <v>196</v>
      </c>
      <c r="F189" s="10">
        <v>197</v>
      </c>
      <c r="G189" s="10" t="s">
        <v>20</v>
      </c>
      <c r="I189" s="49"/>
      <c r="J189" s="17"/>
      <c r="K189" s="14"/>
    </row>
    <row r="190" spans="1:24" s="2" customFormat="1" ht="16.5" customHeight="1" thickBot="1">
      <c r="A190" s="18" t="s">
        <v>437</v>
      </c>
      <c r="B190" s="23" t="s">
        <v>14</v>
      </c>
      <c r="C190" s="10">
        <v>151</v>
      </c>
      <c r="D190" s="10">
        <v>151</v>
      </c>
      <c r="E190" s="10">
        <v>151</v>
      </c>
      <c r="F190" s="10" t="s">
        <v>20</v>
      </c>
      <c r="I190" s="13"/>
      <c r="J190" s="17"/>
      <c r="K190" s="14"/>
    </row>
    <row r="191" spans="1:24" s="2" customFormat="1" ht="16.5" customHeight="1" thickBot="1">
      <c r="A191" s="18" t="s">
        <v>550</v>
      </c>
      <c r="B191" s="23" t="s">
        <v>551</v>
      </c>
      <c r="C191" s="10">
        <v>73</v>
      </c>
      <c r="D191" s="10">
        <v>74</v>
      </c>
      <c r="E191" s="10" t="s">
        <v>20</v>
      </c>
      <c r="J191" s="24"/>
      <c r="L191" s="17"/>
    </row>
    <row r="192" spans="1:24" s="2" customFormat="1" ht="16.5" customHeight="1" thickBot="1">
      <c r="A192" s="18" t="s">
        <v>545</v>
      </c>
      <c r="B192" s="23" t="s">
        <v>14</v>
      </c>
      <c r="C192" s="10">
        <v>25</v>
      </c>
      <c r="D192" s="10" t="s">
        <v>20</v>
      </c>
      <c r="J192" s="24"/>
    </row>
    <row r="194" spans="1:19" s="2" customFormat="1" ht="17.45" customHeight="1">
      <c r="A194" s="1" t="s">
        <v>664</v>
      </c>
    </row>
    <row r="195" spans="1:19" s="2" customFormat="1" ht="8.25" customHeight="1" thickBot="1">
      <c r="A195" s="1"/>
    </row>
    <row r="196" spans="1:19" s="2" customFormat="1" ht="17.45" customHeight="1" thickBot="1">
      <c r="A196" s="4" t="s">
        <v>0</v>
      </c>
      <c r="B196" s="5" t="s">
        <v>1</v>
      </c>
      <c r="C196" s="5" t="s">
        <v>2</v>
      </c>
      <c r="D196" s="5">
        <v>2</v>
      </c>
      <c r="E196" s="5">
        <v>3</v>
      </c>
      <c r="F196" s="5">
        <v>4</v>
      </c>
      <c r="G196" s="5">
        <v>5</v>
      </c>
      <c r="H196" s="5">
        <v>6</v>
      </c>
      <c r="I196" s="5">
        <v>7</v>
      </c>
      <c r="J196" s="5">
        <v>8</v>
      </c>
      <c r="K196" s="5">
        <v>9</v>
      </c>
      <c r="L196" s="5">
        <v>10</v>
      </c>
      <c r="M196" s="5">
        <v>11</v>
      </c>
      <c r="N196" s="5"/>
      <c r="O196" s="13" t="s">
        <v>9</v>
      </c>
      <c r="P196" s="14">
        <f>(13604/37400)</f>
        <v>0.36374331550802141</v>
      </c>
    </row>
    <row r="197" spans="1:19" s="2" customFormat="1" ht="17.45" customHeight="1" thickBot="1">
      <c r="A197" s="7" t="s">
        <v>666</v>
      </c>
      <c r="B197" s="15" t="s">
        <v>14</v>
      </c>
      <c r="C197" s="10">
        <v>2454</v>
      </c>
      <c r="D197" s="10">
        <v>2468</v>
      </c>
      <c r="E197" s="10">
        <v>2497</v>
      </c>
      <c r="F197" s="9">
        <v>2722</v>
      </c>
      <c r="G197" s="10"/>
      <c r="H197" s="10"/>
      <c r="I197" s="10"/>
      <c r="J197" s="10"/>
      <c r="K197" s="10"/>
      <c r="L197" s="10"/>
      <c r="M197" s="10"/>
      <c r="N197" s="11" t="s">
        <v>4</v>
      </c>
      <c r="P197" s="13" t="s">
        <v>11</v>
      </c>
      <c r="Q197" s="13" t="s">
        <v>12</v>
      </c>
      <c r="R197" s="13" t="s">
        <v>13</v>
      </c>
      <c r="S197" s="13"/>
    </row>
    <row r="198" spans="1:19" s="2" customFormat="1" ht="17.45" customHeight="1" thickBot="1">
      <c r="A198" s="7" t="s">
        <v>667</v>
      </c>
      <c r="B198" s="8" t="s">
        <v>3</v>
      </c>
      <c r="C198" s="10">
        <v>2223</v>
      </c>
      <c r="D198" s="10">
        <v>2232</v>
      </c>
      <c r="E198" s="10">
        <v>2239</v>
      </c>
      <c r="F198" s="10">
        <v>2279</v>
      </c>
      <c r="G198" s="10">
        <v>2298</v>
      </c>
      <c r="H198" s="10">
        <v>2301</v>
      </c>
      <c r="I198" s="10">
        <v>2587</v>
      </c>
      <c r="J198" s="9">
        <v>2693</v>
      </c>
      <c r="K198" s="9"/>
      <c r="L198" s="10"/>
      <c r="M198" s="10"/>
      <c r="N198" s="11" t="s">
        <v>8</v>
      </c>
      <c r="O198" s="16" t="s">
        <v>5</v>
      </c>
      <c r="P198" s="17">
        <f>(C199+C201+C202+C205)</f>
        <v>4593</v>
      </c>
      <c r="Q198" s="14">
        <f>SUM(P198/P204)</f>
        <v>0.34176650048366691</v>
      </c>
      <c r="R198" s="2">
        <v>2</v>
      </c>
    </row>
    <row r="199" spans="1:19" s="2" customFormat="1" ht="17.45" customHeight="1" thickBot="1">
      <c r="A199" s="7" t="s">
        <v>670</v>
      </c>
      <c r="B199" s="12" t="s">
        <v>5</v>
      </c>
      <c r="C199" s="10">
        <v>2139</v>
      </c>
      <c r="D199" s="10">
        <v>2150</v>
      </c>
      <c r="E199" s="10">
        <v>2160</v>
      </c>
      <c r="F199" s="10">
        <v>2181</v>
      </c>
      <c r="G199" s="10">
        <v>2459</v>
      </c>
      <c r="H199" s="10">
        <v>2461</v>
      </c>
      <c r="I199" s="10">
        <v>2476</v>
      </c>
      <c r="J199" s="10">
        <v>2621</v>
      </c>
      <c r="K199" s="9">
        <v>3311</v>
      </c>
      <c r="L199" s="10"/>
      <c r="M199" s="10"/>
      <c r="N199" s="11" t="s">
        <v>7</v>
      </c>
      <c r="O199" s="20" t="s">
        <v>3</v>
      </c>
      <c r="P199" s="17">
        <f>(C198+C200+C204)</f>
        <v>3881</v>
      </c>
      <c r="Q199" s="14">
        <f>SUM(P199/P204)</f>
        <v>0.28878636803333579</v>
      </c>
      <c r="R199" s="2">
        <v>1</v>
      </c>
    </row>
    <row r="200" spans="1:19" s="2" customFormat="1" ht="17.45" customHeight="1" thickBot="1">
      <c r="A200" s="18" t="s">
        <v>669</v>
      </c>
      <c r="B200" s="28" t="s">
        <v>3</v>
      </c>
      <c r="C200" s="10">
        <v>879</v>
      </c>
      <c r="D200" s="10">
        <v>884</v>
      </c>
      <c r="E200" s="10">
        <v>892</v>
      </c>
      <c r="F200" s="10">
        <v>911</v>
      </c>
      <c r="G200" s="10">
        <v>941</v>
      </c>
      <c r="H200" s="10">
        <v>943</v>
      </c>
      <c r="I200" s="10">
        <v>1389</v>
      </c>
      <c r="J200" s="10">
        <v>1423</v>
      </c>
      <c r="K200" s="10">
        <v>1477</v>
      </c>
      <c r="L200" s="10">
        <v>1491</v>
      </c>
      <c r="M200" s="10">
        <v>2060</v>
      </c>
      <c r="N200" s="11"/>
      <c r="O200" s="21" t="s">
        <v>16</v>
      </c>
      <c r="P200" s="17">
        <f>(C206+C208)</f>
        <v>1052</v>
      </c>
      <c r="Q200" s="14">
        <f>SUM(P200/P204)</f>
        <v>7.8279633901331941E-2</v>
      </c>
    </row>
    <row r="201" spans="1:19" s="2" customFormat="1" ht="17.45" customHeight="1" thickBot="1">
      <c r="A201" s="18" t="s">
        <v>672</v>
      </c>
      <c r="B201" s="19" t="s">
        <v>5</v>
      </c>
      <c r="C201" s="10">
        <v>864</v>
      </c>
      <c r="D201" s="10">
        <v>873</v>
      </c>
      <c r="E201" s="10">
        <v>877</v>
      </c>
      <c r="F201" s="10">
        <v>893</v>
      </c>
      <c r="G201" s="10">
        <v>1003</v>
      </c>
      <c r="H201" s="10">
        <v>1005</v>
      </c>
      <c r="I201" s="10">
        <v>1019</v>
      </c>
      <c r="J201" s="10">
        <v>1166</v>
      </c>
      <c r="K201" s="10" t="s">
        <v>20</v>
      </c>
      <c r="O201" s="49" t="s">
        <v>539</v>
      </c>
      <c r="P201" s="17">
        <v>558</v>
      </c>
      <c r="Q201" s="14">
        <f>SUM(P201/P204)</f>
        <v>4.1520946498995459E-2</v>
      </c>
    </row>
    <row r="202" spans="1:19" s="2" customFormat="1" ht="17.45" customHeight="1" thickBot="1">
      <c r="A202" s="7" t="s">
        <v>665</v>
      </c>
      <c r="B202" s="12" t="s">
        <v>5</v>
      </c>
      <c r="C202" s="10">
        <v>848</v>
      </c>
      <c r="D202" s="10">
        <v>848</v>
      </c>
      <c r="E202" s="10">
        <v>856</v>
      </c>
      <c r="F202" s="10">
        <v>869</v>
      </c>
      <c r="G202" s="10">
        <v>1122</v>
      </c>
      <c r="H202" s="10">
        <v>1124</v>
      </c>
      <c r="I202" s="10">
        <v>1165</v>
      </c>
      <c r="J202" s="10">
        <v>1211</v>
      </c>
      <c r="K202" s="10">
        <v>1460</v>
      </c>
      <c r="L202" s="10">
        <v>1951</v>
      </c>
      <c r="M202" s="9">
        <v>2172</v>
      </c>
      <c r="N202" s="11" t="s">
        <v>6</v>
      </c>
      <c r="O202" s="75" t="s">
        <v>30</v>
      </c>
      <c r="P202" s="17">
        <v>814</v>
      </c>
      <c r="Q202" s="14">
        <f>SUM(P202/P204)</f>
        <v>6.0569982885631368E-2</v>
      </c>
      <c r="S202" s="14"/>
    </row>
    <row r="203" spans="1:19" s="2" customFormat="1" ht="17.45" customHeight="1" thickBot="1">
      <c r="A203" s="18" t="s">
        <v>379</v>
      </c>
      <c r="B203" s="76" t="s">
        <v>30</v>
      </c>
      <c r="C203" s="10">
        <v>814</v>
      </c>
      <c r="D203" s="10">
        <v>835</v>
      </c>
      <c r="E203" s="10">
        <v>861</v>
      </c>
      <c r="F203" s="10">
        <v>937</v>
      </c>
      <c r="G203" s="10">
        <v>951</v>
      </c>
      <c r="H203" s="10">
        <v>958</v>
      </c>
      <c r="I203" s="10">
        <v>969</v>
      </c>
      <c r="J203" s="10" t="s">
        <v>20</v>
      </c>
      <c r="O203" s="13" t="s">
        <v>17</v>
      </c>
      <c r="P203" s="17">
        <f>(C197+C209)</f>
        <v>2541</v>
      </c>
      <c r="Q203" s="14">
        <f>SUM(P203/P204)</f>
        <v>0.18907656819703847</v>
      </c>
      <c r="R203" s="2">
        <v>1</v>
      </c>
    </row>
    <row r="204" spans="1:19" s="2" customFormat="1" ht="17.45" customHeight="1" thickBot="1">
      <c r="A204" s="18" t="s">
        <v>671</v>
      </c>
      <c r="B204" s="28" t="s">
        <v>3</v>
      </c>
      <c r="C204" s="10">
        <v>779</v>
      </c>
      <c r="D204" s="10">
        <v>782</v>
      </c>
      <c r="E204" s="10">
        <v>796</v>
      </c>
      <c r="F204" s="10">
        <v>840</v>
      </c>
      <c r="G204" s="10">
        <v>867</v>
      </c>
      <c r="H204" s="10">
        <v>872</v>
      </c>
      <c r="I204" s="10" t="s">
        <v>20</v>
      </c>
      <c r="O204" s="13"/>
      <c r="P204" s="24">
        <v>13439</v>
      </c>
      <c r="Q204" s="14"/>
    </row>
    <row r="205" spans="1:19" s="2" customFormat="1" ht="17.45" customHeight="1" thickBot="1">
      <c r="A205" s="18" t="s">
        <v>443</v>
      </c>
      <c r="B205" s="19" t="s">
        <v>5</v>
      </c>
      <c r="C205" s="10">
        <v>742</v>
      </c>
      <c r="D205" s="10">
        <v>744</v>
      </c>
      <c r="E205" s="10">
        <v>746</v>
      </c>
      <c r="F205" s="10">
        <v>764</v>
      </c>
      <c r="G205" s="10" t="s">
        <v>20</v>
      </c>
      <c r="J205" s="17"/>
      <c r="K205" s="14"/>
    </row>
    <row r="206" spans="1:19" s="2" customFormat="1" ht="17.45" customHeight="1" thickBot="1">
      <c r="A206" s="18" t="s">
        <v>441</v>
      </c>
      <c r="B206" s="22" t="s">
        <v>16</v>
      </c>
      <c r="C206" s="10">
        <v>632</v>
      </c>
      <c r="D206" s="10">
        <v>633</v>
      </c>
      <c r="E206" s="10">
        <v>930</v>
      </c>
      <c r="F206" s="10">
        <v>995</v>
      </c>
      <c r="G206" s="10">
        <v>1009</v>
      </c>
      <c r="H206" s="10">
        <v>1020</v>
      </c>
      <c r="I206" s="10">
        <v>1060</v>
      </c>
      <c r="J206" s="10">
        <v>1333</v>
      </c>
      <c r="K206" s="10">
        <v>1402</v>
      </c>
      <c r="L206" s="10">
        <v>1441</v>
      </c>
      <c r="M206" s="10" t="s">
        <v>20</v>
      </c>
    </row>
    <row r="207" spans="1:19" s="2" customFormat="1" ht="17.45" customHeight="1" thickBot="1">
      <c r="A207" s="18" t="s">
        <v>668</v>
      </c>
      <c r="B207" s="48" t="s">
        <v>539</v>
      </c>
      <c r="C207" s="10">
        <v>558</v>
      </c>
      <c r="D207" s="10">
        <v>562</v>
      </c>
      <c r="E207" s="10">
        <v>574</v>
      </c>
      <c r="F207" s="10" t="s">
        <v>20</v>
      </c>
      <c r="I207" s="13"/>
      <c r="J207" s="24"/>
      <c r="K207" s="14"/>
    </row>
    <row r="208" spans="1:19" s="2" customFormat="1" ht="17.45" customHeight="1" thickBot="1">
      <c r="A208" s="18" t="s">
        <v>673</v>
      </c>
      <c r="B208" s="22" t="s">
        <v>16</v>
      </c>
      <c r="C208" s="10">
        <v>420</v>
      </c>
      <c r="D208" s="10">
        <v>421</v>
      </c>
      <c r="E208" s="10" t="s">
        <v>20</v>
      </c>
      <c r="I208" s="49"/>
      <c r="J208" s="17"/>
      <c r="K208" s="14"/>
    </row>
    <row r="209" spans="1:19" s="2" customFormat="1" ht="17.45" customHeight="1" thickBot="1">
      <c r="A209" s="18" t="s">
        <v>674</v>
      </c>
      <c r="B209" s="23" t="s">
        <v>14</v>
      </c>
      <c r="C209" s="10">
        <v>87</v>
      </c>
      <c r="D209" s="10" t="s">
        <v>20</v>
      </c>
      <c r="J209" s="13"/>
      <c r="K209" s="24"/>
      <c r="L209" s="14"/>
    </row>
    <row r="211" spans="1:19" s="2" customFormat="1" ht="17.45" customHeight="1">
      <c r="A211" s="1" t="s">
        <v>675</v>
      </c>
    </row>
    <row r="212" spans="1:19" s="2" customFormat="1" ht="8.25" customHeight="1" thickBot="1">
      <c r="A212" s="1"/>
    </row>
    <row r="213" spans="1:19" s="2" customFormat="1" ht="17.45" customHeight="1" thickBot="1">
      <c r="A213" s="4" t="s">
        <v>0</v>
      </c>
      <c r="B213" s="5" t="s">
        <v>1</v>
      </c>
      <c r="C213" s="5" t="s">
        <v>2</v>
      </c>
      <c r="D213" s="5">
        <v>2</v>
      </c>
      <c r="E213" s="5">
        <v>3</v>
      </c>
      <c r="F213" s="5">
        <v>4</v>
      </c>
      <c r="G213" s="5">
        <v>5</v>
      </c>
      <c r="H213" s="5">
        <v>6</v>
      </c>
      <c r="I213" s="5">
        <v>7</v>
      </c>
      <c r="J213" s="5">
        <v>8</v>
      </c>
      <c r="K213" s="5">
        <v>9</v>
      </c>
      <c r="L213" s="5">
        <v>10</v>
      </c>
      <c r="M213" s="5">
        <v>11</v>
      </c>
      <c r="N213" s="5"/>
      <c r="O213" s="13" t="s">
        <v>9</v>
      </c>
      <c r="P213" s="14">
        <f>(11506/34320)</f>
        <v>0.33525641025641023</v>
      </c>
    </row>
    <row r="214" spans="1:19" s="2" customFormat="1" ht="17.45" customHeight="1" thickBot="1">
      <c r="A214" s="7" t="s">
        <v>681</v>
      </c>
      <c r="B214" s="8" t="s">
        <v>3</v>
      </c>
      <c r="C214" s="9">
        <v>2555</v>
      </c>
      <c r="D214" s="10"/>
      <c r="E214" s="10"/>
      <c r="F214" s="10"/>
      <c r="G214" s="10"/>
      <c r="H214" s="10"/>
      <c r="I214" s="10"/>
      <c r="J214" s="10"/>
      <c r="K214" s="10"/>
      <c r="L214" s="10"/>
      <c r="M214" s="9"/>
      <c r="N214" s="11" t="s">
        <v>4</v>
      </c>
      <c r="P214" s="13" t="s">
        <v>11</v>
      </c>
      <c r="Q214" s="13" t="s">
        <v>12</v>
      </c>
      <c r="R214" s="13" t="s">
        <v>13</v>
      </c>
      <c r="S214" s="13"/>
    </row>
    <row r="215" spans="1:19" s="2" customFormat="1" ht="17.45" customHeight="1" thickBot="1">
      <c r="A215" s="7" t="s">
        <v>148</v>
      </c>
      <c r="B215" s="12" t="s">
        <v>5</v>
      </c>
      <c r="C215" s="10">
        <v>2133</v>
      </c>
      <c r="D215" s="10">
        <v>2144</v>
      </c>
      <c r="E215" s="10">
        <v>2153</v>
      </c>
      <c r="F215" s="10">
        <v>2193</v>
      </c>
      <c r="G215" s="10">
        <v>2220</v>
      </c>
      <c r="H215" s="9">
        <v>2382</v>
      </c>
      <c r="I215" s="10"/>
      <c r="J215" s="10"/>
      <c r="K215" s="10"/>
      <c r="L215" s="10"/>
      <c r="M215" s="9"/>
      <c r="N215" s="11" t="s">
        <v>8</v>
      </c>
      <c r="O215" s="16" t="s">
        <v>5</v>
      </c>
      <c r="P215" s="17">
        <f>(C215+C217+C218+C221)</f>
        <v>4406</v>
      </c>
      <c r="Q215" s="14">
        <f>SUM(P215/P221)</f>
        <v>0.38850189577638655</v>
      </c>
      <c r="R215" s="2">
        <v>2</v>
      </c>
    </row>
    <row r="216" spans="1:19" s="2" customFormat="1" ht="17.45" customHeight="1" thickBot="1">
      <c r="A216" s="7" t="s">
        <v>424</v>
      </c>
      <c r="B216" s="8" t="s">
        <v>3</v>
      </c>
      <c r="C216" s="10">
        <v>1042</v>
      </c>
      <c r="D216" s="10">
        <v>1210</v>
      </c>
      <c r="E216" s="10">
        <v>1226</v>
      </c>
      <c r="F216" s="10">
        <v>1271</v>
      </c>
      <c r="G216" s="10">
        <v>1307</v>
      </c>
      <c r="H216" s="10">
        <v>1330</v>
      </c>
      <c r="I216" s="10">
        <v>1331</v>
      </c>
      <c r="J216" s="10">
        <v>1378</v>
      </c>
      <c r="K216" s="10">
        <v>1574</v>
      </c>
      <c r="L216" s="10">
        <v>1732</v>
      </c>
      <c r="M216" s="9">
        <v>1818</v>
      </c>
      <c r="N216" s="11" t="s">
        <v>6</v>
      </c>
      <c r="O216" s="20" t="s">
        <v>3</v>
      </c>
      <c r="P216" s="17">
        <f>(C214+C216+C219)</f>
        <v>4408</v>
      </c>
      <c r="Q216" s="14">
        <f>SUM(P216/P221)</f>
        <v>0.38867824706815979</v>
      </c>
      <c r="R216" s="2">
        <v>2</v>
      </c>
    </row>
    <row r="217" spans="1:19" s="2" customFormat="1" ht="17.45" customHeight="1" thickBot="1">
      <c r="A217" s="7" t="s">
        <v>676</v>
      </c>
      <c r="B217" s="12" t="s">
        <v>5</v>
      </c>
      <c r="C217" s="10">
        <v>890</v>
      </c>
      <c r="D217" s="10">
        <v>898</v>
      </c>
      <c r="E217" s="10">
        <v>909</v>
      </c>
      <c r="F217" s="10">
        <v>923</v>
      </c>
      <c r="G217" s="10">
        <v>938</v>
      </c>
      <c r="H217" s="10">
        <v>1069</v>
      </c>
      <c r="I217" s="10">
        <v>1138</v>
      </c>
      <c r="J217" s="10">
        <v>1205</v>
      </c>
      <c r="K217" s="10">
        <v>1275</v>
      </c>
      <c r="L217" s="10">
        <v>1455</v>
      </c>
      <c r="M217" s="9">
        <v>2348</v>
      </c>
      <c r="N217" s="11" t="s">
        <v>7</v>
      </c>
      <c r="O217" s="21" t="s">
        <v>16</v>
      </c>
      <c r="P217" s="17">
        <f>(C222+C224)</f>
        <v>866</v>
      </c>
      <c r="Q217" s="14">
        <f>SUM(P217/P221)</f>
        <v>7.6360109337800894E-2</v>
      </c>
    </row>
    <row r="218" spans="1:19" s="2" customFormat="1" ht="17.45" customHeight="1" thickBot="1">
      <c r="A218" s="18" t="s">
        <v>680</v>
      </c>
      <c r="B218" s="19" t="s">
        <v>5</v>
      </c>
      <c r="C218" s="10">
        <v>849</v>
      </c>
      <c r="D218" s="10">
        <v>852</v>
      </c>
      <c r="E218" s="10">
        <v>857</v>
      </c>
      <c r="F218" s="10">
        <v>873</v>
      </c>
      <c r="G218" s="10">
        <v>882</v>
      </c>
      <c r="H218" s="10">
        <v>1079</v>
      </c>
      <c r="I218" s="10">
        <v>1118</v>
      </c>
      <c r="J218" s="10">
        <v>1139</v>
      </c>
      <c r="K218" s="10">
        <v>1168</v>
      </c>
      <c r="L218" s="10">
        <v>1246</v>
      </c>
      <c r="M218" s="10" t="s">
        <v>20</v>
      </c>
      <c r="O218" s="49" t="s">
        <v>539</v>
      </c>
      <c r="P218" s="17">
        <v>430</v>
      </c>
      <c r="Q218" s="14">
        <f>SUM(P218/P221)</f>
        <v>3.7915527731240628E-2</v>
      </c>
    </row>
    <row r="219" spans="1:19" s="2" customFormat="1" ht="17.45" customHeight="1" thickBot="1">
      <c r="A219" s="18" t="s">
        <v>249</v>
      </c>
      <c r="B219" s="28" t="s">
        <v>3</v>
      </c>
      <c r="C219" s="10">
        <v>811</v>
      </c>
      <c r="D219" s="10">
        <v>880</v>
      </c>
      <c r="E219" s="10">
        <v>892</v>
      </c>
      <c r="F219" s="10">
        <v>946</v>
      </c>
      <c r="G219" s="10">
        <v>956</v>
      </c>
      <c r="H219" s="10">
        <v>964</v>
      </c>
      <c r="I219" s="10">
        <v>965</v>
      </c>
      <c r="J219" s="10">
        <v>1046</v>
      </c>
      <c r="K219" s="10">
        <v>1294</v>
      </c>
      <c r="L219" s="10">
        <v>1458</v>
      </c>
      <c r="M219" s="10">
        <v>1500</v>
      </c>
      <c r="N219" s="25"/>
      <c r="O219" s="75" t="s">
        <v>30</v>
      </c>
      <c r="P219" s="17">
        <v>674</v>
      </c>
      <c r="Q219" s="14">
        <f>SUM(P219/P221)</f>
        <v>5.9430385327572527E-2</v>
      </c>
      <c r="S219" s="14"/>
    </row>
    <row r="220" spans="1:19" s="2" customFormat="1" ht="17.45" customHeight="1" thickBot="1">
      <c r="A220" s="18" t="s">
        <v>679</v>
      </c>
      <c r="B220" s="76" t="s">
        <v>30</v>
      </c>
      <c r="C220" s="10">
        <v>674</v>
      </c>
      <c r="D220" s="10">
        <v>677</v>
      </c>
      <c r="E220" s="10">
        <v>698</v>
      </c>
      <c r="F220" s="10">
        <v>726</v>
      </c>
      <c r="G220" s="10">
        <v>795</v>
      </c>
      <c r="H220" s="10">
        <v>804</v>
      </c>
      <c r="I220" s="10">
        <v>806</v>
      </c>
      <c r="J220" s="10">
        <v>930</v>
      </c>
      <c r="K220" s="10">
        <v>1147</v>
      </c>
      <c r="L220" s="10" t="s">
        <v>20</v>
      </c>
      <c r="O220" s="13" t="s">
        <v>17</v>
      </c>
      <c r="P220" s="17">
        <f>(C225+C226+C227+C228)</f>
        <v>557</v>
      </c>
      <c r="Q220" s="14">
        <f>SUM(P220/P221)</f>
        <v>4.9113834758839611E-2</v>
      </c>
    </row>
    <row r="221" spans="1:19" s="2" customFormat="1" ht="17.45" customHeight="1" thickBot="1">
      <c r="A221" s="18" t="s">
        <v>322</v>
      </c>
      <c r="B221" s="19" t="s">
        <v>5</v>
      </c>
      <c r="C221" s="10">
        <v>534</v>
      </c>
      <c r="D221" s="10">
        <v>537</v>
      </c>
      <c r="E221" s="10">
        <v>542</v>
      </c>
      <c r="F221" s="10">
        <v>546</v>
      </c>
      <c r="G221" s="10">
        <v>563</v>
      </c>
      <c r="H221" s="10" t="s">
        <v>20</v>
      </c>
      <c r="P221" s="24">
        <v>11341</v>
      </c>
    </row>
    <row r="222" spans="1:19" s="2" customFormat="1" ht="17.45" customHeight="1" thickBot="1">
      <c r="A222" s="18" t="s">
        <v>682</v>
      </c>
      <c r="B222" s="22" t="s">
        <v>16</v>
      </c>
      <c r="C222" s="10">
        <v>473</v>
      </c>
      <c r="D222" s="10">
        <v>482</v>
      </c>
      <c r="E222" s="10">
        <v>508</v>
      </c>
      <c r="F222" s="10">
        <v>527</v>
      </c>
      <c r="G222" s="10">
        <v>770</v>
      </c>
      <c r="H222" s="10">
        <v>778</v>
      </c>
      <c r="I222" s="10">
        <v>779</v>
      </c>
      <c r="J222" s="10">
        <v>909</v>
      </c>
      <c r="K222" s="10" t="s">
        <v>20</v>
      </c>
    </row>
    <row r="223" spans="1:19" s="2" customFormat="1" ht="17.45" customHeight="1" thickBot="1">
      <c r="A223" s="18" t="s">
        <v>677</v>
      </c>
      <c r="B223" s="48" t="s">
        <v>539</v>
      </c>
      <c r="C223" s="10">
        <v>430</v>
      </c>
      <c r="D223" s="10">
        <v>432</v>
      </c>
      <c r="E223" s="10">
        <v>486</v>
      </c>
      <c r="F223" s="10">
        <v>566</v>
      </c>
      <c r="G223" s="10">
        <v>574</v>
      </c>
      <c r="H223" s="10">
        <v>575</v>
      </c>
      <c r="I223" s="10">
        <v>575</v>
      </c>
      <c r="J223" s="10" t="s">
        <v>20</v>
      </c>
      <c r="K223" s="14"/>
    </row>
    <row r="224" spans="1:19" s="2" customFormat="1" ht="17.45" customHeight="1" thickBot="1">
      <c r="A224" s="18" t="s">
        <v>678</v>
      </c>
      <c r="B224" s="22" t="s">
        <v>16</v>
      </c>
      <c r="C224" s="10">
        <v>393</v>
      </c>
      <c r="D224" s="10">
        <v>400</v>
      </c>
      <c r="E224" s="10">
        <v>425</v>
      </c>
      <c r="F224" s="10">
        <v>444</v>
      </c>
      <c r="G224" s="10" t="s">
        <v>20</v>
      </c>
      <c r="K224" s="13"/>
      <c r="L224" s="14"/>
      <c r="M224" s="17"/>
    </row>
    <row r="225" spans="1:20" s="2" customFormat="1" ht="17.45" customHeight="1" thickBot="1">
      <c r="A225" s="18" t="s">
        <v>684</v>
      </c>
      <c r="B225" s="23" t="s">
        <v>14</v>
      </c>
      <c r="C225" s="10">
        <v>308</v>
      </c>
      <c r="D225" s="10">
        <v>310</v>
      </c>
      <c r="E225" s="10">
        <v>366</v>
      </c>
      <c r="F225" s="10" t="s">
        <v>20</v>
      </c>
      <c r="K225" s="17"/>
    </row>
    <row r="226" spans="1:20" s="2" customFormat="1" ht="17.45" customHeight="1" thickBot="1">
      <c r="A226" s="18" t="s">
        <v>686</v>
      </c>
      <c r="B226" s="23" t="s">
        <v>14</v>
      </c>
      <c r="C226" s="10">
        <v>167</v>
      </c>
      <c r="D226" s="10">
        <v>167</v>
      </c>
      <c r="E226" s="10" t="s">
        <v>20</v>
      </c>
      <c r="K226" s="14"/>
    </row>
    <row r="227" spans="1:20" s="2" customFormat="1" ht="17.45" customHeight="1" thickBot="1">
      <c r="A227" s="18" t="s">
        <v>683</v>
      </c>
      <c r="B227" s="23" t="s">
        <v>14</v>
      </c>
      <c r="C227" s="10">
        <v>60</v>
      </c>
      <c r="D227" s="10">
        <v>60</v>
      </c>
      <c r="E227" s="10" t="s">
        <v>20</v>
      </c>
    </row>
    <row r="228" spans="1:20" s="2" customFormat="1" ht="17.45" customHeight="1" thickBot="1">
      <c r="A228" s="18" t="s">
        <v>685</v>
      </c>
      <c r="B228" s="23" t="s">
        <v>14</v>
      </c>
      <c r="C228" s="10">
        <v>22</v>
      </c>
      <c r="D228" s="10">
        <v>23</v>
      </c>
      <c r="E228" s="10" t="s">
        <v>20</v>
      </c>
      <c r="K228" s="14"/>
    </row>
    <row r="230" spans="1:20" s="33" customFormat="1" ht="15" customHeight="1">
      <c r="B230" s="37" t="s">
        <v>19</v>
      </c>
      <c r="C230" s="39" t="s">
        <v>5</v>
      </c>
      <c r="D230" s="40" t="s">
        <v>3</v>
      </c>
      <c r="E230" s="41" t="s">
        <v>16</v>
      </c>
      <c r="F230" s="42" t="s">
        <v>18</v>
      </c>
      <c r="G230" s="50" t="s">
        <v>539</v>
      </c>
      <c r="H230" s="82" t="s">
        <v>30</v>
      </c>
      <c r="I230" s="37" t="s">
        <v>17</v>
      </c>
      <c r="Q230" s="34"/>
      <c r="R230" s="35"/>
      <c r="S230" s="36"/>
    </row>
    <row r="231" spans="1:20" s="33" customFormat="1" ht="15" customHeight="1">
      <c r="A231" s="33" t="s">
        <v>11</v>
      </c>
      <c r="B231" s="38">
        <f>(P204+V181+O165+R145+Q125+P108+T86+R45+N30+R13+P221+S65)</f>
        <v>165206</v>
      </c>
      <c r="C231" s="35">
        <f>(P198+V174+O158+R138+Q118+P101+T79+R39+N24+R5+P215+S58)</f>
        <v>69092</v>
      </c>
      <c r="D231" s="35">
        <f>(P199+V175+R139+Q119+P102+T80+R40+N25+R6+O159+P216+S59)</f>
        <v>33079</v>
      </c>
      <c r="E231" s="35">
        <f>(P200+V176+O160+R140+Q120+P103+T81+R41+N26+R7+P217+S60)</f>
        <v>14825</v>
      </c>
      <c r="F231" s="35">
        <f>(V177+O161+R143+Q121+P104+T84+S61+R8)</f>
        <v>7801</v>
      </c>
      <c r="G231" s="35">
        <f>(P218+P201+V178+O162+R141+Q122+P106+T82+S62+R42+N27+R9)</f>
        <v>2747</v>
      </c>
      <c r="H231" s="35">
        <f>(P219+P202+V179+O163+R142+Q123+P105+T83+S63+R43+N28+R10)</f>
        <v>15479</v>
      </c>
      <c r="I231" s="35">
        <f>(P220+P203+V180+O164+R144+Q124+P107+T85+S64+R44+N29+R12)</f>
        <v>21644</v>
      </c>
      <c r="L231" s="35"/>
      <c r="R231" s="37"/>
      <c r="S231" s="38"/>
      <c r="T231" s="36"/>
    </row>
    <row r="232" spans="1:20" s="33" customFormat="1" ht="15" customHeight="1">
      <c r="A232" s="33" t="s">
        <v>12</v>
      </c>
      <c r="B232" s="43">
        <v>1</v>
      </c>
      <c r="C232" s="36">
        <f t="shared" ref="C232:I232" si="0">SUM(C231/$B$231)</f>
        <v>0.41821725603186327</v>
      </c>
      <c r="D232" s="36">
        <f t="shared" si="0"/>
        <v>0.20022880524920403</v>
      </c>
      <c r="E232" s="36">
        <f t="shared" si="0"/>
        <v>8.9736450249990926E-2</v>
      </c>
      <c r="F232" s="36">
        <f t="shared" si="0"/>
        <v>4.7219834630703485E-2</v>
      </c>
      <c r="G232" s="36">
        <f t="shared" si="0"/>
        <v>1.6627725385276564E-2</v>
      </c>
      <c r="H232" s="36">
        <f t="shared" si="0"/>
        <v>9.3695144244155787E-2</v>
      </c>
      <c r="I232" s="36">
        <f t="shared" si="0"/>
        <v>0.13101219084052637</v>
      </c>
      <c r="L232" s="35"/>
    </row>
    <row r="233" spans="1:20" s="33" customFormat="1" ht="15" customHeight="1">
      <c r="A233" s="33" t="s">
        <v>13</v>
      </c>
      <c r="B233" s="37">
        <v>52</v>
      </c>
      <c r="C233" s="33">
        <v>26</v>
      </c>
      <c r="D233" s="33">
        <v>13</v>
      </c>
      <c r="E233" s="33">
        <v>2</v>
      </c>
      <c r="F233" s="33">
        <v>1</v>
      </c>
      <c r="G233" s="33">
        <v>0</v>
      </c>
      <c r="H233" s="33">
        <v>6</v>
      </c>
      <c r="I233" s="33">
        <v>4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U223"/>
  <sheetViews>
    <sheetView workbookViewId="0">
      <selection activeCell="Q1" sqref="Q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7109375" customWidth="1"/>
  </cols>
  <sheetData>
    <row r="1" spans="1:19" s="2" customFormat="1" ht="16.5" customHeight="1">
      <c r="A1" s="1" t="s">
        <v>392</v>
      </c>
    </row>
    <row r="2" spans="1:19" s="2" customFormat="1" ht="9.75" customHeight="1" thickBot="1">
      <c r="A2" s="3"/>
    </row>
    <row r="3" spans="1:19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5">
        <v>9</v>
      </c>
      <c r="L3" s="5">
        <v>10</v>
      </c>
      <c r="M3" s="5">
        <v>11</v>
      </c>
      <c r="N3" s="5">
        <v>12</v>
      </c>
      <c r="O3" s="6"/>
      <c r="P3" s="13" t="s">
        <v>9</v>
      </c>
      <c r="Q3" s="14">
        <f>(11070/26692)</f>
        <v>0.41473100554473252</v>
      </c>
    </row>
    <row r="4" spans="1:19" s="2" customFormat="1" ht="16.5" customHeight="1" thickBot="1">
      <c r="A4" s="7" t="s">
        <v>278</v>
      </c>
      <c r="B4" s="12" t="s">
        <v>5</v>
      </c>
      <c r="C4" s="9">
        <v>2976</v>
      </c>
      <c r="D4" s="9"/>
      <c r="E4" s="9"/>
      <c r="F4" s="9"/>
      <c r="G4" s="10"/>
      <c r="H4" s="10"/>
      <c r="I4" s="10"/>
      <c r="J4" s="9"/>
      <c r="K4" s="9"/>
      <c r="L4" s="10"/>
      <c r="M4" s="10"/>
      <c r="N4" s="10"/>
      <c r="O4" s="11" t="s">
        <v>4</v>
      </c>
      <c r="Q4" s="13" t="s">
        <v>11</v>
      </c>
      <c r="R4" s="13" t="s">
        <v>12</v>
      </c>
      <c r="S4" s="13" t="s">
        <v>13</v>
      </c>
    </row>
    <row r="5" spans="1:19" s="2" customFormat="1" ht="16.5" customHeight="1" thickBot="1">
      <c r="A5" s="7" t="s">
        <v>163</v>
      </c>
      <c r="B5" s="44" t="s">
        <v>16</v>
      </c>
      <c r="C5" s="10">
        <v>1236</v>
      </c>
      <c r="D5" s="10">
        <v>1268</v>
      </c>
      <c r="E5" s="10">
        <v>1280</v>
      </c>
      <c r="F5" s="10">
        <v>1294</v>
      </c>
      <c r="G5" s="10">
        <v>1306</v>
      </c>
      <c r="H5" s="10">
        <v>1322</v>
      </c>
      <c r="I5" s="10">
        <v>1347</v>
      </c>
      <c r="J5" s="10">
        <v>1356</v>
      </c>
      <c r="K5" s="10">
        <v>1490</v>
      </c>
      <c r="L5" s="10">
        <v>1601</v>
      </c>
      <c r="M5" s="10">
        <v>1729</v>
      </c>
      <c r="N5" s="9">
        <v>1969</v>
      </c>
      <c r="O5" s="11" t="s">
        <v>6</v>
      </c>
      <c r="P5" s="16" t="s">
        <v>5</v>
      </c>
      <c r="Q5" s="17">
        <f>(C4+C9+C13)</f>
        <v>4139</v>
      </c>
      <c r="R5" s="14">
        <f>SUM(Q5/Q12)</f>
        <v>0.37916819347746428</v>
      </c>
      <c r="S5" s="2">
        <v>2</v>
      </c>
    </row>
    <row r="6" spans="1:19" s="2" customFormat="1" ht="16.5" customHeight="1" thickBot="1">
      <c r="A6" s="18" t="s">
        <v>276</v>
      </c>
      <c r="B6" s="27" t="s">
        <v>18</v>
      </c>
      <c r="C6" s="10">
        <v>1137</v>
      </c>
      <c r="D6" s="10">
        <v>1158</v>
      </c>
      <c r="E6" s="10">
        <v>1168</v>
      </c>
      <c r="F6" s="10">
        <v>1174</v>
      </c>
      <c r="G6" s="10">
        <v>1181</v>
      </c>
      <c r="H6" s="10">
        <v>1193</v>
      </c>
      <c r="I6" s="10">
        <v>1206</v>
      </c>
      <c r="J6" s="10">
        <v>1252</v>
      </c>
      <c r="K6" s="10">
        <v>1274</v>
      </c>
      <c r="L6" s="10">
        <v>1305</v>
      </c>
      <c r="M6" s="10">
        <v>1419</v>
      </c>
      <c r="N6" s="10">
        <v>1606</v>
      </c>
      <c r="O6" s="11"/>
      <c r="P6" s="20" t="s">
        <v>3</v>
      </c>
      <c r="Q6" s="17">
        <f>(C12+C16)</f>
        <v>579</v>
      </c>
      <c r="R6" s="14">
        <f>SUM(Q6/Q12)</f>
        <v>5.3041407108831075E-2</v>
      </c>
    </row>
    <row r="7" spans="1:19" s="2" customFormat="1" ht="16.5" customHeight="1" thickBot="1">
      <c r="A7" s="7" t="s">
        <v>394</v>
      </c>
      <c r="B7" s="44" t="s">
        <v>16</v>
      </c>
      <c r="C7" s="10">
        <v>1083</v>
      </c>
      <c r="D7" s="10">
        <v>1124</v>
      </c>
      <c r="E7" s="10">
        <v>1140</v>
      </c>
      <c r="F7" s="10">
        <v>1164</v>
      </c>
      <c r="G7" s="10">
        <v>1174</v>
      </c>
      <c r="H7" s="10">
        <v>1195</v>
      </c>
      <c r="I7" s="10">
        <v>1262</v>
      </c>
      <c r="J7" s="10">
        <v>1282</v>
      </c>
      <c r="K7" s="10">
        <v>1373</v>
      </c>
      <c r="L7" s="10">
        <v>1445</v>
      </c>
      <c r="M7" s="10">
        <v>1583</v>
      </c>
      <c r="N7" s="9">
        <v>2073</v>
      </c>
      <c r="O7" s="11" t="s">
        <v>7</v>
      </c>
      <c r="P7" s="21" t="s">
        <v>16</v>
      </c>
      <c r="Q7" s="17">
        <f>(C5+C7)</f>
        <v>2319</v>
      </c>
      <c r="R7" s="14">
        <f>SUM(Q7/Q12)</f>
        <v>0.21244045437889336</v>
      </c>
      <c r="S7" s="2">
        <v>2</v>
      </c>
    </row>
    <row r="8" spans="1:19" s="2" customFormat="1" ht="16.5" customHeight="1" thickBot="1">
      <c r="A8" s="18" t="s">
        <v>397</v>
      </c>
      <c r="B8" s="76" t="s">
        <v>30</v>
      </c>
      <c r="C8" s="10">
        <v>896</v>
      </c>
      <c r="D8" s="10">
        <v>919</v>
      </c>
      <c r="E8" s="10">
        <v>932</v>
      </c>
      <c r="F8" s="10">
        <v>949</v>
      </c>
      <c r="G8" s="10">
        <v>952</v>
      </c>
      <c r="H8" s="10">
        <v>961</v>
      </c>
      <c r="I8" s="10">
        <v>1012</v>
      </c>
      <c r="J8" s="10">
        <v>1050</v>
      </c>
      <c r="K8" s="10">
        <v>1094</v>
      </c>
      <c r="L8" s="10">
        <v>1185</v>
      </c>
      <c r="M8" s="10">
        <v>1327</v>
      </c>
      <c r="N8" s="10" t="s">
        <v>20</v>
      </c>
      <c r="P8" s="26" t="s">
        <v>18</v>
      </c>
      <c r="Q8" s="17">
        <v>1137</v>
      </c>
      <c r="R8" s="14">
        <f>SUM(Q8/Q12)</f>
        <v>0.10415903261267864</v>
      </c>
    </row>
    <row r="9" spans="1:19" s="2" customFormat="1" ht="16.5" customHeight="1" thickBot="1">
      <c r="A9" s="7" t="s">
        <v>280</v>
      </c>
      <c r="B9" s="12" t="s">
        <v>5</v>
      </c>
      <c r="C9" s="10">
        <v>815</v>
      </c>
      <c r="D9" s="10">
        <v>1221</v>
      </c>
      <c r="E9" s="10">
        <v>1226</v>
      </c>
      <c r="F9" s="10">
        <v>1252</v>
      </c>
      <c r="G9" s="10">
        <v>1253</v>
      </c>
      <c r="H9" s="10">
        <v>1308</v>
      </c>
      <c r="I9" s="10">
        <v>1331</v>
      </c>
      <c r="J9" s="10">
        <v>1719</v>
      </c>
      <c r="K9" s="10">
        <v>1773</v>
      </c>
      <c r="L9" s="10">
        <v>1883</v>
      </c>
      <c r="M9" s="10">
        <v>1999</v>
      </c>
      <c r="N9" s="9">
        <v>2089</v>
      </c>
      <c r="O9" s="11" t="s">
        <v>8</v>
      </c>
      <c r="P9" s="49" t="s">
        <v>22</v>
      </c>
      <c r="Q9" s="17">
        <v>493</v>
      </c>
      <c r="R9" s="14">
        <f>SUM(Q9/Q12)</f>
        <v>4.5163063393184315E-2</v>
      </c>
    </row>
    <row r="10" spans="1:19" s="2" customFormat="1" ht="16.5" customHeight="1" thickBot="1">
      <c r="A10" s="18" t="s">
        <v>315</v>
      </c>
      <c r="B10" s="23" t="s">
        <v>14</v>
      </c>
      <c r="C10" s="10">
        <v>509</v>
      </c>
      <c r="D10" s="10">
        <v>527</v>
      </c>
      <c r="E10" s="10">
        <v>537</v>
      </c>
      <c r="F10" s="10">
        <v>567</v>
      </c>
      <c r="G10" s="10">
        <v>569</v>
      </c>
      <c r="H10" s="10">
        <v>605</v>
      </c>
      <c r="I10" s="10">
        <v>659</v>
      </c>
      <c r="J10" s="10">
        <v>678</v>
      </c>
      <c r="K10" s="10">
        <v>740</v>
      </c>
      <c r="L10" s="10">
        <v>881</v>
      </c>
      <c r="M10" s="10" t="s">
        <v>20</v>
      </c>
      <c r="P10" s="83" t="s">
        <v>30</v>
      </c>
      <c r="Q10" s="17">
        <v>896</v>
      </c>
      <c r="R10" s="14">
        <f>SUM(Q10/Q12)</f>
        <v>8.2081348479296448E-2</v>
      </c>
    </row>
    <row r="11" spans="1:19" s="2" customFormat="1" ht="16.5" customHeight="1" thickBot="1">
      <c r="A11" s="18" t="s">
        <v>193</v>
      </c>
      <c r="B11" s="48" t="s">
        <v>22</v>
      </c>
      <c r="C11" s="10">
        <v>493</v>
      </c>
      <c r="D11" s="10">
        <v>505</v>
      </c>
      <c r="E11" s="10">
        <v>516</v>
      </c>
      <c r="F11" s="10">
        <v>534</v>
      </c>
      <c r="G11" s="10">
        <v>537</v>
      </c>
      <c r="H11" s="10">
        <v>581</v>
      </c>
      <c r="I11" s="10">
        <v>620</v>
      </c>
      <c r="J11" s="10">
        <v>638</v>
      </c>
      <c r="K11" s="10">
        <v>720</v>
      </c>
      <c r="L11" s="10" t="s">
        <v>20</v>
      </c>
      <c r="P11" s="13" t="s">
        <v>17</v>
      </c>
      <c r="Q11" s="17">
        <f>(C10+C14+C15+C17+C18)</f>
        <v>1353</v>
      </c>
      <c r="R11" s="14">
        <f>SUM(Q11/Q12)</f>
        <v>0.12394650054965188</v>
      </c>
    </row>
    <row r="12" spans="1:19" s="2" customFormat="1" ht="16.5" customHeight="1" thickBot="1">
      <c r="A12" s="18" t="s">
        <v>393</v>
      </c>
      <c r="B12" s="28" t="s">
        <v>3</v>
      </c>
      <c r="C12" s="10">
        <v>354</v>
      </c>
      <c r="D12" s="10">
        <v>366</v>
      </c>
      <c r="E12" s="10">
        <v>368</v>
      </c>
      <c r="F12" s="10">
        <v>379</v>
      </c>
      <c r="G12" s="10">
        <v>576</v>
      </c>
      <c r="H12" s="10">
        <v>602</v>
      </c>
      <c r="I12" s="10">
        <v>621</v>
      </c>
      <c r="J12" s="10">
        <v>626</v>
      </c>
      <c r="K12" s="10" t="s">
        <v>20</v>
      </c>
      <c r="Q12" s="24">
        <v>10916</v>
      </c>
    </row>
    <row r="13" spans="1:19" s="2" customFormat="1" ht="16.5" customHeight="1" thickBot="1">
      <c r="A13" s="18" t="s">
        <v>395</v>
      </c>
      <c r="B13" s="19" t="s">
        <v>5</v>
      </c>
      <c r="C13" s="10">
        <v>348</v>
      </c>
      <c r="D13" s="10">
        <v>539</v>
      </c>
      <c r="E13" s="10">
        <v>541</v>
      </c>
      <c r="F13" s="10">
        <v>554</v>
      </c>
      <c r="G13" s="10">
        <v>558</v>
      </c>
      <c r="H13" s="10">
        <v>567</v>
      </c>
      <c r="I13" s="10">
        <v>581</v>
      </c>
      <c r="J13" s="10" t="s">
        <v>20</v>
      </c>
    </row>
    <row r="14" spans="1:19" s="2" customFormat="1" ht="16.5" customHeight="1" thickBot="1">
      <c r="A14" s="18" t="s">
        <v>398</v>
      </c>
      <c r="B14" s="23" t="s">
        <v>14</v>
      </c>
      <c r="C14" s="10">
        <v>277</v>
      </c>
      <c r="D14" s="10">
        <v>288</v>
      </c>
      <c r="E14" s="10">
        <v>299</v>
      </c>
      <c r="F14" s="10">
        <v>327</v>
      </c>
      <c r="G14" s="10">
        <v>331</v>
      </c>
      <c r="H14" s="10">
        <v>346</v>
      </c>
      <c r="I14" s="10" t="s">
        <v>20</v>
      </c>
      <c r="K14" s="17"/>
    </row>
    <row r="15" spans="1:19" s="2" customFormat="1" ht="16.5" customHeight="1" thickBot="1">
      <c r="A15" s="18" t="s">
        <v>399</v>
      </c>
      <c r="B15" s="23" t="s">
        <v>14</v>
      </c>
      <c r="C15" s="10">
        <v>248</v>
      </c>
      <c r="D15" s="10">
        <v>253</v>
      </c>
      <c r="E15" s="10">
        <v>263</v>
      </c>
      <c r="F15" s="10">
        <v>269</v>
      </c>
      <c r="G15" s="10">
        <v>271</v>
      </c>
      <c r="H15" s="10" t="s">
        <v>20</v>
      </c>
      <c r="M15" s="17"/>
      <c r="P15" s="83"/>
      <c r="Q15" s="17"/>
      <c r="R15" s="14"/>
    </row>
    <row r="16" spans="1:19" s="2" customFormat="1" ht="16.5" customHeight="1" thickBot="1">
      <c r="A16" s="18" t="s">
        <v>396</v>
      </c>
      <c r="B16" s="28" t="s">
        <v>3</v>
      </c>
      <c r="C16" s="10">
        <v>225</v>
      </c>
      <c r="D16" s="10">
        <v>231</v>
      </c>
      <c r="E16" s="10">
        <v>233</v>
      </c>
      <c r="F16" s="10">
        <v>249</v>
      </c>
      <c r="G16" s="10" t="s">
        <v>20</v>
      </c>
      <c r="P16" s="13"/>
      <c r="Q16" s="17"/>
      <c r="R16" s="14"/>
    </row>
    <row r="17" spans="1:18" s="2" customFormat="1" ht="16.5" customHeight="1" thickBot="1">
      <c r="A17" s="18" t="s">
        <v>282</v>
      </c>
      <c r="B17" s="23" t="s">
        <v>14</v>
      </c>
      <c r="C17" s="10">
        <v>209</v>
      </c>
      <c r="D17" s="10">
        <v>217</v>
      </c>
      <c r="E17" s="10">
        <v>222</v>
      </c>
      <c r="F17" s="10" t="s">
        <v>20</v>
      </c>
      <c r="Q17" s="24"/>
    </row>
    <row r="18" spans="1:18" s="2" customFormat="1" ht="16.5" customHeight="1" thickBot="1">
      <c r="A18" s="18" t="s">
        <v>400</v>
      </c>
      <c r="B18" s="23" t="s">
        <v>14</v>
      </c>
      <c r="C18" s="10">
        <v>110</v>
      </c>
      <c r="D18" s="10">
        <v>116</v>
      </c>
      <c r="E18" s="10" t="s">
        <v>20</v>
      </c>
      <c r="K18" s="17"/>
    </row>
    <row r="19" spans="1:18" s="2" customFormat="1" ht="10.5" customHeight="1">
      <c r="A19" s="1"/>
    </row>
    <row r="20" spans="1:18" s="2" customFormat="1" ht="17.45" customHeight="1">
      <c r="A20" s="1" t="s">
        <v>464</v>
      </c>
    </row>
    <row r="21" spans="1:18" s="2" customFormat="1" ht="8.25" customHeight="1" thickBot="1">
      <c r="A21" s="1"/>
    </row>
    <row r="22" spans="1:18" s="2" customFormat="1" ht="17.45" customHeight="1" thickBot="1">
      <c r="A22" s="4" t="s">
        <v>0</v>
      </c>
      <c r="B22" s="5" t="s">
        <v>1</v>
      </c>
      <c r="C22" s="5" t="s">
        <v>2</v>
      </c>
      <c r="D22" s="5">
        <v>2</v>
      </c>
      <c r="E22" s="5">
        <v>3</v>
      </c>
      <c r="F22" s="5">
        <v>4</v>
      </c>
      <c r="G22" s="5">
        <v>5</v>
      </c>
      <c r="H22" s="5">
        <v>6</v>
      </c>
      <c r="I22" s="5">
        <v>7</v>
      </c>
      <c r="J22" s="5">
        <v>8</v>
      </c>
      <c r="K22" s="5">
        <v>9</v>
      </c>
      <c r="L22" s="5">
        <v>10</v>
      </c>
      <c r="M22" s="5">
        <v>11</v>
      </c>
      <c r="N22" s="5"/>
      <c r="O22" s="13" t="s">
        <v>9</v>
      </c>
      <c r="P22" s="14">
        <f>(18687/37155)</f>
        <v>0.50294711344368193</v>
      </c>
    </row>
    <row r="23" spans="1:18" s="2" customFormat="1" ht="17.45" customHeight="1" thickBot="1">
      <c r="A23" s="7" t="s">
        <v>465</v>
      </c>
      <c r="B23" s="15" t="s">
        <v>14</v>
      </c>
      <c r="C23" s="9">
        <v>3411</v>
      </c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1" t="s">
        <v>4</v>
      </c>
      <c r="P23" s="13" t="s">
        <v>11</v>
      </c>
      <c r="Q23" s="13" t="s">
        <v>12</v>
      </c>
      <c r="R23" s="13" t="s">
        <v>13</v>
      </c>
    </row>
    <row r="24" spans="1:18" s="2" customFormat="1" ht="17.45" customHeight="1" thickBot="1">
      <c r="A24" s="7" t="s">
        <v>466</v>
      </c>
      <c r="B24" s="12" t="s">
        <v>5</v>
      </c>
      <c r="C24" s="10">
        <v>2792</v>
      </c>
      <c r="D24" s="10">
        <v>2822</v>
      </c>
      <c r="E24" s="10">
        <v>2826</v>
      </c>
      <c r="F24" s="10">
        <v>2868</v>
      </c>
      <c r="G24" s="10">
        <v>2927</v>
      </c>
      <c r="H24" s="10">
        <v>2981</v>
      </c>
      <c r="I24" s="10">
        <v>3032</v>
      </c>
      <c r="J24" s="9">
        <v>3110</v>
      </c>
      <c r="K24" s="10"/>
      <c r="L24" s="10"/>
      <c r="M24" s="9"/>
      <c r="N24" s="11" t="s">
        <v>8</v>
      </c>
      <c r="O24" s="16" t="s">
        <v>5</v>
      </c>
      <c r="P24" s="17">
        <f>(C24+C26+C27)</f>
        <v>6252</v>
      </c>
      <c r="Q24" s="14">
        <f>SUM(P24/P30)</f>
        <v>0.33683529982220783</v>
      </c>
      <c r="R24" s="2">
        <v>2</v>
      </c>
    </row>
    <row r="25" spans="1:18" s="2" customFormat="1" ht="17.45" customHeight="1" thickBot="1">
      <c r="A25" s="7" t="s">
        <v>277</v>
      </c>
      <c r="B25" s="8" t="s">
        <v>3</v>
      </c>
      <c r="C25" s="10">
        <v>2393</v>
      </c>
      <c r="D25" s="10">
        <v>2438</v>
      </c>
      <c r="E25" s="10">
        <v>2446</v>
      </c>
      <c r="F25" s="10">
        <v>2472</v>
      </c>
      <c r="G25" s="10">
        <v>2525</v>
      </c>
      <c r="H25" s="10">
        <v>2646</v>
      </c>
      <c r="I25" s="10">
        <v>2715</v>
      </c>
      <c r="J25" s="10">
        <v>2872</v>
      </c>
      <c r="K25" s="10">
        <v>3077</v>
      </c>
      <c r="L25" s="9">
        <v>4198</v>
      </c>
      <c r="M25" s="10"/>
      <c r="N25" s="11" t="s">
        <v>7</v>
      </c>
      <c r="O25" s="20" t="s">
        <v>3</v>
      </c>
      <c r="P25" s="17">
        <f>(C25+C28)</f>
        <v>3754</v>
      </c>
      <c r="Q25" s="14">
        <f>SUM(P25/P30)</f>
        <v>0.20225203383438392</v>
      </c>
      <c r="R25" s="2">
        <v>1</v>
      </c>
    </row>
    <row r="26" spans="1:18" s="2" customFormat="1" ht="17.45" customHeight="1" thickBot="1">
      <c r="A26" s="7" t="s">
        <v>471</v>
      </c>
      <c r="B26" s="12" t="s">
        <v>5</v>
      </c>
      <c r="C26" s="10">
        <v>1747</v>
      </c>
      <c r="D26" s="10">
        <v>1766</v>
      </c>
      <c r="E26" s="10">
        <v>1773</v>
      </c>
      <c r="F26" s="10">
        <v>1794</v>
      </c>
      <c r="G26" s="10">
        <v>1840</v>
      </c>
      <c r="H26" s="10">
        <v>1867</v>
      </c>
      <c r="I26" s="10">
        <v>1898</v>
      </c>
      <c r="J26" s="10">
        <v>1966</v>
      </c>
      <c r="K26" s="10">
        <v>2224</v>
      </c>
      <c r="L26" s="10">
        <v>2413</v>
      </c>
      <c r="M26" s="9">
        <v>2539</v>
      </c>
      <c r="N26" s="11" t="s">
        <v>10</v>
      </c>
      <c r="O26" s="21" t="s">
        <v>16</v>
      </c>
      <c r="P26" s="17">
        <v>1225</v>
      </c>
      <c r="Q26" s="14">
        <f>SUM(P26/P30)</f>
        <v>6.5998599213404452E-2</v>
      </c>
      <c r="R26" s="2">
        <v>1</v>
      </c>
    </row>
    <row r="27" spans="1:18" s="2" customFormat="1" ht="17.45" customHeight="1" thickBot="1">
      <c r="A27" s="18" t="s">
        <v>473</v>
      </c>
      <c r="B27" s="19" t="s">
        <v>5</v>
      </c>
      <c r="C27" s="10">
        <v>1713</v>
      </c>
      <c r="D27" s="10">
        <v>1721</v>
      </c>
      <c r="E27" s="10">
        <v>1726</v>
      </c>
      <c r="F27" s="10">
        <v>1738</v>
      </c>
      <c r="G27" s="10">
        <v>1747</v>
      </c>
      <c r="H27" s="10">
        <v>1780</v>
      </c>
      <c r="I27" s="10">
        <v>1812</v>
      </c>
      <c r="J27" s="10">
        <v>1847</v>
      </c>
      <c r="K27" s="10">
        <v>2062</v>
      </c>
      <c r="L27" s="10">
        <v>2147</v>
      </c>
      <c r="M27" s="10">
        <v>2241</v>
      </c>
      <c r="N27" s="9"/>
      <c r="O27" s="49" t="s">
        <v>22</v>
      </c>
      <c r="P27" s="17">
        <v>725</v>
      </c>
      <c r="Q27" s="14">
        <f>SUM(P27/P30)</f>
        <v>3.9060395452831208E-2</v>
      </c>
    </row>
    <row r="28" spans="1:18" s="2" customFormat="1" ht="17.45" customHeight="1" thickBot="1">
      <c r="A28" s="18" t="s">
        <v>472</v>
      </c>
      <c r="B28" s="28" t="s">
        <v>3</v>
      </c>
      <c r="C28" s="10">
        <v>1361</v>
      </c>
      <c r="D28" s="10">
        <v>1387</v>
      </c>
      <c r="E28" s="10">
        <v>1394</v>
      </c>
      <c r="F28" s="10">
        <v>1411</v>
      </c>
      <c r="G28" s="10">
        <v>1446</v>
      </c>
      <c r="H28" s="10">
        <v>1469</v>
      </c>
      <c r="I28" s="10">
        <v>1490</v>
      </c>
      <c r="J28" s="10">
        <v>1558</v>
      </c>
      <c r="K28" s="10">
        <v>1721</v>
      </c>
      <c r="L28" s="10" t="s">
        <v>20</v>
      </c>
      <c r="O28" s="83" t="s">
        <v>30</v>
      </c>
      <c r="P28" s="17">
        <v>767</v>
      </c>
      <c r="Q28" s="14">
        <f>SUM(P28/P30)</f>
        <v>4.1323204568719359E-2</v>
      </c>
    </row>
    <row r="29" spans="1:18" s="2" customFormat="1" ht="17.45" customHeight="1" thickBot="1">
      <c r="A29" s="7" t="s">
        <v>468</v>
      </c>
      <c r="B29" s="44" t="s">
        <v>16</v>
      </c>
      <c r="C29" s="10">
        <v>1225</v>
      </c>
      <c r="D29" s="10">
        <v>1247</v>
      </c>
      <c r="E29" s="10">
        <v>1254</v>
      </c>
      <c r="F29" s="10">
        <v>1287</v>
      </c>
      <c r="G29" s="10">
        <v>1315</v>
      </c>
      <c r="H29" s="10">
        <v>1374</v>
      </c>
      <c r="I29" s="10">
        <v>1792</v>
      </c>
      <c r="J29" s="10">
        <v>2156</v>
      </c>
      <c r="K29" s="10">
        <v>2343</v>
      </c>
      <c r="L29" s="10">
        <v>2461</v>
      </c>
      <c r="M29" s="9">
        <v>2827</v>
      </c>
      <c r="N29" s="9" t="s">
        <v>6</v>
      </c>
      <c r="O29" s="13" t="s">
        <v>17</v>
      </c>
      <c r="P29" s="17">
        <f>(C23+C30+C33+C34+C35+C36)</f>
        <v>5838</v>
      </c>
      <c r="Q29" s="14">
        <f>SUM(P29/P30)</f>
        <v>0.31453046710845323</v>
      </c>
      <c r="R29" s="2">
        <v>1</v>
      </c>
    </row>
    <row r="30" spans="1:18" s="2" customFormat="1" ht="17.45" customHeight="1" thickBot="1">
      <c r="A30" s="18" t="s">
        <v>467</v>
      </c>
      <c r="B30" s="23" t="s">
        <v>14</v>
      </c>
      <c r="C30" s="10">
        <v>1048</v>
      </c>
      <c r="D30" s="10">
        <v>1065</v>
      </c>
      <c r="E30" s="10">
        <v>1079</v>
      </c>
      <c r="F30" s="10">
        <v>1101</v>
      </c>
      <c r="G30" s="10">
        <v>1146</v>
      </c>
      <c r="H30" s="10">
        <v>1219</v>
      </c>
      <c r="I30" s="10">
        <v>1257</v>
      </c>
      <c r="J30" s="10">
        <v>1435</v>
      </c>
      <c r="K30" s="10" t="s">
        <v>20</v>
      </c>
      <c r="P30" s="24">
        <v>18561</v>
      </c>
    </row>
    <row r="31" spans="1:18" s="2" customFormat="1" ht="17.45" customHeight="1" thickBot="1">
      <c r="A31" s="18" t="s">
        <v>469</v>
      </c>
      <c r="B31" s="76" t="s">
        <v>30</v>
      </c>
      <c r="C31" s="10">
        <v>767</v>
      </c>
      <c r="D31" s="10">
        <v>780</v>
      </c>
      <c r="E31" s="10">
        <v>786</v>
      </c>
      <c r="F31" s="10">
        <v>819</v>
      </c>
      <c r="G31" s="10">
        <v>835</v>
      </c>
      <c r="H31" s="10">
        <v>919</v>
      </c>
      <c r="I31" s="10" t="s">
        <v>20</v>
      </c>
    </row>
    <row r="32" spans="1:18" s="2" customFormat="1" ht="17.45" customHeight="1" thickBot="1">
      <c r="A32" s="18" t="s">
        <v>470</v>
      </c>
      <c r="B32" s="48" t="s">
        <v>22</v>
      </c>
      <c r="C32" s="10">
        <v>725</v>
      </c>
      <c r="D32" s="10">
        <v>768</v>
      </c>
      <c r="E32" s="10">
        <v>779</v>
      </c>
      <c r="F32" s="10">
        <v>841</v>
      </c>
      <c r="G32" s="10">
        <v>923</v>
      </c>
      <c r="H32" s="10">
        <v>1055</v>
      </c>
      <c r="I32" s="10">
        <v>1241</v>
      </c>
      <c r="J32" s="10" t="s">
        <v>20</v>
      </c>
      <c r="L32" s="13"/>
      <c r="M32" s="17"/>
      <c r="N32" s="14"/>
    </row>
    <row r="33" spans="1:20" s="2" customFormat="1" ht="17.45" customHeight="1" thickBot="1">
      <c r="A33" s="18" t="s">
        <v>474</v>
      </c>
      <c r="B33" s="23" t="s">
        <v>14</v>
      </c>
      <c r="C33" s="10">
        <v>559</v>
      </c>
      <c r="D33" s="10">
        <v>576</v>
      </c>
      <c r="E33" s="10">
        <v>586</v>
      </c>
      <c r="F33" s="10">
        <v>625</v>
      </c>
      <c r="G33" s="10">
        <v>670</v>
      </c>
      <c r="H33" s="10" t="s">
        <v>20</v>
      </c>
      <c r="M33" s="17"/>
    </row>
    <row r="34" spans="1:20" s="2" customFormat="1" ht="17.45" customHeight="1" thickBot="1">
      <c r="A34" s="18" t="s">
        <v>475</v>
      </c>
      <c r="B34" s="23" t="s">
        <v>14</v>
      </c>
      <c r="C34" s="10">
        <v>376</v>
      </c>
      <c r="D34" s="10">
        <v>413</v>
      </c>
      <c r="E34" s="10">
        <v>417</v>
      </c>
      <c r="F34" s="10">
        <v>470</v>
      </c>
      <c r="G34" s="10" t="s">
        <v>20</v>
      </c>
      <c r="L34" s="13"/>
      <c r="M34" s="17"/>
      <c r="N34" s="14"/>
    </row>
    <row r="35" spans="1:20" s="2" customFormat="1" ht="17.45" customHeight="1" thickBot="1">
      <c r="A35" s="18" t="s">
        <v>476</v>
      </c>
      <c r="B35" s="23" t="s">
        <v>14</v>
      </c>
      <c r="C35" s="10">
        <v>348</v>
      </c>
      <c r="D35" s="10">
        <v>384</v>
      </c>
      <c r="E35" s="10">
        <v>397</v>
      </c>
      <c r="F35" s="10" t="s">
        <v>20</v>
      </c>
      <c r="N35" s="24"/>
    </row>
    <row r="36" spans="1:20" s="2" customFormat="1" ht="17.45" customHeight="1" thickBot="1">
      <c r="A36" s="18" t="s">
        <v>477</v>
      </c>
      <c r="B36" s="23" t="s">
        <v>14</v>
      </c>
      <c r="C36" s="10">
        <v>96</v>
      </c>
      <c r="D36" s="10">
        <v>100</v>
      </c>
      <c r="E36" s="10" t="s">
        <v>20</v>
      </c>
      <c r="I36" s="13"/>
      <c r="J36" s="14"/>
      <c r="L36" s="17"/>
    </row>
    <row r="37" spans="1:20">
      <c r="C37" s="33"/>
    </row>
    <row r="38" spans="1:20" s="2" customFormat="1" ht="17.45" customHeight="1">
      <c r="A38" s="1" t="s">
        <v>489</v>
      </c>
    </row>
    <row r="39" spans="1:20" s="2" customFormat="1" ht="10.5" customHeight="1" thickBot="1">
      <c r="A39" s="1"/>
    </row>
    <row r="40" spans="1:20" s="2" customFormat="1" ht="16.5" customHeight="1" thickBot="1">
      <c r="A40" s="4" t="s">
        <v>0</v>
      </c>
      <c r="B40" s="5" t="s">
        <v>1</v>
      </c>
      <c r="C40" s="5" t="s">
        <v>2</v>
      </c>
      <c r="D40" s="5">
        <v>2</v>
      </c>
      <c r="E40" s="5">
        <v>3</v>
      </c>
      <c r="F40" s="5">
        <v>4</v>
      </c>
      <c r="G40" s="5">
        <v>5</v>
      </c>
      <c r="H40" s="5">
        <v>6</v>
      </c>
      <c r="I40" s="5">
        <v>7</v>
      </c>
      <c r="J40" s="5">
        <v>8</v>
      </c>
      <c r="K40" s="5">
        <v>9</v>
      </c>
      <c r="L40" s="5">
        <v>10</v>
      </c>
      <c r="M40" s="5">
        <v>11</v>
      </c>
      <c r="N40" s="5">
        <v>12</v>
      </c>
      <c r="O40" s="5">
        <v>13</v>
      </c>
      <c r="P40" s="6"/>
      <c r="Q40" s="13" t="s">
        <v>9</v>
      </c>
      <c r="R40" s="14">
        <f>(14944/36307)</f>
        <v>0.41160106866444485</v>
      </c>
    </row>
    <row r="41" spans="1:20" s="2" customFormat="1" ht="16.5" customHeight="1" thickBot="1">
      <c r="A41" s="7" t="s">
        <v>334</v>
      </c>
      <c r="B41" s="12" t="s">
        <v>5</v>
      </c>
      <c r="C41" s="9">
        <v>2894</v>
      </c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1" t="s">
        <v>4</v>
      </c>
      <c r="R41" s="13" t="s">
        <v>11</v>
      </c>
      <c r="S41" s="13" t="s">
        <v>12</v>
      </c>
      <c r="T41" s="13" t="s">
        <v>13</v>
      </c>
    </row>
    <row r="42" spans="1:20" s="2" customFormat="1" ht="16.5" customHeight="1" thickBot="1">
      <c r="A42" s="7" t="s">
        <v>71</v>
      </c>
      <c r="B42" s="44" t="s">
        <v>16</v>
      </c>
      <c r="C42" s="10">
        <v>2097</v>
      </c>
      <c r="D42" s="10">
        <v>2147</v>
      </c>
      <c r="E42" s="10">
        <v>2177</v>
      </c>
      <c r="F42" s="10">
        <v>2205</v>
      </c>
      <c r="G42" s="10">
        <v>2211</v>
      </c>
      <c r="H42" s="10">
        <v>2295</v>
      </c>
      <c r="I42" s="9">
        <v>2709</v>
      </c>
      <c r="J42" s="9"/>
      <c r="K42" s="10"/>
      <c r="L42" s="10"/>
      <c r="M42" s="10"/>
      <c r="N42" s="10"/>
      <c r="O42" s="10"/>
      <c r="P42" s="11" t="s">
        <v>7</v>
      </c>
      <c r="Q42" s="16" t="s">
        <v>5</v>
      </c>
      <c r="R42" s="17">
        <f>(C41+C43+C53)</f>
        <v>5467</v>
      </c>
      <c r="S42" s="14">
        <f>SUM(R42/R49)</f>
        <v>0.369441816461684</v>
      </c>
      <c r="T42" s="2">
        <v>2</v>
      </c>
    </row>
    <row r="43" spans="1:20" s="2" customFormat="1" ht="16.5" customHeight="1" thickBot="1">
      <c r="A43" s="7" t="s">
        <v>490</v>
      </c>
      <c r="B43" s="12" t="s">
        <v>5</v>
      </c>
      <c r="C43" s="10">
        <v>2086</v>
      </c>
      <c r="D43" s="10">
        <v>2247</v>
      </c>
      <c r="E43" s="10">
        <v>2304</v>
      </c>
      <c r="F43" s="9">
        <v>2567</v>
      </c>
      <c r="G43" s="10"/>
      <c r="H43" s="10"/>
      <c r="I43" s="10"/>
      <c r="J43" s="10"/>
      <c r="K43" s="10"/>
      <c r="L43" s="10"/>
      <c r="M43" s="10"/>
      <c r="N43" s="10"/>
      <c r="O43" s="10"/>
      <c r="P43" s="11" t="s">
        <v>8</v>
      </c>
      <c r="Q43" s="20" t="s">
        <v>3</v>
      </c>
      <c r="R43" s="17">
        <f>(C46+C48+C52)</f>
        <v>2107</v>
      </c>
      <c r="S43" s="14">
        <f>SUM(R43/R49)</f>
        <v>0.14238410596026491</v>
      </c>
    </row>
    <row r="44" spans="1:20" s="2" customFormat="1" ht="16.5" customHeight="1" thickBot="1">
      <c r="A44" s="7" t="s">
        <v>497</v>
      </c>
      <c r="B44" s="84" t="s">
        <v>30</v>
      </c>
      <c r="C44" s="10">
        <v>1233</v>
      </c>
      <c r="D44" s="10">
        <v>1256</v>
      </c>
      <c r="E44" s="10">
        <v>1277</v>
      </c>
      <c r="F44" s="10">
        <v>1289</v>
      </c>
      <c r="G44" s="10">
        <v>1292</v>
      </c>
      <c r="H44" s="10">
        <v>1340</v>
      </c>
      <c r="I44" s="10">
        <v>1421</v>
      </c>
      <c r="J44" s="10">
        <v>1503</v>
      </c>
      <c r="K44" s="10">
        <v>1559</v>
      </c>
      <c r="L44" s="10">
        <v>1769</v>
      </c>
      <c r="M44" s="10">
        <v>2407</v>
      </c>
      <c r="N44" s="9">
        <v>2535</v>
      </c>
      <c r="O44" s="10"/>
      <c r="P44" s="9" t="s">
        <v>6</v>
      </c>
      <c r="Q44" s="21" t="s">
        <v>16</v>
      </c>
      <c r="R44" s="17">
        <f>(C42+C50)</f>
        <v>2772</v>
      </c>
      <c r="S44" s="14">
        <f>SUM(R44/R49)</f>
        <v>0.18732261116367077</v>
      </c>
      <c r="T44" s="2">
        <v>1</v>
      </c>
    </row>
    <row r="45" spans="1:20" s="2" customFormat="1" ht="16.5" customHeight="1" thickBot="1">
      <c r="A45" s="7" t="s">
        <v>493</v>
      </c>
      <c r="B45" s="79" t="s">
        <v>22</v>
      </c>
      <c r="C45" s="10">
        <v>809</v>
      </c>
      <c r="D45" s="10">
        <v>820</v>
      </c>
      <c r="E45" s="10">
        <v>861</v>
      </c>
      <c r="F45" s="10">
        <v>886</v>
      </c>
      <c r="G45" s="10">
        <v>891</v>
      </c>
      <c r="H45" s="10">
        <v>1036</v>
      </c>
      <c r="I45" s="10">
        <v>1086</v>
      </c>
      <c r="J45" s="10">
        <v>1140</v>
      </c>
      <c r="K45" s="10">
        <v>1230</v>
      </c>
      <c r="L45" s="10">
        <v>1395</v>
      </c>
      <c r="M45" s="10">
        <v>1503</v>
      </c>
      <c r="N45" s="10">
        <v>1755</v>
      </c>
      <c r="O45" s="9">
        <v>1787</v>
      </c>
      <c r="P45" s="11" t="s">
        <v>10</v>
      </c>
      <c r="Q45" s="49" t="s">
        <v>22</v>
      </c>
      <c r="R45" s="17">
        <v>809</v>
      </c>
      <c r="S45" s="14">
        <f>SUM(R45/R49)</f>
        <v>5.4669549939180967E-2</v>
      </c>
      <c r="T45" s="2">
        <v>1</v>
      </c>
    </row>
    <row r="46" spans="1:20" s="2" customFormat="1" ht="16.5" customHeight="1" thickBot="1">
      <c r="A46" s="18" t="s">
        <v>492</v>
      </c>
      <c r="B46" s="28" t="s">
        <v>3</v>
      </c>
      <c r="C46" s="10">
        <v>773</v>
      </c>
      <c r="D46" s="10">
        <v>840</v>
      </c>
      <c r="E46" s="10">
        <v>874</v>
      </c>
      <c r="F46" s="10">
        <v>994</v>
      </c>
      <c r="G46" s="10">
        <v>1071</v>
      </c>
      <c r="H46" s="10">
        <v>1130</v>
      </c>
      <c r="I46" s="10">
        <v>1148</v>
      </c>
      <c r="J46" s="10">
        <v>1156</v>
      </c>
      <c r="K46" s="10">
        <v>1219</v>
      </c>
      <c r="L46" s="10">
        <v>1307</v>
      </c>
      <c r="M46" s="10">
        <v>1357</v>
      </c>
      <c r="N46" s="10" t="s">
        <v>20</v>
      </c>
      <c r="Q46" s="78" t="s">
        <v>29</v>
      </c>
      <c r="R46" s="17">
        <v>648</v>
      </c>
      <c r="S46" s="14">
        <f>SUM(R46/R49)</f>
        <v>4.3789701310987972E-2</v>
      </c>
    </row>
    <row r="47" spans="1:20" s="2" customFormat="1" ht="16.5" customHeight="1" thickBot="1">
      <c r="A47" s="18" t="s">
        <v>498</v>
      </c>
      <c r="B47" s="76" t="s">
        <v>30</v>
      </c>
      <c r="C47" s="10">
        <v>704</v>
      </c>
      <c r="D47" s="10">
        <v>707</v>
      </c>
      <c r="E47" s="10">
        <v>720</v>
      </c>
      <c r="F47" s="10">
        <v>736</v>
      </c>
      <c r="G47" s="10">
        <v>737</v>
      </c>
      <c r="H47" s="10">
        <v>753</v>
      </c>
      <c r="I47" s="10">
        <v>818</v>
      </c>
      <c r="J47" s="10">
        <v>871</v>
      </c>
      <c r="K47" s="10">
        <v>886</v>
      </c>
      <c r="L47" s="10">
        <v>946</v>
      </c>
      <c r="M47" s="10" t="s">
        <v>20</v>
      </c>
      <c r="N47"/>
      <c r="O47"/>
      <c r="Q47" s="75" t="s">
        <v>30</v>
      </c>
      <c r="R47" s="17">
        <f>(C44+C47)</f>
        <v>1937</v>
      </c>
      <c r="S47" s="14">
        <f>SUM(R47/R49)</f>
        <v>0.13089606703608594</v>
      </c>
      <c r="T47" s="2">
        <v>1</v>
      </c>
    </row>
    <row r="48" spans="1:20" s="2" customFormat="1" ht="16.5" customHeight="1" thickBot="1">
      <c r="A48" s="18" t="s">
        <v>332</v>
      </c>
      <c r="B48" s="28" t="s">
        <v>3</v>
      </c>
      <c r="C48" s="10">
        <v>691</v>
      </c>
      <c r="D48" s="10">
        <v>700</v>
      </c>
      <c r="E48" s="10">
        <v>716</v>
      </c>
      <c r="F48" s="10">
        <v>733</v>
      </c>
      <c r="G48" s="10">
        <v>734</v>
      </c>
      <c r="H48" s="10">
        <v>838</v>
      </c>
      <c r="I48" s="10">
        <v>886</v>
      </c>
      <c r="J48" s="10">
        <v>906</v>
      </c>
      <c r="K48" s="10">
        <v>1376</v>
      </c>
      <c r="L48" s="10">
        <v>1487</v>
      </c>
      <c r="M48" s="10">
        <v>1548</v>
      </c>
      <c r="N48" s="10">
        <v>1751</v>
      </c>
      <c r="O48" s="10">
        <v>1785</v>
      </c>
      <c r="P48" s="11"/>
      <c r="Q48" s="13" t="s">
        <v>17</v>
      </c>
      <c r="R48" s="17">
        <f>(C49+C54)</f>
        <v>1058</v>
      </c>
      <c r="S48" s="14">
        <f>SUM(R48/R49)</f>
        <v>7.1496148128125422E-2</v>
      </c>
    </row>
    <row r="49" spans="1:20" s="2" customFormat="1" ht="16.5" customHeight="1" thickBot="1">
      <c r="A49" s="18" t="s">
        <v>495</v>
      </c>
      <c r="B49" s="23" t="s">
        <v>14</v>
      </c>
      <c r="C49" s="10">
        <v>686</v>
      </c>
      <c r="D49" s="10">
        <v>699</v>
      </c>
      <c r="E49" s="10">
        <v>745</v>
      </c>
      <c r="F49" s="10">
        <v>754</v>
      </c>
      <c r="G49" s="10">
        <v>755</v>
      </c>
      <c r="H49" s="10">
        <v>779</v>
      </c>
      <c r="I49" s="10">
        <v>811</v>
      </c>
      <c r="J49" s="10">
        <v>828</v>
      </c>
      <c r="K49" s="10">
        <v>847</v>
      </c>
      <c r="L49" s="10" t="s">
        <v>20</v>
      </c>
      <c r="N49"/>
      <c r="O49"/>
      <c r="P49"/>
      <c r="R49" s="24">
        <v>14798</v>
      </c>
    </row>
    <row r="50" spans="1:20" s="2" customFormat="1" ht="16.5" customHeight="1" thickBot="1">
      <c r="A50" s="18" t="s">
        <v>491</v>
      </c>
      <c r="B50" s="22" t="s">
        <v>16</v>
      </c>
      <c r="C50" s="10">
        <v>675</v>
      </c>
      <c r="D50" s="10">
        <v>689</v>
      </c>
      <c r="E50" s="10">
        <v>700</v>
      </c>
      <c r="F50" s="10">
        <v>718</v>
      </c>
      <c r="G50" s="10">
        <v>720</v>
      </c>
      <c r="H50" s="10">
        <v>751</v>
      </c>
      <c r="I50" s="10" t="s">
        <v>20</v>
      </c>
      <c r="J50"/>
    </row>
    <row r="51" spans="1:20" s="2" customFormat="1" ht="16.5" customHeight="1" thickBot="1">
      <c r="A51" s="18" t="s">
        <v>496</v>
      </c>
      <c r="B51" s="77" t="s">
        <v>29</v>
      </c>
      <c r="C51" s="10">
        <v>648</v>
      </c>
      <c r="D51" s="10">
        <v>655</v>
      </c>
      <c r="E51" s="10">
        <v>674</v>
      </c>
      <c r="F51" s="10">
        <v>691</v>
      </c>
      <c r="G51" s="10">
        <v>692</v>
      </c>
      <c r="H51" s="10" t="s">
        <v>20</v>
      </c>
      <c r="K51" s="75"/>
      <c r="L51" s="17"/>
      <c r="M51" s="14"/>
      <c r="N51" s="17"/>
    </row>
    <row r="52" spans="1:20" s="2" customFormat="1" ht="16.5" customHeight="1" thickBot="1">
      <c r="A52" s="18" t="s">
        <v>499</v>
      </c>
      <c r="B52" s="28" t="s">
        <v>3</v>
      </c>
      <c r="C52" s="10">
        <v>643</v>
      </c>
      <c r="D52" s="10">
        <v>649</v>
      </c>
      <c r="E52" s="10">
        <v>667</v>
      </c>
      <c r="F52" s="10">
        <v>696</v>
      </c>
      <c r="G52" s="10">
        <v>699</v>
      </c>
      <c r="H52" s="10">
        <v>810</v>
      </c>
      <c r="I52" s="10">
        <v>817</v>
      </c>
      <c r="J52" s="10">
        <v>825</v>
      </c>
      <c r="K52" s="10" t="s">
        <v>20</v>
      </c>
      <c r="L52" s="17"/>
      <c r="M52" s="14"/>
    </row>
    <row r="53" spans="1:20" s="2" customFormat="1" ht="16.5" customHeight="1" thickBot="1">
      <c r="A53" s="18" t="s">
        <v>494</v>
      </c>
      <c r="B53" s="19" t="s">
        <v>5</v>
      </c>
      <c r="C53" s="10">
        <v>487</v>
      </c>
      <c r="D53" s="10">
        <v>547</v>
      </c>
      <c r="E53" s="10">
        <v>567</v>
      </c>
      <c r="F53" s="10" t="s">
        <v>20</v>
      </c>
      <c r="L53" s="24"/>
    </row>
    <row r="54" spans="1:20" s="2" customFormat="1" ht="16.5" customHeight="1" thickBot="1">
      <c r="A54" s="18" t="s">
        <v>1066</v>
      </c>
      <c r="B54" s="23" t="s">
        <v>14</v>
      </c>
      <c r="C54" s="10">
        <v>372</v>
      </c>
      <c r="D54" s="10">
        <v>375</v>
      </c>
      <c r="E54" s="10" t="s">
        <v>20</v>
      </c>
    </row>
    <row r="56" spans="1:20" s="2" customFormat="1" ht="17.45" customHeight="1">
      <c r="A56" s="1" t="s">
        <v>501</v>
      </c>
    </row>
    <row r="57" spans="1:20" s="2" customFormat="1" ht="10.5" customHeight="1" thickBot="1">
      <c r="A57" s="1"/>
    </row>
    <row r="58" spans="1:20" s="2" customFormat="1" ht="16.5" customHeight="1" thickBot="1">
      <c r="A58" s="4" t="s">
        <v>0</v>
      </c>
      <c r="B58" s="5" t="s">
        <v>1</v>
      </c>
      <c r="C58" s="5" t="s">
        <v>2</v>
      </c>
      <c r="D58" s="5">
        <v>2</v>
      </c>
      <c r="E58" s="5">
        <v>3</v>
      </c>
      <c r="F58" s="5">
        <v>4</v>
      </c>
      <c r="G58" s="5">
        <v>5</v>
      </c>
      <c r="H58" s="5">
        <v>6</v>
      </c>
      <c r="I58" s="5">
        <v>7</v>
      </c>
      <c r="J58" s="5">
        <v>8</v>
      </c>
      <c r="K58" s="5">
        <v>9</v>
      </c>
      <c r="L58" s="5">
        <v>10</v>
      </c>
      <c r="M58" s="5">
        <v>11</v>
      </c>
      <c r="N58" s="5">
        <v>12</v>
      </c>
      <c r="O58" s="5">
        <v>13</v>
      </c>
      <c r="P58" s="6"/>
      <c r="Q58" s="13" t="s">
        <v>9</v>
      </c>
      <c r="R58" s="14">
        <f>(12127/25496)</f>
        <v>0.4756432381550047</v>
      </c>
    </row>
    <row r="59" spans="1:20" s="2" customFormat="1" ht="16.5" customHeight="1" thickBot="1">
      <c r="A59" s="7" t="s">
        <v>340</v>
      </c>
      <c r="B59" s="12" t="s">
        <v>5</v>
      </c>
      <c r="C59" s="9">
        <v>2774</v>
      </c>
      <c r="D59" s="10"/>
      <c r="E59" s="10"/>
      <c r="F59" s="10"/>
      <c r="G59" s="9"/>
      <c r="H59" s="10"/>
      <c r="I59" s="9"/>
      <c r="J59" s="10"/>
      <c r="K59" s="9"/>
      <c r="L59" s="10"/>
      <c r="M59" s="9"/>
      <c r="N59" s="10"/>
      <c r="O59" s="9"/>
      <c r="P59" s="11" t="s">
        <v>4</v>
      </c>
      <c r="R59" s="13" t="s">
        <v>11</v>
      </c>
      <c r="S59" s="13" t="s">
        <v>12</v>
      </c>
      <c r="T59" s="13" t="s">
        <v>13</v>
      </c>
    </row>
    <row r="60" spans="1:20" s="2" customFormat="1" ht="16.5" customHeight="1" thickBot="1">
      <c r="A60" s="7" t="s">
        <v>515</v>
      </c>
      <c r="B60" s="8" t="s">
        <v>3</v>
      </c>
      <c r="C60" s="10">
        <v>1359</v>
      </c>
      <c r="D60" s="10">
        <v>1393</v>
      </c>
      <c r="E60" s="10">
        <v>1399</v>
      </c>
      <c r="F60" s="10">
        <v>1408</v>
      </c>
      <c r="G60" s="10">
        <v>1471</v>
      </c>
      <c r="H60" s="10">
        <v>1492</v>
      </c>
      <c r="I60" s="10">
        <v>1542</v>
      </c>
      <c r="J60" s="10">
        <v>1588</v>
      </c>
      <c r="K60" s="10">
        <v>1604</v>
      </c>
      <c r="L60" s="10">
        <v>1689</v>
      </c>
      <c r="M60" s="10">
        <v>1741</v>
      </c>
      <c r="N60" s="10">
        <v>1887</v>
      </c>
      <c r="O60" s="9">
        <v>2237</v>
      </c>
      <c r="P60" s="11" t="s">
        <v>7</v>
      </c>
      <c r="Q60" s="16" t="s">
        <v>5</v>
      </c>
      <c r="R60" s="17">
        <f>(C59+C61+C66+C70)</f>
        <v>5105</v>
      </c>
      <c r="S60" s="14">
        <f>SUM(R60/R68)</f>
        <v>0.4253457757040493</v>
      </c>
      <c r="T60" s="2">
        <v>2</v>
      </c>
    </row>
    <row r="61" spans="1:20" s="2" customFormat="1" ht="16.5" customHeight="1" thickBot="1">
      <c r="A61" s="7" t="s">
        <v>517</v>
      </c>
      <c r="B61" s="12" t="s">
        <v>5</v>
      </c>
      <c r="C61" s="10">
        <v>1228</v>
      </c>
      <c r="D61" s="10">
        <v>1312</v>
      </c>
      <c r="E61" s="10">
        <v>1318</v>
      </c>
      <c r="F61" s="10">
        <v>1323</v>
      </c>
      <c r="G61" s="10">
        <v>1332</v>
      </c>
      <c r="H61" s="10">
        <v>1344</v>
      </c>
      <c r="I61" s="10">
        <v>1377</v>
      </c>
      <c r="J61" s="10">
        <v>1446</v>
      </c>
      <c r="K61" s="10">
        <v>1462</v>
      </c>
      <c r="L61" s="10">
        <v>1506</v>
      </c>
      <c r="M61" s="10">
        <v>1616</v>
      </c>
      <c r="N61" s="10">
        <v>2147</v>
      </c>
      <c r="O61" s="9">
        <v>2393</v>
      </c>
      <c r="P61" s="11" t="s">
        <v>8</v>
      </c>
      <c r="Q61" s="20" t="s">
        <v>3</v>
      </c>
      <c r="R61" s="17">
        <f>(C60+C72)</f>
        <v>1486</v>
      </c>
      <c r="S61" s="14">
        <f>SUM(R61/R68)</f>
        <v>0.12381269788368605</v>
      </c>
      <c r="T61" s="2">
        <v>1</v>
      </c>
    </row>
    <row r="62" spans="1:20" s="2" customFormat="1" ht="16.5" customHeight="1" thickBot="1">
      <c r="A62" s="18" t="s">
        <v>222</v>
      </c>
      <c r="B62" s="22" t="s">
        <v>16</v>
      </c>
      <c r="C62" s="10">
        <v>1090</v>
      </c>
      <c r="D62" s="10">
        <v>1113</v>
      </c>
      <c r="E62" s="10">
        <v>1115</v>
      </c>
      <c r="F62" s="10">
        <v>1118</v>
      </c>
      <c r="G62" s="10">
        <v>1129</v>
      </c>
      <c r="H62" s="10">
        <v>1152</v>
      </c>
      <c r="I62" s="10">
        <v>1167</v>
      </c>
      <c r="J62" s="10">
        <v>1181</v>
      </c>
      <c r="K62" s="10">
        <v>1208</v>
      </c>
      <c r="L62" s="10">
        <v>1306</v>
      </c>
      <c r="M62" s="10">
        <v>1444</v>
      </c>
      <c r="N62" s="10">
        <v>1513</v>
      </c>
      <c r="O62" s="10">
        <v>1808</v>
      </c>
      <c r="P62" s="11"/>
      <c r="Q62" s="21" t="s">
        <v>16</v>
      </c>
      <c r="R62" s="17">
        <v>1090</v>
      </c>
      <c r="S62" s="14">
        <f>SUM(R62/R68)</f>
        <v>9.0818196967172138E-2</v>
      </c>
    </row>
    <row r="63" spans="1:20" s="2" customFormat="1" ht="16.5" customHeight="1" thickBot="1">
      <c r="A63" s="18" t="s">
        <v>521</v>
      </c>
      <c r="B63" s="77" t="s">
        <v>29</v>
      </c>
      <c r="C63" s="10">
        <v>940</v>
      </c>
      <c r="D63" s="10">
        <v>959</v>
      </c>
      <c r="E63" s="10">
        <v>963</v>
      </c>
      <c r="F63" s="10">
        <v>968</v>
      </c>
      <c r="G63" s="10">
        <v>988</v>
      </c>
      <c r="H63" s="10">
        <v>1015</v>
      </c>
      <c r="I63" s="10">
        <v>1045</v>
      </c>
      <c r="J63" s="10">
        <v>1075</v>
      </c>
      <c r="K63" s="10">
        <v>1094</v>
      </c>
      <c r="L63" s="10">
        <v>1188</v>
      </c>
      <c r="M63" s="10">
        <v>1301</v>
      </c>
      <c r="N63" s="10">
        <v>1423</v>
      </c>
      <c r="O63" s="10" t="s">
        <v>20</v>
      </c>
      <c r="Q63" s="26" t="s">
        <v>18</v>
      </c>
      <c r="R63" s="17">
        <v>921</v>
      </c>
      <c r="S63" s="14">
        <f>SUM(R63/R68)</f>
        <v>7.6737210464922517E-2</v>
      </c>
    </row>
    <row r="64" spans="1:20" s="2" customFormat="1" ht="16.5" customHeight="1" thickBot="1">
      <c r="A64" s="18" t="s">
        <v>514</v>
      </c>
      <c r="B64" s="27" t="s">
        <v>18</v>
      </c>
      <c r="C64" s="10">
        <v>921</v>
      </c>
      <c r="D64" s="10">
        <v>942</v>
      </c>
      <c r="E64" s="10">
        <v>945</v>
      </c>
      <c r="F64" s="10">
        <v>954</v>
      </c>
      <c r="G64" s="10">
        <v>955</v>
      </c>
      <c r="H64" s="10">
        <v>962</v>
      </c>
      <c r="I64" s="10">
        <v>967</v>
      </c>
      <c r="J64" s="10">
        <v>983</v>
      </c>
      <c r="K64" s="10">
        <v>997</v>
      </c>
      <c r="L64" s="10">
        <v>1032</v>
      </c>
      <c r="M64" s="10" t="s">
        <v>20</v>
      </c>
      <c r="Q64" s="49" t="s">
        <v>22</v>
      </c>
      <c r="R64" s="17">
        <v>550</v>
      </c>
      <c r="S64" s="14">
        <f>SUM(R64/R68)</f>
        <v>4.5825695717380439E-2</v>
      </c>
    </row>
    <row r="65" spans="1:21" s="2" customFormat="1" ht="16.5" customHeight="1" thickBot="1">
      <c r="A65" s="7" t="s">
        <v>520</v>
      </c>
      <c r="B65" s="84" t="s">
        <v>30</v>
      </c>
      <c r="C65" s="10">
        <v>880</v>
      </c>
      <c r="D65" s="10">
        <v>896</v>
      </c>
      <c r="E65" s="10">
        <v>897</v>
      </c>
      <c r="F65" s="10">
        <v>908</v>
      </c>
      <c r="G65" s="10">
        <v>915</v>
      </c>
      <c r="H65" s="10">
        <v>921</v>
      </c>
      <c r="I65" s="10">
        <v>933</v>
      </c>
      <c r="J65" s="10">
        <v>941</v>
      </c>
      <c r="K65" s="10">
        <v>1295</v>
      </c>
      <c r="L65" s="10">
        <v>1459</v>
      </c>
      <c r="M65" s="10">
        <v>1655</v>
      </c>
      <c r="N65" s="10">
        <v>1758</v>
      </c>
      <c r="O65" s="9">
        <v>1889</v>
      </c>
      <c r="P65" s="11" t="s">
        <v>6</v>
      </c>
      <c r="Q65" s="75" t="s">
        <v>30</v>
      </c>
      <c r="R65" s="17">
        <f>(C65+C68)</f>
        <v>1345</v>
      </c>
      <c r="S65" s="14">
        <f>SUM(R65/R68)</f>
        <v>0.11206465589068489</v>
      </c>
      <c r="T65" s="2">
        <v>1</v>
      </c>
    </row>
    <row r="66" spans="1:21" s="2" customFormat="1" ht="16.5" customHeight="1" thickBot="1">
      <c r="A66" s="18" t="s">
        <v>518</v>
      </c>
      <c r="B66" s="19" t="s">
        <v>5</v>
      </c>
      <c r="C66" s="10">
        <v>852</v>
      </c>
      <c r="D66" s="10">
        <v>923</v>
      </c>
      <c r="E66" s="10">
        <v>930</v>
      </c>
      <c r="F66" s="10">
        <v>936</v>
      </c>
      <c r="G66" s="10">
        <v>938</v>
      </c>
      <c r="H66" s="10">
        <v>949</v>
      </c>
      <c r="I66" s="10">
        <v>991</v>
      </c>
      <c r="J66" s="10">
        <v>1117</v>
      </c>
      <c r="K66" s="10">
        <v>1133</v>
      </c>
      <c r="L66" s="10">
        <v>1169</v>
      </c>
      <c r="M66" s="10">
        <v>1266</v>
      </c>
      <c r="N66" s="10" t="s">
        <v>20</v>
      </c>
      <c r="Q66" s="78" t="s">
        <v>29</v>
      </c>
      <c r="R66" s="17">
        <v>940</v>
      </c>
      <c r="S66" s="14">
        <f>SUM(R66/R68)</f>
        <v>7.8320279953341107E-2</v>
      </c>
    </row>
    <row r="67" spans="1:21" s="2" customFormat="1" ht="16.5" customHeight="1" thickBot="1">
      <c r="A67" s="18" t="s">
        <v>519</v>
      </c>
      <c r="B67" s="48" t="s">
        <v>22</v>
      </c>
      <c r="C67" s="10">
        <v>550</v>
      </c>
      <c r="D67" s="10">
        <v>559</v>
      </c>
      <c r="E67" s="10">
        <v>562</v>
      </c>
      <c r="F67" s="10">
        <v>569</v>
      </c>
      <c r="G67" s="10">
        <v>576</v>
      </c>
      <c r="H67" s="10">
        <v>595</v>
      </c>
      <c r="I67" s="10">
        <v>648</v>
      </c>
      <c r="J67" s="10">
        <v>654</v>
      </c>
      <c r="K67" s="10">
        <v>680</v>
      </c>
      <c r="L67" s="10" t="s">
        <v>20</v>
      </c>
      <c r="Q67" s="13" t="s">
        <v>17</v>
      </c>
      <c r="R67" s="17">
        <f>(C69+C71+C73+C74+C75)</f>
        <v>565</v>
      </c>
      <c r="S67" s="14">
        <f>SUM(R67/R68)</f>
        <v>4.7075487418763537E-2</v>
      </c>
    </row>
    <row r="68" spans="1:21" s="2" customFormat="1" ht="16.5" customHeight="1" thickBot="1">
      <c r="A68" s="18" t="s">
        <v>526</v>
      </c>
      <c r="B68" s="76" t="s">
        <v>30</v>
      </c>
      <c r="C68" s="10">
        <v>465</v>
      </c>
      <c r="D68" s="10">
        <v>477</v>
      </c>
      <c r="E68" s="10">
        <v>482</v>
      </c>
      <c r="F68" s="10">
        <v>490</v>
      </c>
      <c r="G68" s="10">
        <v>491</v>
      </c>
      <c r="H68" s="10">
        <v>501</v>
      </c>
      <c r="I68" s="10">
        <v>509</v>
      </c>
      <c r="J68" s="10">
        <v>518</v>
      </c>
      <c r="K68" s="10" t="s">
        <v>20</v>
      </c>
      <c r="R68" s="24">
        <v>12002</v>
      </c>
    </row>
    <row r="69" spans="1:21" s="2" customFormat="1" ht="16.5" customHeight="1" thickBot="1">
      <c r="A69" s="18" t="s">
        <v>516</v>
      </c>
      <c r="B69" s="23" t="s">
        <v>14</v>
      </c>
      <c r="C69" s="10">
        <v>258</v>
      </c>
      <c r="D69" s="10">
        <v>263</v>
      </c>
      <c r="E69" s="10">
        <v>270</v>
      </c>
      <c r="F69" s="10">
        <v>276</v>
      </c>
      <c r="G69" s="10">
        <v>279</v>
      </c>
      <c r="H69" s="10">
        <v>296</v>
      </c>
      <c r="I69" s="10" t="s">
        <v>20</v>
      </c>
      <c r="M69" s="21"/>
      <c r="N69" s="17"/>
      <c r="O69" s="14"/>
    </row>
    <row r="70" spans="1:21" s="2" customFormat="1" ht="16.5" customHeight="1" thickBot="1">
      <c r="A70" s="18" t="s">
        <v>524</v>
      </c>
      <c r="B70" s="19" t="s">
        <v>5</v>
      </c>
      <c r="C70" s="10">
        <v>251</v>
      </c>
      <c r="D70" s="10">
        <v>317</v>
      </c>
      <c r="E70" s="10">
        <v>330</v>
      </c>
      <c r="F70" s="10">
        <v>332</v>
      </c>
      <c r="G70" s="10">
        <v>333</v>
      </c>
      <c r="H70" s="10">
        <v>338</v>
      </c>
      <c r="I70" s="10">
        <v>356</v>
      </c>
      <c r="J70" s="10" t="s">
        <v>20</v>
      </c>
      <c r="M70" s="26"/>
      <c r="N70" s="17"/>
      <c r="O70" s="14"/>
    </row>
    <row r="71" spans="1:21" s="2" customFormat="1" ht="16.5" customHeight="1" thickBot="1">
      <c r="A71" s="18" t="s">
        <v>523</v>
      </c>
      <c r="B71" s="23" t="s">
        <v>14</v>
      </c>
      <c r="C71" s="10">
        <v>147</v>
      </c>
      <c r="D71" s="10">
        <v>150</v>
      </c>
      <c r="E71" s="10">
        <v>165</v>
      </c>
      <c r="F71" s="10">
        <v>182</v>
      </c>
      <c r="G71" s="10">
        <v>183</v>
      </c>
      <c r="H71" s="10" t="s">
        <v>20</v>
      </c>
      <c r="M71" s="49"/>
      <c r="N71" s="17"/>
      <c r="O71" s="14"/>
    </row>
    <row r="72" spans="1:21" s="2" customFormat="1" ht="16.5" customHeight="1" thickBot="1">
      <c r="A72" s="18" t="s">
        <v>522</v>
      </c>
      <c r="B72" s="28" t="s">
        <v>3</v>
      </c>
      <c r="C72" s="10">
        <v>127</v>
      </c>
      <c r="D72" s="10">
        <v>129</v>
      </c>
      <c r="E72" s="10">
        <v>130</v>
      </c>
      <c r="F72" s="10">
        <v>131</v>
      </c>
      <c r="G72" s="10" t="s">
        <v>20</v>
      </c>
      <c r="M72" s="75"/>
      <c r="N72" s="17"/>
      <c r="O72" s="14"/>
    </row>
    <row r="73" spans="1:21" s="2" customFormat="1" ht="16.5" customHeight="1" thickBot="1">
      <c r="A73" s="18" t="s">
        <v>342</v>
      </c>
      <c r="B73" s="23" t="s">
        <v>528</v>
      </c>
      <c r="C73" s="10">
        <v>83</v>
      </c>
      <c r="D73" s="10">
        <v>87</v>
      </c>
      <c r="E73" s="10">
        <v>90</v>
      </c>
      <c r="F73" s="10" t="s">
        <v>20</v>
      </c>
      <c r="M73" s="78"/>
      <c r="N73" s="17"/>
      <c r="O73" s="14"/>
    </row>
    <row r="74" spans="1:21" s="2" customFormat="1" ht="16.5" customHeight="1" thickBot="1">
      <c r="A74" s="18" t="s">
        <v>527</v>
      </c>
      <c r="B74" s="23" t="s">
        <v>14</v>
      </c>
      <c r="C74" s="10">
        <v>45</v>
      </c>
      <c r="D74" s="10">
        <v>46</v>
      </c>
      <c r="E74" s="10" t="s">
        <v>20</v>
      </c>
      <c r="M74" s="13"/>
      <c r="N74" s="17"/>
      <c r="O74" s="14"/>
    </row>
    <row r="75" spans="1:21" s="2" customFormat="1" ht="16.5" customHeight="1" thickBot="1">
      <c r="A75" s="18" t="s">
        <v>525</v>
      </c>
      <c r="B75" s="23" t="s">
        <v>14</v>
      </c>
      <c r="C75" s="10">
        <v>32</v>
      </c>
      <c r="D75" s="10">
        <v>35</v>
      </c>
      <c r="E75" s="10" t="s">
        <v>20</v>
      </c>
      <c r="N75" s="24"/>
    </row>
    <row r="76" spans="1:21" s="2" customFormat="1" ht="11.25" customHeight="1">
      <c r="A76" s="29"/>
      <c r="B76" s="30"/>
      <c r="C76" s="46"/>
      <c r="D76" s="46"/>
      <c r="E76" s="46"/>
      <c r="F76" s="17"/>
      <c r="G76" s="17"/>
      <c r="H76" s="17"/>
      <c r="I76" s="17"/>
      <c r="J76" s="17"/>
      <c r="K76" s="17"/>
      <c r="L76" s="17"/>
      <c r="M76" s="17"/>
      <c r="N76" s="45"/>
    </row>
    <row r="77" spans="1:21" s="2" customFormat="1" ht="17.45" customHeight="1">
      <c r="A77" s="1" t="s">
        <v>500</v>
      </c>
    </row>
    <row r="78" spans="1:21" s="2" customFormat="1" ht="10.5" customHeight="1" thickBot="1">
      <c r="A78" s="1"/>
    </row>
    <row r="79" spans="1:21" s="2" customFormat="1" ht="16.5" customHeight="1" thickBot="1">
      <c r="A79" s="4" t="s">
        <v>0</v>
      </c>
      <c r="B79" s="5" t="s">
        <v>1</v>
      </c>
      <c r="C79" s="5" t="s">
        <v>2</v>
      </c>
      <c r="D79" s="5">
        <v>2</v>
      </c>
      <c r="E79" s="5">
        <v>3</v>
      </c>
      <c r="F79" s="5">
        <v>4</v>
      </c>
      <c r="G79" s="5">
        <v>5</v>
      </c>
      <c r="H79" s="5">
        <v>6</v>
      </c>
      <c r="I79" s="5">
        <v>7</v>
      </c>
      <c r="J79" s="5">
        <v>8</v>
      </c>
      <c r="K79" s="5">
        <v>9</v>
      </c>
      <c r="L79" s="5">
        <v>10</v>
      </c>
      <c r="M79" s="5">
        <v>11</v>
      </c>
      <c r="N79" s="5">
        <v>12</v>
      </c>
      <c r="O79" s="5">
        <v>13</v>
      </c>
      <c r="P79" s="5">
        <v>14</v>
      </c>
      <c r="Q79" s="6"/>
      <c r="R79" s="13" t="s">
        <v>9</v>
      </c>
      <c r="S79" s="14">
        <f>(14308/33237)</f>
        <v>0.43048409904624363</v>
      </c>
    </row>
    <row r="80" spans="1:21" s="2" customFormat="1" ht="16.5" customHeight="1" thickBot="1">
      <c r="A80" s="7" t="s">
        <v>295</v>
      </c>
      <c r="B80" s="12" t="s">
        <v>5</v>
      </c>
      <c r="C80" s="9">
        <v>2745</v>
      </c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1" t="s">
        <v>4</v>
      </c>
      <c r="S80" s="13" t="s">
        <v>11</v>
      </c>
      <c r="T80" s="13" t="s">
        <v>12</v>
      </c>
      <c r="U80" s="13" t="s">
        <v>13</v>
      </c>
    </row>
    <row r="81" spans="1:21" s="2" customFormat="1" ht="16.5" customHeight="1" thickBot="1">
      <c r="A81" s="7" t="s">
        <v>502</v>
      </c>
      <c r="B81" s="12" t="s">
        <v>5</v>
      </c>
      <c r="C81" s="10">
        <v>1902</v>
      </c>
      <c r="D81" s="10">
        <v>2123</v>
      </c>
      <c r="E81" s="10">
        <v>2139</v>
      </c>
      <c r="F81" s="10">
        <v>2143</v>
      </c>
      <c r="G81" s="10">
        <v>2254</v>
      </c>
      <c r="H81" s="10">
        <v>2293</v>
      </c>
      <c r="I81" s="9">
        <v>2576</v>
      </c>
      <c r="J81" s="10"/>
      <c r="K81" s="10"/>
      <c r="L81" s="10"/>
      <c r="M81" s="10"/>
      <c r="N81" s="9"/>
      <c r="O81" s="10"/>
      <c r="P81" s="9"/>
      <c r="Q81" s="11" t="s">
        <v>8</v>
      </c>
      <c r="R81" s="16" t="s">
        <v>5</v>
      </c>
      <c r="S81" s="17">
        <f>(C80+C81+C92+C93)</f>
        <v>5260</v>
      </c>
      <c r="T81" s="14">
        <f>SUM(S81/S89)</f>
        <v>0.37136402146286362</v>
      </c>
      <c r="U81" s="2">
        <v>2</v>
      </c>
    </row>
    <row r="82" spans="1:21" s="2" customFormat="1" ht="16.5" customHeight="1" thickBot="1">
      <c r="A82" s="7" t="s">
        <v>503</v>
      </c>
      <c r="B82" s="44" t="s">
        <v>16</v>
      </c>
      <c r="C82" s="10">
        <v>1579</v>
      </c>
      <c r="D82" s="10">
        <v>1593</v>
      </c>
      <c r="E82" s="10">
        <v>1603</v>
      </c>
      <c r="F82" s="10">
        <v>1615</v>
      </c>
      <c r="G82" s="10">
        <v>1623</v>
      </c>
      <c r="H82" s="10">
        <v>1673</v>
      </c>
      <c r="I82" s="10">
        <v>1697</v>
      </c>
      <c r="J82" s="10">
        <v>1711</v>
      </c>
      <c r="K82" s="10">
        <v>1749</v>
      </c>
      <c r="L82" s="10">
        <v>1806</v>
      </c>
      <c r="M82" s="10">
        <v>1852</v>
      </c>
      <c r="N82" s="9">
        <v>2446</v>
      </c>
      <c r="O82" s="10"/>
      <c r="P82" s="10"/>
      <c r="Q82" s="11" t="s">
        <v>7</v>
      </c>
      <c r="R82" s="20" t="s">
        <v>3</v>
      </c>
      <c r="S82" s="17">
        <f>(C84+C90+C89)</f>
        <v>1914</v>
      </c>
      <c r="T82" s="14">
        <f>SUM(S82/S89)</f>
        <v>0.13513131883648688</v>
      </c>
      <c r="U82" s="2">
        <v>1</v>
      </c>
    </row>
    <row r="83" spans="1:21" s="2" customFormat="1" ht="16.5" customHeight="1" thickBot="1">
      <c r="A83" s="7" t="s">
        <v>176</v>
      </c>
      <c r="B83" s="84" t="s">
        <v>30</v>
      </c>
      <c r="C83" s="10">
        <v>1091</v>
      </c>
      <c r="D83" s="10">
        <v>1096</v>
      </c>
      <c r="E83" s="10">
        <v>1106</v>
      </c>
      <c r="F83" s="10">
        <v>1328</v>
      </c>
      <c r="G83" s="10">
        <v>1352</v>
      </c>
      <c r="H83" s="10">
        <v>1370</v>
      </c>
      <c r="I83" s="10">
        <v>1376</v>
      </c>
      <c r="J83" s="10">
        <v>1379</v>
      </c>
      <c r="K83" s="10">
        <v>1397</v>
      </c>
      <c r="L83" s="10">
        <v>1423</v>
      </c>
      <c r="M83" s="10">
        <v>1581</v>
      </c>
      <c r="N83" s="10">
        <v>1861</v>
      </c>
      <c r="O83" s="10">
        <v>1913</v>
      </c>
      <c r="P83" s="9">
        <v>2012</v>
      </c>
      <c r="Q83" s="11" t="s">
        <v>10</v>
      </c>
      <c r="R83" s="21" t="s">
        <v>16</v>
      </c>
      <c r="S83" s="17">
        <f>(C82+C85)</f>
        <v>2521</v>
      </c>
      <c r="T83" s="14">
        <f>SUM(S83/S89)</f>
        <v>0.17798644450720136</v>
      </c>
      <c r="U83" s="2">
        <v>1</v>
      </c>
    </row>
    <row r="84" spans="1:21" s="2" customFormat="1" ht="16.5" customHeight="1" thickBot="1">
      <c r="A84" s="7" t="s">
        <v>175</v>
      </c>
      <c r="B84" s="8" t="s">
        <v>3</v>
      </c>
      <c r="C84" s="10">
        <v>964</v>
      </c>
      <c r="D84" s="10">
        <v>985</v>
      </c>
      <c r="E84" s="10">
        <v>998</v>
      </c>
      <c r="F84" s="10">
        <v>1000</v>
      </c>
      <c r="G84" s="10">
        <v>1009</v>
      </c>
      <c r="H84" s="10">
        <v>1067</v>
      </c>
      <c r="I84" s="10">
        <v>1083</v>
      </c>
      <c r="J84" s="10">
        <v>1102</v>
      </c>
      <c r="K84" s="10">
        <v>1344</v>
      </c>
      <c r="L84" s="10">
        <v>1763</v>
      </c>
      <c r="M84" s="10">
        <v>1778</v>
      </c>
      <c r="N84" s="10">
        <v>1812</v>
      </c>
      <c r="O84" s="10">
        <v>1823</v>
      </c>
      <c r="P84" s="9">
        <v>2181</v>
      </c>
      <c r="Q84" s="11" t="s">
        <v>6</v>
      </c>
      <c r="R84" s="49" t="s">
        <v>22</v>
      </c>
      <c r="S84" s="17">
        <v>900</v>
      </c>
      <c r="T84" s="14">
        <f>SUM(S84/S89)</f>
        <v>6.3541372493645859E-2</v>
      </c>
    </row>
    <row r="85" spans="1:21" s="2" customFormat="1" ht="16.5" customHeight="1" thickBot="1">
      <c r="A85" s="18" t="s">
        <v>504</v>
      </c>
      <c r="B85" s="22" t="s">
        <v>16</v>
      </c>
      <c r="C85" s="10">
        <v>942</v>
      </c>
      <c r="D85" s="10">
        <v>944</v>
      </c>
      <c r="E85" s="10">
        <v>952</v>
      </c>
      <c r="F85" s="10">
        <v>963</v>
      </c>
      <c r="G85" s="10">
        <v>988</v>
      </c>
      <c r="H85" s="10">
        <v>1008</v>
      </c>
      <c r="I85" s="10">
        <v>1011</v>
      </c>
      <c r="J85" s="10">
        <v>1013</v>
      </c>
      <c r="K85" s="10">
        <v>1019</v>
      </c>
      <c r="L85" s="10">
        <v>1038</v>
      </c>
      <c r="M85" s="10">
        <v>1209</v>
      </c>
      <c r="N85" s="10" t="s">
        <v>20</v>
      </c>
      <c r="R85" s="75" t="s">
        <v>30</v>
      </c>
      <c r="S85" s="17">
        <f>(C83+C94)</f>
        <v>1364</v>
      </c>
      <c r="T85" s="14">
        <f>SUM(S85/S89)</f>
        <v>9.6300480090369955E-2</v>
      </c>
      <c r="U85" s="2">
        <v>1</v>
      </c>
    </row>
    <row r="86" spans="1:21" s="2" customFormat="1" ht="16.5" customHeight="1" thickBot="1">
      <c r="A86" s="18" t="s">
        <v>505</v>
      </c>
      <c r="B86" s="23" t="s">
        <v>14</v>
      </c>
      <c r="C86" s="10">
        <v>909</v>
      </c>
      <c r="D86" s="10">
        <v>928</v>
      </c>
      <c r="E86" s="10">
        <v>961</v>
      </c>
      <c r="F86" s="10">
        <v>966</v>
      </c>
      <c r="G86" s="10">
        <v>976</v>
      </c>
      <c r="H86" s="10">
        <v>1048</v>
      </c>
      <c r="I86" s="10">
        <v>1079</v>
      </c>
      <c r="J86" s="10">
        <v>1118</v>
      </c>
      <c r="K86" s="10">
        <v>1158</v>
      </c>
      <c r="L86" s="10">
        <v>1218</v>
      </c>
      <c r="M86" s="10">
        <v>1287</v>
      </c>
      <c r="N86" s="10">
        <v>1313</v>
      </c>
      <c r="O86" s="10">
        <v>1320</v>
      </c>
      <c r="P86" s="10" t="s">
        <v>20</v>
      </c>
      <c r="R86" s="78" t="s">
        <v>29</v>
      </c>
      <c r="S86" s="17">
        <v>407</v>
      </c>
      <c r="T86" s="14">
        <f>SUM(S86/S89)</f>
        <v>2.8734820672126519E-2</v>
      </c>
    </row>
    <row r="87" spans="1:21" s="2" customFormat="1" ht="16.5" customHeight="1" thickBot="1">
      <c r="A87" s="18" t="s">
        <v>181</v>
      </c>
      <c r="B87" s="48" t="s">
        <v>22</v>
      </c>
      <c r="C87" s="10">
        <v>900</v>
      </c>
      <c r="D87" s="10">
        <v>909</v>
      </c>
      <c r="E87" s="10">
        <v>960</v>
      </c>
      <c r="F87" s="10">
        <v>966</v>
      </c>
      <c r="G87" s="10">
        <v>978</v>
      </c>
      <c r="H87" s="10">
        <v>1044</v>
      </c>
      <c r="I87" s="10">
        <v>1069</v>
      </c>
      <c r="J87" s="10">
        <v>1092</v>
      </c>
      <c r="K87" s="10">
        <v>1122</v>
      </c>
      <c r="L87" s="10">
        <v>1166</v>
      </c>
      <c r="M87" s="10">
        <v>1288</v>
      </c>
      <c r="N87" s="10">
        <v>1343</v>
      </c>
      <c r="O87" s="10">
        <v>1358</v>
      </c>
      <c r="P87" s="10">
        <v>1705</v>
      </c>
      <c r="Q87" s="11"/>
      <c r="R87" s="26" t="s">
        <v>18</v>
      </c>
      <c r="S87" s="17">
        <v>710</v>
      </c>
      <c r="T87" s="14">
        <f>SUM(S87/S89)</f>
        <v>5.012708274498729E-2</v>
      </c>
    </row>
    <row r="88" spans="1:21" s="2" customFormat="1" ht="16.5" customHeight="1" thickBot="1">
      <c r="A88" s="18" t="s">
        <v>511</v>
      </c>
      <c r="B88" s="27" t="s">
        <v>18</v>
      </c>
      <c r="C88" s="10">
        <v>710</v>
      </c>
      <c r="D88" s="10">
        <v>713</v>
      </c>
      <c r="E88" s="10">
        <v>715</v>
      </c>
      <c r="F88" s="10">
        <v>721</v>
      </c>
      <c r="G88" s="10">
        <v>743</v>
      </c>
      <c r="H88" s="10">
        <v>748</v>
      </c>
      <c r="I88" s="10">
        <v>759</v>
      </c>
      <c r="J88" s="10">
        <v>767</v>
      </c>
      <c r="K88" s="10">
        <v>771</v>
      </c>
      <c r="L88" s="10">
        <v>773</v>
      </c>
      <c r="M88" s="10" t="s">
        <v>20</v>
      </c>
      <c r="R88" s="13" t="s">
        <v>17</v>
      </c>
      <c r="S88" s="17">
        <f>(C86+C95+C96)</f>
        <v>1088</v>
      </c>
      <c r="T88" s="14">
        <f>SUM(S88/S89)</f>
        <v>7.6814459192318552E-2</v>
      </c>
    </row>
    <row r="89" spans="1:21" s="2" customFormat="1" ht="16.5" customHeight="1" thickBot="1">
      <c r="A89" s="18" t="s">
        <v>508</v>
      </c>
      <c r="B89" s="28" t="s">
        <v>3</v>
      </c>
      <c r="C89" s="10">
        <v>518</v>
      </c>
      <c r="D89" s="10">
        <v>523</v>
      </c>
      <c r="E89" s="10">
        <v>527</v>
      </c>
      <c r="F89" s="10">
        <v>530</v>
      </c>
      <c r="G89" s="10">
        <v>538</v>
      </c>
      <c r="H89" s="10">
        <v>560</v>
      </c>
      <c r="I89" s="10">
        <v>571</v>
      </c>
      <c r="J89" s="10">
        <v>578</v>
      </c>
      <c r="K89" s="10">
        <v>670</v>
      </c>
      <c r="L89" s="10" t="s">
        <v>20</v>
      </c>
      <c r="S89" s="24">
        <v>14164</v>
      </c>
    </row>
    <row r="90" spans="1:21" s="2" customFormat="1" ht="16.5" customHeight="1" thickBot="1">
      <c r="A90" s="18" t="s">
        <v>509</v>
      </c>
      <c r="B90" s="28" t="s">
        <v>3</v>
      </c>
      <c r="C90" s="10">
        <v>432</v>
      </c>
      <c r="D90" s="10">
        <v>438</v>
      </c>
      <c r="E90" s="10">
        <v>446</v>
      </c>
      <c r="F90" s="10">
        <v>446</v>
      </c>
      <c r="G90" s="10">
        <v>452</v>
      </c>
      <c r="H90" s="10">
        <v>487</v>
      </c>
      <c r="I90" s="10">
        <v>493</v>
      </c>
      <c r="J90" s="10">
        <v>499</v>
      </c>
      <c r="K90" s="10" t="s">
        <v>20</v>
      </c>
      <c r="Q90" s="17"/>
      <c r="R90" s="14"/>
    </row>
    <row r="91" spans="1:21" s="2" customFormat="1" ht="16.5" customHeight="1" thickBot="1">
      <c r="A91" s="18" t="s">
        <v>506</v>
      </c>
      <c r="B91" s="77" t="s">
        <v>29</v>
      </c>
      <c r="C91" s="10">
        <v>407</v>
      </c>
      <c r="D91" s="10">
        <v>413</v>
      </c>
      <c r="E91" s="10">
        <v>417</v>
      </c>
      <c r="F91" s="10">
        <v>420</v>
      </c>
      <c r="G91" s="10">
        <v>425</v>
      </c>
      <c r="H91" s="10" t="s">
        <v>20</v>
      </c>
      <c r="N91" s="17"/>
      <c r="P91" s="75"/>
      <c r="Q91" s="17"/>
      <c r="R91" s="14"/>
    </row>
    <row r="92" spans="1:21" s="2" customFormat="1" ht="16.5" customHeight="1" thickBot="1">
      <c r="A92" s="18" t="s">
        <v>507</v>
      </c>
      <c r="B92" s="19" t="s">
        <v>5</v>
      </c>
      <c r="C92" s="10">
        <v>319</v>
      </c>
      <c r="D92" s="10">
        <v>375</v>
      </c>
      <c r="E92" s="10">
        <v>376</v>
      </c>
      <c r="F92" s="10">
        <v>377</v>
      </c>
      <c r="G92" s="10">
        <v>440</v>
      </c>
      <c r="H92" s="10">
        <v>453</v>
      </c>
      <c r="I92" s="10" t="s">
        <v>20</v>
      </c>
      <c r="P92" s="49"/>
      <c r="Q92" s="17"/>
      <c r="R92" s="14"/>
    </row>
    <row r="93" spans="1:21" s="2" customFormat="1" ht="16.5" customHeight="1" thickBot="1">
      <c r="A93" s="18" t="s">
        <v>510</v>
      </c>
      <c r="B93" s="19" t="s">
        <v>5</v>
      </c>
      <c r="C93" s="10">
        <v>294</v>
      </c>
      <c r="D93" s="10">
        <v>309</v>
      </c>
      <c r="E93" s="10">
        <v>312</v>
      </c>
      <c r="F93" s="10">
        <v>313</v>
      </c>
      <c r="G93" s="10" t="s">
        <v>20</v>
      </c>
      <c r="P93" s="75"/>
      <c r="Q93" s="17"/>
      <c r="R93" s="14"/>
    </row>
    <row r="94" spans="1:21" s="2" customFormat="1" ht="16.5" customHeight="1" thickBot="1">
      <c r="A94" s="18" t="s">
        <v>297</v>
      </c>
      <c r="B94" s="76" t="s">
        <v>30</v>
      </c>
      <c r="C94" s="10">
        <v>273</v>
      </c>
      <c r="D94" s="10">
        <v>274</v>
      </c>
      <c r="E94" s="10">
        <v>280</v>
      </c>
      <c r="F94" s="10" t="s">
        <v>20</v>
      </c>
      <c r="P94" s="13"/>
      <c r="Q94" s="17"/>
      <c r="R94" s="14"/>
    </row>
    <row r="95" spans="1:21" s="2" customFormat="1" ht="16.5" customHeight="1" thickBot="1">
      <c r="A95" s="18" t="s">
        <v>512</v>
      </c>
      <c r="B95" s="23" t="s">
        <v>14</v>
      </c>
      <c r="C95" s="10">
        <v>105</v>
      </c>
      <c r="D95" s="10">
        <v>106</v>
      </c>
      <c r="E95" s="10" t="s">
        <v>20</v>
      </c>
      <c r="Q95" s="24"/>
    </row>
    <row r="96" spans="1:21" s="2" customFormat="1" ht="16.5" customHeight="1" thickBot="1">
      <c r="A96" s="18" t="s">
        <v>513</v>
      </c>
      <c r="B96" s="23" t="s">
        <v>14</v>
      </c>
      <c r="C96" s="10">
        <v>74</v>
      </c>
      <c r="D96" s="10">
        <v>74</v>
      </c>
      <c r="E96" s="10" t="s">
        <v>20</v>
      </c>
    </row>
    <row r="97" spans="1:20" s="2" customFormat="1" ht="11.25" customHeight="1">
      <c r="A97" s="29"/>
      <c r="B97" s="30"/>
      <c r="C97" s="46"/>
      <c r="D97" s="46"/>
      <c r="E97" s="46"/>
      <c r="F97" s="17"/>
      <c r="G97" s="17"/>
      <c r="H97" s="17"/>
      <c r="I97" s="17"/>
      <c r="J97" s="17"/>
      <c r="K97" s="17"/>
      <c r="L97" s="17"/>
      <c r="M97" s="17"/>
      <c r="N97" s="45"/>
    </row>
    <row r="98" spans="1:20" s="2" customFormat="1" ht="17.45" customHeight="1">
      <c r="A98" s="1" t="s">
        <v>448</v>
      </c>
    </row>
    <row r="99" spans="1:20" s="2" customFormat="1" ht="10.5" customHeight="1" thickBot="1">
      <c r="A99" s="1"/>
    </row>
    <row r="100" spans="1:20" s="2" customFormat="1" ht="16.5" customHeight="1" thickBot="1">
      <c r="A100" s="4" t="s">
        <v>0</v>
      </c>
      <c r="B100" s="5" t="s">
        <v>1</v>
      </c>
      <c r="C100" s="5" t="s">
        <v>2</v>
      </c>
      <c r="D100" s="5">
        <v>2</v>
      </c>
      <c r="E100" s="5">
        <v>3</v>
      </c>
      <c r="F100" s="5">
        <v>4</v>
      </c>
      <c r="G100" s="5">
        <v>5</v>
      </c>
      <c r="H100" s="5">
        <v>6</v>
      </c>
      <c r="I100" s="5">
        <v>7</v>
      </c>
      <c r="J100" s="5">
        <v>8</v>
      </c>
      <c r="K100" s="5">
        <v>9</v>
      </c>
      <c r="L100" s="5">
        <v>10</v>
      </c>
      <c r="M100" s="5">
        <v>11</v>
      </c>
      <c r="N100" s="5">
        <v>12</v>
      </c>
      <c r="O100" s="5">
        <v>13</v>
      </c>
      <c r="P100" s="6"/>
      <c r="Q100" s="13" t="s">
        <v>9</v>
      </c>
      <c r="R100" s="14">
        <f>(13992/33842)</f>
        <v>0.41345074168193369</v>
      </c>
    </row>
    <row r="101" spans="1:20" s="2" customFormat="1" ht="16.5" customHeight="1" thickBot="1">
      <c r="A101" s="7" t="s">
        <v>450</v>
      </c>
      <c r="B101" s="12" t="s">
        <v>5</v>
      </c>
      <c r="C101" s="10">
        <v>1802</v>
      </c>
      <c r="D101" s="10">
        <v>1807</v>
      </c>
      <c r="E101" s="10">
        <v>1815</v>
      </c>
      <c r="F101" s="10">
        <v>1833</v>
      </c>
      <c r="G101" s="10">
        <v>1859</v>
      </c>
      <c r="H101" s="10">
        <v>1891</v>
      </c>
      <c r="I101" s="10">
        <v>1921</v>
      </c>
      <c r="J101" s="10">
        <v>1962</v>
      </c>
      <c r="K101" s="10">
        <v>2025</v>
      </c>
      <c r="L101" s="10">
        <v>2464</v>
      </c>
      <c r="M101" s="10">
        <v>2574</v>
      </c>
      <c r="N101" s="9">
        <v>2989</v>
      </c>
      <c r="O101" s="10"/>
      <c r="P101" s="11" t="s">
        <v>4</v>
      </c>
      <c r="R101" s="13" t="s">
        <v>11</v>
      </c>
      <c r="S101" s="13" t="s">
        <v>12</v>
      </c>
      <c r="T101" s="13" t="s">
        <v>13</v>
      </c>
    </row>
    <row r="102" spans="1:20" s="2" customFormat="1" ht="16.5" customHeight="1" thickBot="1">
      <c r="A102" s="7" t="s">
        <v>449</v>
      </c>
      <c r="B102" s="12" t="s">
        <v>5</v>
      </c>
      <c r="C102" s="10">
        <v>1516</v>
      </c>
      <c r="D102" s="10">
        <v>1518</v>
      </c>
      <c r="E102" s="10">
        <v>1524</v>
      </c>
      <c r="F102" s="10">
        <v>1541</v>
      </c>
      <c r="G102" s="10">
        <v>1557</v>
      </c>
      <c r="H102" s="10">
        <v>1571</v>
      </c>
      <c r="I102" s="10">
        <v>1591</v>
      </c>
      <c r="J102" s="10">
        <v>1628</v>
      </c>
      <c r="K102" s="10">
        <v>1693</v>
      </c>
      <c r="L102" s="10">
        <v>2033</v>
      </c>
      <c r="M102" s="10">
        <v>2154</v>
      </c>
      <c r="N102" s="10">
        <v>2433</v>
      </c>
      <c r="O102" s="9">
        <v>2600</v>
      </c>
      <c r="P102" s="11" t="s">
        <v>8</v>
      </c>
      <c r="Q102" s="16" t="s">
        <v>5</v>
      </c>
      <c r="R102" s="17">
        <f>(C101+C102+C105)</f>
        <v>4240</v>
      </c>
      <c r="S102" s="14">
        <f>SUM(R102/R109)</f>
        <v>0.38881247134342045</v>
      </c>
      <c r="T102" s="2">
        <v>2</v>
      </c>
    </row>
    <row r="103" spans="1:20" s="2" customFormat="1" ht="16.5" customHeight="1" thickBot="1">
      <c r="A103" s="7" t="s">
        <v>451</v>
      </c>
      <c r="B103" s="8" t="s">
        <v>3</v>
      </c>
      <c r="C103" s="10">
        <v>1164</v>
      </c>
      <c r="D103" s="10">
        <v>1169</v>
      </c>
      <c r="E103" s="10">
        <v>1175</v>
      </c>
      <c r="F103" s="10">
        <v>1188</v>
      </c>
      <c r="G103" s="10">
        <v>1206</v>
      </c>
      <c r="H103" s="10">
        <v>1455</v>
      </c>
      <c r="I103" s="10">
        <v>1497</v>
      </c>
      <c r="J103" s="10">
        <v>1558</v>
      </c>
      <c r="K103" s="10">
        <v>1584</v>
      </c>
      <c r="L103" s="10">
        <v>1618</v>
      </c>
      <c r="M103" s="10">
        <v>1698</v>
      </c>
      <c r="N103" s="10">
        <v>2004</v>
      </c>
      <c r="O103" s="9">
        <v>2071</v>
      </c>
      <c r="P103" s="11" t="s">
        <v>7</v>
      </c>
      <c r="Q103" s="20" t="s">
        <v>3</v>
      </c>
      <c r="R103" s="17">
        <f>(C103+C111)</f>
        <v>1550</v>
      </c>
      <c r="S103" s="14">
        <f>SUM(R103/R109)</f>
        <v>0.14213663457129758</v>
      </c>
      <c r="T103" s="2">
        <v>1</v>
      </c>
    </row>
    <row r="104" spans="1:20" s="2" customFormat="1" ht="16.5" customHeight="1" thickBot="1">
      <c r="A104" s="18" t="s">
        <v>458</v>
      </c>
      <c r="B104" s="23" t="s">
        <v>14</v>
      </c>
      <c r="C104" s="10">
        <v>1136</v>
      </c>
      <c r="D104" s="10">
        <v>1142</v>
      </c>
      <c r="E104" s="10">
        <v>1146</v>
      </c>
      <c r="F104" s="10">
        <v>1161</v>
      </c>
      <c r="G104" s="10">
        <v>1177</v>
      </c>
      <c r="H104" s="10">
        <v>1194</v>
      </c>
      <c r="I104" s="10">
        <v>1217</v>
      </c>
      <c r="J104" s="10">
        <v>1302</v>
      </c>
      <c r="K104" s="10">
        <v>1361</v>
      </c>
      <c r="L104" s="10">
        <v>1388</v>
      </c>
      <c r="M104" s="10">
        <v>1606</v>
      </c>
      <c r="N104" s="10" t="s">
        <v>20</v>
      </c>
      <c r="Q104" s="21" t="s">
        <v>16</v>
      </c>
      <c r="R104" s="17">
        <v>786</v>
      </c>
      <c r="S104" s="14">
        <f>SUM(R104/R109)</f>
        <v>7.2077028885832187E-2</v>
      </c>
    </row>
    <row r="105" spans="1:20" s="2" customFormat="1" ht="16.5" customHeight="1" thickBot="1">
      <c r="A105" s="18" t="s">
        <v>454</v>
      </c>
      <c r="B105" s="19" t="s">
        <v>5</v>
      </c>
      <c r="C105" s="10">
        <v>922</v>
      </c>
      <c r="D105" s="10">
        <v>926</v>
      </c>
      <c r="E105" s="10">
        <v>931</v>
      </c>
      <c r="F105" s="10">
        <v>958</v>
      </c>
      <c r="G105" s="10">
        <v>975</v>
      </c>
      <c r="H105" s="10">
        <v>1000</v>
      </c>
      <c r="I105" s="10">
        <v>1012</v>
      </c>
      <c r="J105" s="10">
        <v>1025</v>
      </c>
      <c r="K105" s="10">
        <v>1089</v>
      </c>
      <c r="L105" s="10" t="s">
        <v>20</v>
      </c>
      <c r="Q105" s="26" t="s">
        <v>18</v>
      </c>
      <c r="R105" s="17">
        <f>(C108+C114)</f>
        <v>859</v>
      </c>
      <c r="S105" s="14">
        <f>SUM(R105/R109)</f>
        <v>7.8771205868867489E-2</v>
      </c>
    </row>
    <row r="106" spans="1:20" s="2" customFormat="1" ht="16.5" customHeight="1" thickBot="1">
      <c r="A106" s="18" t="s">
        <v>453</v>
      </c>
      <c r="B106" s="22" t="s">
        <v>16</v>
      </c>
      <c r="C106" s="10">
        <v>786</v>
      </c>
      <c r="D106" s="10">
        <v>792</v>
      </c>
      <c r="E106" s="10">
        <v>809</v>
      </c>
      <c r="F106" s="10">
        <v>840</v>
      </c>
      <c r="G106" s="10">
        <v>877</v>
      </c>
      <c r="H106" s="10">
        <v>903</v>
      </c>
      <c r="I106" s="10">
        <v>1130</v>
      </c>
      <c r="J106" s="10">
        <v>1335</v>
      </c>
      <c r="K106" s="10">
        <v>1410</v>
      </c>
      <c r="L106" s="10">
        <v>1460</v>
      </c>
      <c r="M106" s="10">
        <v>1738</v>
      </c>
      <c r="N106" s="10">
        <v>1953</v>
      </c>
      <c r="O106" s="10">
        <v>1981</v>
      </c>
      <c r="P106" s="11"/>
      <c r="Q106" s="75" t="s">
        <v>30</v>
      </c>
      <c r="R106" s="17">
        <v>453</v>
      </c>
      <c r="S106" s="14">
        <f>SUM(R106/R109)</f>
        <v>4.154057771664374E-2</v>
      </c>
    </row>
    <row r="107" spans="1:20" s="2" customFormat="1" ht="16.5" customHeight="1" thickBot="1">
      <c r="A107" s="18" t="s">
        <v>457</v>
      </c>
      <c r="B107" s="23" t="s">
        <v>14</v>
      </c>
      <c r="C107" s="10">
        <v>770</v>
      </c>
      <c r="D107" s="10">
        <v>775</v>
      </c>
      <c r="E107" s="10">
        <v>785</v>
      </c>
      <c r="F107" s="10">
        <v>824</v>
      </c>
      <c r="G107" s="10">
        <v>872</v>
      </c>
      <c r="H107" s="10">
        <v>885</v>
      </c>
      <c r="I107" s="10">
        <v>938</v>
      </c>
      <c r="J107" s="10">
        <v>1026</v>
      </c>
      <c r="K107" s="10">
        <v>1179</v>
      </c>
      <c r="L107" s="10">
        <v>1226</v>
      </c>
      <c r="M107" s="10" t="s">
        <v>20</v>
      </c>
      <c r="Q107" s="49" t="s">
        <v>22</v>
      </c>
      <c r="R107" s="17">
        <v>498</v>
      </c>
      <c r="S107" s="14">
        <f>SUM(R107/R109)</f>
        <v>4.5667125171939479E-2</v>
      </c>
    </row>
    <row r="108" spans="1:20" s="2" customFormat="1" ht="16.5" customHeight="1" thickBot="1">
      <c r="A108" s="18" t="s">
        <v>452</v>
      </c>
      <c r="B108" s="27" t="s">
        <v>18</v>
      </c>
      <c r="C108" s="10">
        <v>603</v>
      </c>
      <c r="D108" s="10">
        <v>603</v>
      </c>
      <c r="E108" s="10">
        <v>765</v>
      </c>
      <c r="F108" s="10">
        <v>782</v>
      </c>
      <c r="G108" s="10">
        <v>819</v>
      </c>
      <c r="H108" s="10">
        <v>843</v>
      </c>
      <c r="I108" s="10">
        <v>863</v>
      </c>
      <c r="J108" s="10">
        <v>877</v>
      </c>
      <c r="K108" s="10" t="s">
        <v>20</v>
      </c>
      <c r="Q108" s="13" t="s">
        <v>17</v>
      </c>
      <c r="R108" s="17">
        <f>(C104+C107+C112+C113+C115)</f>
        <v>2519</v>
      </c>
      <c r="S108" s="14">
        <f>SUM(R108/R109)</f>
        <v>0.23099495644199908</v>
      </c>
    </row>
    <row r="109" spans="1:20" s="2" customFormat="1" ht="16.5" customHeight="1" thickBot="1">
      <c r="A109" s="18" t="s">
        <v>455</v>
      </c>
      <c r="B109" s="48" t="s">
        <v>22</v>
      </c>
      <c r="C109" s="10">
        <v>498</v>
      </c>
      <c r="D109" s="10">
        <v>509</v>
      </c>
      <c r="E109" s="10">
        <v>514</v>
      </c>
      <c r="F109" s="10">
        <v>529</v>
      </c>
      <c r="G109" s="10">
        <v>569</v>
      </c>
      <c r="H109" s="10">
        <v>579</v>
      </c>
      <c r="I109" s="10">
        <v>638</v>
      </c>
      <c r="J109" s="10" t="s">
        <v>20</v>
      </c>
      <c r="Q109" s="13"/>
      <c r="R109" s="24">
        <v>10905</v>
      </c>
      <c r="S109" s="14"/>
    </row>
    <row r="110" spans="1:20" s="2" customFormat="1" ht="16.5" customHeight="1" thickBot="1">
      <c r="A110" s="18" t="s">
        <v>462</v>
      </c>
      <c r="B110" s="76" t="s">
        <v>30</v>
      </c>
      <c r="C110" s="10">
        <v>453</v>
      </c>
      <c r="D110" s="10">
        <v>456</v>
      </c>
      <c r="E110" s="10">
        <v>477</v>
      </c>
      <c r="F110" s="10">
        <v>494</v>
      </c>
      <c r="G110" s="10">
        <v>524</v>
      </c>
      <c r="H110" s="10">
        <v>532</v>
      </c>
      <c r="I110" s="10" t="s">
        <v>20</v>
      </c>
    </row>
    <row r="111" spans="1:20" s="2" customFormat="1" ht="16.5" customHeight="1" thickBot="1">
      <c r="A111" s="18" t="s">
        <v>456</v>
      </c>
      <c r="B111" s="28" t="s">
        <v>3</v>
      </c>
      <c r="C111" s="10">
        <v>386</v>
      </c>
      <c r="D111" s="10">
        <v>388</v>
      </c>
      <c r="E111" s="10">
        <v>395</v>
      </c>
      <c r="F111" s="10">
        <v>417</v>
      </c>
      <c r="G111" s="10">
        <v>441</v>
      </c>
      <c r="H111" s="10" t="s">
        <v>20</v>
      </c>
      <c r="Q111" s="75"/>
      <c r="R111" s="17"/>
      <c r="S111" s="14"/>
    </row>
    <row r="112" spans="1:20" s="2" customFormat="1" ht="16.5" customHeight="1" thickBot="1">
      <c r="A112" s="18" t="s">
        <v>460</v>
      </c>
      <c r="B112" s="23" t="s">
        <v>14</v>
      </c>
      <c r="C112" s="10">
        <v>275</v>
      </c>
      <c r="D112" s="10">
        <v>278</v>
      </c>
      <c r="E112" s="10">
        <v>279</v>
      </c>
      <c r="F112" s="10" t="s">
        <v>20</v>
      </c>
      <c r="G112" s="17"/>
      <c r="H112" s="24"/>
      <c r="I112" s="47"/>
      <c r="Q112" s="49"/>
      <c r="R112" s="17"/>
      <c r="S112" s="14"/>
    </row>
    <row r="113" spans="1:19" s="2" customFormat="1" ht="16.5" customHeight="1" thickBot="1">
      <c r="A113" s="18" t="s">
        <v>461</v>
      </c>
      <c r="B113" s="23" t="s">
        <v>14</v>
      </c>
      <c r="C113" s="10">
        <v>273</v>
      </c>
      <c r="D113" s="10">
        <v>282</v>
      </c>
      <c r="E113" s="10">
        <v>284</v>
      </c>
      <c r="F113" s="10">
        <v>328</v>
      </c>
      <c r="G113" s="10" t="s">
        <v>20</v>
      </c>
      <c r="N113" s="17"/>
      <c r="Q113" s="13"/>
      <c r="R113" s="17"/>
      <c r="S113" s="14"/>
    </row>
    <row r="114" spans="1:19" s="2" customFormat="1" ht="16.5" customHeight="1" thickBot="1">
      <c r="A114" s="18" t="s">
        <v>459</v>
      </c>
      <c r="B114" s="27" t="s">
        <v>18</v>
      </c>
      <c r="C114" s="10">
        <v>256</v>
      </c>
      <c r="D114" s="10">
        <v>259</v>
      </c>
      <c r="E114" s="10" t="s">
        <v>20</v>
      </c>
      <c r="Q114" s="13"/>
      <c r="R114" s="24"/>
      <c r="S114" s="14"/>
    </row>
    <row r="115" spans="1:19" s="2" customFormat="1" ht="16.5" customHeight="1" thickBot="1">
      <c r="A115" s="18" t="s">
        <v>463</v>
      </c>
      <c r="B115" s="23" t="s">
        <v>14</v>
      </c>
      <c r="C115" s="10">
        <v>65</v>
      </c>
      <c r="D115" s="10" t="s">
        <v>20</v>
      </c>
    </row>
    <row r="117" spans="1:19" s="2" customFormat="1" ht="17.45" customHeight="1">
      <c r="A117" s="1" t="s">
        <v>529</v>
      </c>
    </row>
    <row r="118" spans="1:19" s="2" customFormat="1" ht="10.5" customHeight="1" thickBot="1">
      <c r="A118" s="1"/>
    </row>
    <row r="119" spans="1:19" s="2" customFormat="1" ht="16.5" customHeight="1" thickBot="1">
      <c r="A119" s="4" t="s">
        <v>0</v>
      </c>
      <c r="B119" s="5" t="s">
        <v>1</v>
      </c>
      <c r="C119" s="5" t="s">
        <v>2</v>
      </c>
      <c r="D119" s="5">
        <v>2</v>
      </c>
      <c r="E119" s="5">
        <v>3</v>
      </c>
      <c r="F119" s="5">
        <v>4</v>
      </c>
      <c r="G119" s="5">
        <v>5</v>
      </c>
      <c r="H119" s="5">
        <v>6</v>
      </c>
      <c r="I119" s="5">
        <v>7</v>
      </c>
      <c r="J119" s="5">
        <v>8</v>
      </c>
      <c r="K119" s="5">
        <v>9</v>
      </c>
      <c r="L119" s="6"/>
      <c r="M119" s="13" t="s">
        <v>9</v>
      </c>
      <c r="N119" s="14">
        <f>(12886/28917)</f>
        <v>0.44562022339800117</v>
      </c>
    </row>
    <row r="120" spans="1:19" s="2" customFormat="1" ht="16.5" customHeight="1" thickBot="1">
      <c r="A120" s="7" t="s">
        <v>347</v>
      </c>
      <c r="B120" s="15" t="s">
        <v>14</v>
      </c>
      <c r="C120" s="9">
        <v>4094</v>
      </c>
      <c r="D120" s="10"/>
      <c r="E120" s="10"/>
      <c r="F120" s="10"/>
      <c r="G120" s="10"/>
      <c r="H120" s="10"/>
      <c r="I120" s="10"/>
      <c r="J120" s="10"/>
      <c r="K120" s="9"/>
      <c r="L120" s="11" t="s">
        <v>4</v>
      </c>
      <c r="N120" s="13" t="s">
        <v>11</v>
      </c>
      <c r="O120" s="13" t="s">
        <v>12</v>
      </c>
      <c r="P120" s="13" t="s">
        <v>13</v>
      </c>
    </row>
    <row r="121" spans="1:19" s="2" customFormat="1" ht="16.5" customHeight="1" thickBot="1">
      <c r="A121" s="7" t="s">
        <v>532</v>
      </c>
      <c r="B121" s="12" t="s">
        <v>5</v>
      </c>
      <c r="C121" s="10">
        <v>1545</v>
      </c>
      <c r="D121" s="10">
        <v>1708</v>
      </c>
      <c r="E121" s="10">
        <v>1709</v>
      </c>
      <c r="F121" s="10">
        <v>1727</v>
      </c>
      <c r="G121" s="10">
        <v>1751</v>
      </c>
      <c r="H121" s="10">
        <v>1806</v>
      </c>
      <c r="I121" s="9">
        <v>2136</v>
      </c>
      <c r="J121" s="10"/>
      <c r="K121" s="9"/>
      <c r="L121" s="11" t="s">
        <v>8</v>
      </c>
      <c r="M121" s="16" t="s">
        <v>5</v>
      </c>
      <c r="N121" s="17">
        <f>(C121+C123+C127)</f>
        <v>3291</v>
      </c>
      <c r="O121" s="14">
        <f>SUM(N121/N129)</f>
        <v>0.25882815572158868</v>
      </c>
      <c r="P121" s="2">
        <v>2</v>
      </c>
    </row>
    <row r="122" spans="1:19" s="2" customFormat="1" ht="16.5" customHeight="1" thickBot="1">
      <c r="A122" s="7" t="s">
        <v>92</v>
      </c>
      <c r="B122" s="31" t="s">
        <v>18</v>
      </c>
      <c r="C122" s="10">
        <v>1437</v>
      </c>
      <c r="D122" s="10">
        <v>1870</v>
      </c>
      <c r="E122" s="10">
        <v>1881</v>
      </c>
      <c r="F122" s="10">
        <v>1909</v>
      </c>
      <c r="G122" s="10">
        <v>1953</v>
      </c>
      <c r="H122" s="10">
        <v>2015</v>
      </c>
      <c r="I122" s="10">
        <v>2116</v>
      </c>
      <c r="J122" s="9">
        <v>2189</v>
      </c>
      <c r="K122" s="10"/>
      <c r="L122" s="11" t="s">
        <v>7</v>
      </c>
      <c r="M122" s="20" t="s">
        <v>3</v>
      </c>
      <c r="N122" s="17">
        <f>(C126+C131)</f>
        <v>856</v>
      </c>
      <c r="O122" s="14">
        <f>SUM(N122/N129)</f>
        <v>6.7322060558395597E-2</v>
      </c>
    </row>
    <row r="123" spans="1:19" s="2" customFormat="1" ht="16.5" customHeight="1" thickBot="1">
      <c r="A123" s="7" t="s">
        <v>531</v>
      </c>
      <c r="B123" s="12" t="s">
        <v>5</v>
      </c>
      <c r="C123" s="10">
        <v>1153</v>
      </c>
      <c r="D123" s="10">
        <v>1329</v>
      </c>
      <c r="E123" s="10">
        <v>1341</v>
      </c>
      <c r="F123" s="10">
        <v>1352</v>
      </c>
      <c r="G123" s="10">
        <v>1392</v>
      </c>
      <c r="H123" s="10">
        <v>1455</v>
      </c>
      <c r="I123" s="10">
        <v>1585</v>
      </c>
      <c r="J123" s="10">
        <v>1657</v>
      </c>
      <c r="K123" s="9">
        <v>1812</v>
      </c>
      <c r="L123" s="11" t="s">
        <v>10</v>
      </c>
      <c r="M123" s="21" t="s">
        <v>16</v>
      </c>
      <c r="N123" s="17">
        <v>1103</v>
      </c>
      <c r="O123" s="14">
        <f>SUM(N123/N129)</f>
        <v>8.674793550924105E-2</v>
      </c>
      <c r="P123" s="2">
        <v>1</v>
      </c>
    </row>
    <row r="124" spans="1:19" s="2" customFormat="1" ht="16.5" customHeight="1" thickBot="1">
      <c r="A124" s="7" t="s">
        <v>530</v>
      </c>
      <c r="B124" s="44" t="s">
        <v>16</v>
      </c>
      <c r="C124" s="10">
        <v>1103</v>
      </c>
      <c r="D124" s="10">
        <v>1451</v>
      </c>
      <c r="E124" s="10">
        <v>1462</v>
      </c>
      <c r="F124" s="10">
        <v>1483</v>
      </c>
      <c r="G124" s="10">
        <v>1526</v>
      </c>
      <c r="H124" s="10">
        <v>1622</v>
      </c>
      <c r="I124" s="10">
        <v>1675</v>
      </c>
      <c r="J124" s="10">
        <v>1899</v>
      </c>
      <c r="K124" s="9">
        <v>2246</v>
      </c>
      <c r="L124" s="11" t="s">
        <v>6</v>
      </c>
      <c r="M124" s="26" t="s">
        <v>18</v>
      </c>
      <c r="N124" s="17">
        <v>1437</v>
      </c>
      <c r="O124" s="14">
        <f>SUM(N124/N129)</f>
        <v>0.11301612268973653</v>
      </c>
      <c r="P124" s="2">
        <v>1</v>
      </c>
    </row>
    <row r="125" spans="1:19" s="2" customFormat="1" ht="16.5" customHeight="1" thickBot="1">
      <c r="A125" s="18" t="s">
        <v>536</v>
      </c>
      <c r="B125" s="76" t="s">
        <v>30</v>
      </c>
      <c r="C125" s="10">
        <v>711</v>
      </c>
      <c r="D125" s="10">
        <v>949</v>
      </c>
      <c r="E125" s="10">
        <v>957</v>
      </c>
      <c r="F125" s="10">
        <v>972</v>
      </c>
      <c r="G125" s="10">
        <v>1001</v>
      </c>
      <c r="H125" s="10">
        <v>1039</v>
      </c>
      <c r="I125" s="10">
        <v>1079</v>
      </c>
      <c r="J125" s="10">
        <v>1248</v>
      </c>
      <c r="K125" s="10">
        <v>1353</v>
      </c>
      <c r="L125" s="11"/>
      <c r="M125" s="49" t="s">
        <v>22</v>
      </c>
      <c r="N125" s="17">
        <v>499</v>
      </c>
      <c r="O125" s="14">
        <f>SUM(N125/N129)</f>
        <v>3.9244986236728271E-2</v>
      </c>
    </row>
    <row r="126" spans="1:19" s="2" customFormat="1" ht="16.5" customHeight="1" thickBot="1">
      <c r="A126" s="18" t="s">
        <v>534</v>
      </c>
      <c r="B126" s="28" t="s">
        <v>3</v>
      </c>
      <c r="C126" s="10">
        <v>603</v>
      </c>
      <c r="D126" s="10">
        <v>702</v>
      </c>
      <c r="E126" s="10">
        <v>711</v>
      </c>
      <c r="F126" s="10">
        <v>864</v>
      </c>
      <c r="G126" s="10">
        <v>880</v>
      </c>
      <c r="H126" s="10">
        <v>941</v>
      </c>
      <c r="I126" s="10">
        <v>964</v>
      </c>
      <c r="J126" s="10">
        <v>1063</v>
      </c>
      <c r="K126" s="10" t="s">
        <v>20</v>
      </c>
      <c r="M126" s="75" t="s">
        <v>30</v>
      </c>
      <c r="N126" s="17">
        <v>711</v>
      </c>
      <c r="O126" s="14">
        <f>SUM(N126/N129)</f>
        <v>5.5918206842312232E-2</v>
      </c>
    </row>
    <row r="127" spans="1:19" s="2" customFormat="1" ht="16.5" customHeight="1" thickBot="1">
      <c r="A127" s="18" t="s">
        <v>228</v>
      </c>
      <c r="B127" s="19" t="s">
        <v>5</v>
      </c>
      <c r="C127" s="10">
        <v>593</v>
      </c>
      <c r="D127" s="10">
        <v>681</v>
      </c>
      <c r="E127" s="10">
        <v>684</v>
      </c>
      <c r="F127" s="10">
        <v>694</v>
      </c>
      <c r="G127" s="10">
        <v>701</v>
      </c>
      <c r="H127" s="10">
        <v>759</v>
      </c>
      <c r="I127" s="10" t="s">
        <v>20</v>
      </c>
      <c r="M127" s="78" t="s">
        <v>29</v>
      </c>
      <c r="N127" s="17">
        <v>396</v>
      </c>
      <c r="O127" s="14">
        <f>SUM(N127/N129)</f>
        <v>3.114431773495871E-2</v>
      </c>
    </row>
    <row r="128" spans="1:19" s="2" customFormat="1" ht="16.5" customHeight="1" thickBot="1">
      <c r="A128" s="18" t="s">
        <v>533</v>
      </c>
      <c r="B128" s="48" t="s">
        <v>22</v>
      </c>
      <c r="C128" s="10">
        <v>499</v>
      </c>
      <c r="D128" s="10">
        <v>643</v>
      </c>
      <c r="E128" s="10">
        <v>660</v>
      </c>
      <c r="F128" s="10">
        <v>671</v>
      </c>
      <c r="G128" s="10">
        <v>756</v>
      </c>
      <c r="H128" s="10">
        <v>806</v>
      </c>
      <c r="I128" s="10">
        <v>830</v>
      </c>
      <c r="J128" s="10" t="s">
        <v>20</v>
      </c>
      <c r="M128" s="13" t="s">
        <v>17</v>
      </c>
      <c r="N128" s="17">
        <f>(C120+C130+C132)</f>
        <v>4422</v>
      </c>
      <c r="O128" s="14">
        <f>SUM(N128/N129)</f>
        <v>0.34777821470703896</v>
      </c>
      <c r="P128" s="2">
        <v>1</v>
      </c>
    </row>
    <row r="129" spans="1:20" s="2" customFormat="1" ht="16.5" customHeight="1" thickBot="1">
      <c r="A129" s="18" t="s">
        <v>537</v>
      </c>
      <c r="B129" s="77" t="s">
        <v>29</v>
      </c>
      <c r="C129" s="10">
        <v>396</v>
      </c>
      <c r="D129" s="10">
        <v>497</v>
      </c>
      <c r="E129" s="10">
        <v>502</v>
      </c>
      <c r="F129" s="10">
        <v>509</v>
      </c>
      <c r="G129" s="10">
        <v>561</v>
      </c>
      <c r="H129" s="10" t="s">
        <v>20</v>
      </c>
      <c r="N129" s="24">
        <v>12715</v>
      </c>
    </row>
    <row r="130" spans="1:20" s="2" customFormat="1" ht="16.5" customHeight="1" thickBot="1">
      <c r="A130" s="18" t="s">
        <v>535</v>
      </c>
      <c r="B130" s="23" t="s">
        <v>14</v>
      </c>
      <c r="C130" s="10">
        <v>257</v>
      </c>
      <c r="D130" s="10">
        <v>357</v>
      </c>
      <c r="E130" s="10">
        <v>384</v>
      </c>
      <c r="F130" s="10">
        <v>392</v>
      </c>
      <c r="G130" s="10" t="s">
        <v>20</v>
      </c>
    </row>
    <row r="131" spans="1:20" s="2" customFormat="1" ht="16.5" customHeight="1" thickBot="1">
      <c r="A131" s="18" t="s">
        <v>351</v>
      </c>
      <c r="B131" s="28" t="s">
        <v>3</v>
      </c>
      <c r="C131" s="10">
        <v>253</v>
      </c>
      <c r="D131" s="10">
        <v>290</v>
      </c>
      <c r="E131" s="10">
        <v>292</v>
      </c>
      <c r="F131" s="10" t="s">
        <v>20</v>
      </c>
      <c r="H131" s="17"/>
      <c r="J131" s="17"/>
      <c r="K131" s="17"/>
      <c r="L131" s="17"/>
    </row>
    <row r="132" spans="1:20" s="2" customFormat="1" ht="16.5" customHeight="1" thickBot="1">
      <c r="A132" s="18" t="s">
        <v>538</v>
      </c>
      <c r="B132" s="23" t="s">
        <v>14</v>
      </c>
      <c r="C132" s="10">
        <v>71</v>
      </c>
      <c r="D132" s="10">
        <v>118</v>
      </c>
      <c r="E132" s="10" t="s">
        <v>20</v>
      </c>
      <c r="G132" s="17"/>
      <c r="H132" s="17"/>
      <c r="J132" s="17"/>
      <c r="K132" s="17"/>
      <c r="L132" s="45"/>
    </row>
    <row r="133" spans="1:20" s="2" customFormat="1" ht="11.25" customHeight="1">
      <c r="A133" s="29"/>
      <c r="B133" s="30"/>
      <c r="C133" s="29"/>
      <c r="D133" s="29"/>
      <c r="E133" s="29"/>
      <c r="N133" s="14"/>
    </row>
    <row r="134" spans="1:20" s="2" customFormat="1" ht="17.45" customHeight="1">
      <c r="A134" s="1" t="s">
        <v>402</v>
      </c>
    </row>
    <row r="135" spans="1:20" s="2" customFormat="1" ht="8.25" customHeight="1" thickBot="1">
      <c r="A135" s="1"/>
    </row>
    <row r="136" spans="1:20" s="2" customFormat="1" ht="17.45" customHeight="1" thickBot="1">
      <c r="A136" s="4" t="s">
        <v>0</v>
      </c>
      <c r="B136" s="5" t="s">
        <v>1</v>
      </c>
      <c r="C136" s="5" t="s">
        <v>2</v>
      </c>
      <c r="D136" s="5">
        <v>2</v>
      </c>
      <c r="E136" s="5">
        <v>3</v>
      </c>
      <c r="F136" s="5">
        <v>4</v>
      </c>
      <c r="G136" s="5">
        <v>5</v>
      </c>
      <c r="H136" s="5">
        <v>6</v>
      </c>
      <c r="I136" s="5">
        <v>7</v>
      </c>
      <c r="J136" s="5">
        <v>8</v>
      </c>
      <c r="K136" s="5">
        <v>9</v>
      </c>
      <c r="L136" s="5">
        <v>10</v>
      </c>
      <c r="M136" s="5">
        <v>11</v>
      </c>
      <c r="N136" s="5">
        <v>12</v>
      </c>
      <c r="O136" s="5"/>
      <c r="P136" s="13" t="s">
        <v>9</v>
      </c>
      <c r="Q136" s="14">
        <f>(11531/26145)</f>
        <v>0.44104035188372537</v>
      </c>
    </row>
    <row r="137" spans="1:20" s="2" customFormat="1" ht="17.45" customHeight="1" thickBot="1">
      <c r="A137" s="7" t="s">
        <v>403</v>
      </c>
      <c r="B137" s="44" t="s">
        <v>16</v>
      </c>
      <c r="C137" s="10">
        <v>2130</v>
      </c>
      <c r="D137" s="10">
        <v>2137</v>
      </c>
      <c r="E137" s="10">
        <v>2197</v>
      </c>
      <c r="F137" s="10">
        <v>2240</v>
      </c>
      <c r="G137" s="10">
        <v>2270</v>
      </c>
      <c r="H137" s="9">
        <v>2297</v>
      </c>
      <c r="I137" s="10"/>
      <c r="J137" s="10"/>
      <c r="K137" s="10"/>
      <c r="L137" s="10"/>
      <c r="M137" s="10"/>
      <c r="N137" s="10"/>
      <c r="O137" s="11" t="s">
        <v>4</v>
      </c>
      <c r="Q137" s="13" t="s">
        <v>11</v>
      </c>
      <c r="R137" s="13" t="s">
        <v>12</v>
      </c>
      <c r="S137" s="13" t="s">
        <v>13</v>
      </c>
      <c r="T137" s="13"/>
    </row>
    <row r="138" spans="1:20" s="2" customFormat="1" ht="17.45" customHeight="1" thickBot="1">
      <c r="A138" s="7" t="s">
        <v>405</v>
      </c>
      <c r="B138" s="12" t="s">
        <v>5</v>
      </c>
      <c r="C138" s="10">
        <v>1774</v>
      </c>
      <c r="D138" s="10">
        <v>1852</v>
      </c>
      <c r="E138" s="10">
        <v>1896</v>
      </c>
      <c r="F138" s="10">
        <v>1906</v>
      </c>
      <c r="G138" s="10">
        <v>1943</v>
      </c>
      <c r="H138" s="10">
        <v>2220</v>
      </c>
      <c r="I138" s="10">
        <v>2263</v>
      </c>
      <c r="J138" s="9">
        <v>2322</v>
      </c>
      <c r="K138" s="9"/>
      <c r="L138" s="10"/>
      <c r="M138" s="10"/>
      <c r="N138" s="10"/>
      <c r="O138" s="11" t="s">
        <v>8</v>
      </c>
      <c r="P138" s="16" t="s">
        <v>5</v>
      </c>
      <c r="Q138" s="17">
        <f>(C138+C143+C146+C150)</f>
        <v>3126</v>
      </c>
      <c r="R138" s="14">
        <f>SUM(Q138/Q145)</f>
        <v>0.27437900465197929</v>
      </c>
      <c r="S138" s="2">
        <v>1</v>
      </c>
    </row>
    <row r="139" spans="1:20" s="2" customFormat="1" ht="17.45" customHeight="1" thickBot="1">
      <c r="A139" s="7" t="s">
        <v>404</v>
      </c>
      <c r="B139" s="15" t="s">
        <v>14</v>
      </c>
      <c r="C139" s="10">
        <v>1575</v>
      </c>
      <c r="D139" s="10">
        <v>1607</v>
      </c>
      <c r="E139" s="10">
        <v>1624</v>
      </c>
      <c r="F139" s="10">
        <v>1632</v>
      </c>
      <c r="G139" s="10">
        <v>1737</v>
      </c>
      <c r="H139" s="10">
        <v>1774</v>
      </c>
      <c r="I139" s="10">
        <v>2100</v>
      </c>
      <c r="J139" s="10">
        <v>2275</v>
      </c>
      <c r="K139" s="10">
        <v>2276</v>
      </c>
      <c r="L139" s="9">
        <v>2282</v>
      </c>
      <c r="M139" s="10"/>
      <c r="N139" s="10"/>
      <c r="O139" s="11" t="s">
        <v>7</v>
      </c>
      <c r="P139" s="20" t="s">
        <v>3</v>
      </c>
      <c r="Q139" s="17">
        <f>(C141+C142)</f>
        <v>1374</v>
      </c>
      <c r="R139" s="14">
        <f>SUM(Q139/Q145)</f>
        <v>0.12060036864741508</v>
      </c>
    </row>
    <row r="140" spans="1:20" s="2" customFormat="1" ht="17.45" customHeight="1" thickBot="1">
      <c r="A140" s="7" t="s">
        <v>407</v>
      </c>
      <c r="B140" s="84" t="s">
        <v>30</v>
      </c>
      <c r="C140" s="10">
        <v>949</v>
      </c>
      <c r="D140" s="10">
        <v>973</v>
      </c>
      <c r="E140" s="10">
        <v>1008</v>
      </c>
      <c r="F140" s="10">
        <v>1336</v>
      </c>
      <c r="G140" s="10">
        <v>1408</v>
      </c>
      <c r="H140" s="10">
        <v>1431</v>
      </c>
      <c r="I140" s="10">
        <v>1516</v>
      </c>
      <c r="J140" s="10">
        <v>1675</v>
      </c>
      <c r="K140" s="10">
        <v>1678</v>
      </c>
      <c r="L140" s="10">
        <v>1683</v>
      </c>
      <c r="M140" s="10">
        <v>1782</v>
      </c>
      <c r="N140" s="9">
        <v>1948</v>
      </c>
      <c r="O140" s="11" t="s">
        <v>6</v>
      </c>
      <c r="P140" s="21" t="s">
        <v>16</v>
      </c>
      <c r="Q140" s="17">
        <v>2130</v>
      </c>
      <c r="R140" s="14">
        <f>SUM(Q140/Q145)</f>
        <v>0.18695690336171333</v>
      </c>
      <c r="S140" s="2">
        <v>1</v>
      </c>
    </row>
    <row r="141" spans="1:20" s="2" customFormat="1" ht="17.45" customHeight="1" thickBot="1">
      <c r="A141" s="18" t="s">
        <v>406</v>
      </c>
      <c r="B141" s="28" t="s">
        <v>3</v>
      </c>
      <c r="C141" s="10">
        <v>694</v>
      </c>
      <c r="D141" s="10">
        <v>700</v>
      </c>
      <c r="E141" s="10">
        <v>711</v>
      </c>
      <c r="F141" s="10">
        <v>720</v>
      </c>
      <c r="G141" s="10">
        <v>736</v>
      </c>
      <c r="H141" s="10">
        <v>746</v>
      </c>
      <c r="I141" s="10">
        <v>767</v>
      </c>
      <c r="J141" s="10">
        <v>781</v>
      </c>
      <c r="K141" s="10">
        <v>787</v>
      </c>
      <c r="L141" s="10">
        <v>790</v>
      </c>
      <c r="M141" s="10">
        <v>1316</v>
      </c>
      <c r="N141" s="10">
        <v>1416</v>
      </c>
      <c r="O141" s="11"/>
      <c r="P141" s="49" t="s">
        <v>22</v>
      </c>
      <c r="Q141" s="17">
        <v>286</v>
      </c>
      <c r="R141" s="14">
        <f>SUM(Q141/Q145)</f>
        <v>2.5103133503028174E-2</v>
      </c>
    </row>
    <row r="142" spans="1:20" s="2" customFormat="1" ht="17.45" customHeight="1" thickBot="1">
      <c r="A142" s="18" t="s">
        <v>411</v>
      </c>
      <c r="B142" s="28" t="s">
        <v>3</v>
      </c>
      <c r="C142" s="10">
        <v>680</v>
      </c>
      <c r="D142" s="10">
        <v>692</v>
      </c>
      <c r="E142" s="10">
        <v>712</v>
      </c>
      <c r="F142" s="10">
        <v>713</v>
      </c>
      <c r="G142" s="10">
        <v>722</v>
      </c>
      <c r="H142" s="10">
        <v>734</v>
      </c>
      <c r="I142" s="10">
        <v>738</v>
      </c>
      <c r="J142" s="10">
        <v>753</v>
      </c>
      <c r="K142" s="10">
        <v>756</v>
      </c>
      <c r="L142" s="10">
        <v>757</v>
      </c>
      <c r="M142" s="10" t="s">
        <v>20</v>
      </c>
      <c r="P142" s="75" t="s">
        <v>30</v>
      </c>
      <c r="Q142" s="17">
        <f>(C140+C147)</f>
        <v>1372</v>
      </c>
      <c r="R142" s="14">
        <f>SUM(Q142/Q145)</f>
        <v>0.12042482225928201</v>
      </c>
      <c r="S142" s="2">
        <v>1</v>
      </c>
      <c r="T142" s="14"/>
    </row>
    <row r="143" spans="1:20" s="2" customFormat="1" ht="17.45" customHeight="1" thickBot="1">
      <c r="A143" s="18" t="s">
        <v>408</v>
      </c>
      <c r="B143" s="19" t="s">
        <v>5</v>
      </c>
      <c r="C143" s="10">
        <v>627</v>
      </c>
      <c r="D143" s="10">
        <v>657</v>
      </c>
      <c r="E143" s="10">
        <v>667</v>
      </c>
      <c r="F143" s="10">
        <v>672</v>
      </c>
      <c r="G143" s="10">
        <v>690</v>
      </c>
      <c r="H143" s="10">
        <v>832</v>
      </c>
      <c r="I143" s="10">
        <v>848</v>
      </c>
      <c r="J143" s="10">
        <v>885</v>
      </c>
      <c r="K143" s="10">
        <v>888</v>
      </c>
      <c r="L143" s="10">
        <v>910</v>
      </c>
      <c r="M143" s="10">
        <v>940</v>
      </c>
      <c r="N143" s="10" t="s">
        <v>20</v>
      </c>
      <c r="P143" s="26" t="s">
        <v>18</v>
      </c>
      <c r="Q143" s="17">
        <v>569</v>
      </c>
      <c r="R143" s="14">
        <f>SUM(Q143/Q145)</f>
        <v>4.9942947423856757E-2</v>
      </c>
    </row>
    <row r="144" spans="1:20" s="2" customFormat="1" ht="17.45" customHeight="1" thickBot="1">
      <c r="A144" s="18" t="s">
        <v>1065</v>
      </c>
      <c r="B144" s="27" t="s">
        <v>18</v>
      </c>
      <c r="C144" s="10">
        <v>569</v>
      </c>
      <c r="D144" s="10">
        <v>578</v>
      </c>
      <c r="E144" s="10">
        <v>590</v>
      </c>
      <c r="F144" s="10">
        <v>605</v>
      </c>
      <c r="G144" s="10">
        <v>629</v>
      </c>
      <c r="H144" s="10">
        <v>636</v>
      </c>
      <c r="I144" s="10">
        <v>678</v>
      </c>
      <c r="J144" s="10" t="s">
        <v>20</v>
      </c>
      <c r="P144" s="13" t="s">
        <v>17</v>
      </c>
      <c r="Q144" s="17">
        <f>(C139+C145+C148+C151)</f>
        <v>2536</v>
      </c>
      <c r="R144" s="14">
        <f>SUM(Q144/Q145)</f>
        <v>0.22259282015272536</v>
      </c>
      <c r="S144" s="2">
        <v>1</v>
      </c>
    </row>
    <row r="145" spans="1:20" s="2" customFormat="1" ht="17.45" customHeight="1" thickBot="1">
      <c r="A145" s="18" t="s">
        <v>410</v>
      </c>
      <c r="B145" s="23" t="s">
        <v>14</v>
      </c>
      <c r="C145" s="10">
        <v>495</v>
      </c>
      <c r="D145" s="10">
        <v>504</v>
      </c>
      <c r="E145" s="10">
        <v>529</v>
      </c>
      <c r="F145" s="10">
        <v>542</v>
      </c>
      <c r="G145" s="10">
        <v>582</v>
      </c>
      <c r="H145" s="10">
        <v>591</v>
      </c>
      <c r="I145" s="10" t="s">
        <v>20</v>
      </c>
      <c r="Q145" s="24">
        <v>11393</v>
      </c>
    </row>
    <row r="146" spans="1:20" s="2" customFormat="1" ht="17.45" customHeight="1" thickBot="1">
      <c r="A146" s="18" t="s">
        <v>412</v>
      </c>
      <c r="B146" s="19" t="s">
        <v>5</v>
      </c>
      <c r="C146" s="10">
        <v>493</v>
      </c>
      <c r="D146" s="10">
        <v>536</v>
      </c>
      <c r="E146" s="10">
        <v>541</v>
      </c>
      <c r="F146" s="10">
        <v>544</v>
      </c>
      <c r="G146" s="10">
        <v>569</v>
      </c>
      <c r="H146" s="10" t="s">
        <v>20</v>
      </c>
      <c r="P146" s="49"/>
      <c r="Q146" s="17"/>
      <c r="R146" s="14"/>
    </row>
    <row r="147" spans="1:20" s="2" customFormat="1" ht="17.45" customHeight="1" thickBot="1">
      <c r="A147" s="18" t="s">
        <v>413</v>
      </c>
      <c r="B147" s="76" t="s">
        <v>30</v>
      </c>
      <c r="C147" s="10">
        <v>423</v>
      </c>
      <c r="D147" s="10">
        <v>425</v>
      </c>
      <c r="E147" s="10">
        <v>446</v>
      </c>
      <c r="F147" s="10" t="s">
        <v>20</v>
      </c>
      <c r="P147" s="75"/>
      <c r="Q147" s="17"/>
      <c r="R147" s="14"/>
      <c r="T147" s="14"/>
    </row>
    <row r="148" spans="1:20" s="2" customFormat="1" ht="17.45" customHeight="1" thickBot="1">
      <c r="A148" s="18" t="s">
        <v>414</v>
      </c>
      <c r="B148" s="23" t="s">
        <v>14</v>
      </c>
      <c r="C148" s="10">
        <v>419</v>
      </c>
      <c r="D148" s="10">
        <v>440</v>
      </c>
      <c r="E148" s="10">
        <v>451</v>
      </c>
      <c r="F148" s="10">
        <v>457</v>
      </c>
      <c r="G148" s="10" t="s">
        <v>20</v>
      </c>
      <c r="O148" s="17"/>
      <c r="P148" s="13"/>
      <c r="Q148" s="17"/>
      <c r="R148" s="14"/>
    </row>
    <row r="149" spans="1:20" s="2" customFormat="1" ht="17.45" customHeight="1" thickBot="1">
      <c r="A149" s="18" t="s">
        <v>409</v>
      </c>
      <c r="B149" s="48" t="s">
        <v>22</v>
      </c>
      <c r="C149" s="10">
        <v>286</v>
      </c>
      <c r="D149" s="10">
        <v>287</v>
      </c>
      <c r="E149" s="10" t="s">
        <v>20</v>
      </c>
      <c r="O149" s="17"/>
      <c r="Q149" s="24"/>
    </row>
    <row r="150" spans="1:20" s="2" customFormat="1" ht="17.45" customHeight="1" thickBot="1">
      <c r="A150" s="18" t="s">
        <v>415</v>
      </c>
      <c r="B150" s="19" t="s">
        <v>5</v>
      </c>
      <c r="C150" s="10">
        <v>232</v>
      </c>
      <c r="D150" s="10" t="s">
        <v>20</v>
      </c>
      <c r="P150" s="13"/>
      <c r="Q150" s="17"/>
      <c r="R150" s="14"/>
    </row>
    <row r="151" spans="1:20" s="2" customFormat="1" ht="17.45" customHeight="1" thickBot="1">
      <c r="A151" s="18" t="s">
        <v>416</v>
      </c>
      <c r="B151" s="23" t="s">
        <v>14</v>
      </c>
      <c r="C151" s="10">
        <v>47</v>
      </c>
      <c r="D151" s="10" t="s">
        <v>20</v>
      </c>
      <c r="Q151" s="24"/>
    </row>
    <row r="153" spans="1:20" s="2" customFormat="1" ht="17.45" customHeight="1">
      <c r="A153" s="1" t="s">
        <v>478</v>
      </c>
    </row>
    <row r="154" spans="1:20" s="2" customFormat="1" ht="10.5" customHeight="1" thickBot="1">
      <c r="A154" s="1"/>
    </row>
    <row r="155" spans="1:20" s="2" customFormat="1" ht="16.5" customHeight="1" thickBot="1">
      <c r="A155" s="4" t="s">
        <v>0</v>
      </c>
      <c r="B155" s="5" t="s">
        <v>1</v>
      </c>
      <c r="C155" s="5" t="s">
        <v>2</v>
      </c>
      <c r="D155" s="5">
        <v>2</v>
      </c>
      <c r="E155" s="5">
        <v>3</v>
      </c>
      <c r="F155" s="5">
        <v>4</v>
      </c>
      <c r="G155" s="5">
        <v>5</v>
      </c>
      <c r="H155" s="5">
        <v>6</v>
      </c>
      <c r="I155" s="5">
        <v>7</v>
      </c>
      <c r="J155" s="5">
        <v>8</v>
      </c>
      <c r="K155" s="6"/>
      <c r="L155" s="13" t="s">
        <v>9</v>
      </c>
      <c r="M155" s="14">
        <f>(10607/28341)</f>
        <v>0.3742634346000494</v>
      </c>
    </row>
    <row r="156" spans="1:20" s="2" customFormat="1" ht="16.5" customHeight="1" thickBot="1">
      <c r="A156" s="7" t="s">
        <v>479</v>
      </c>
      <c r="B156" s="8" t="s">
        <v>3</v>
      </c>
      <c r="C156" s="9">
        <v>2287</v>
      </c>
      <c r="D156" s="10"/>
      <c r="E156" s="9"/>
      <c r="F156" s="10"/>
      <c r="G156" s="10"/>
      <c r="H156" s="10"/>
      <c r="I156" s="10"/>
      <c r="J156" s="10"/>
      <c r="K156" s="11" t="s">
        <v>4</v>
      </c>
      <c r="M156" s="13" t="s">
        <v>11</v>
      </c>
      <c r="N156" s="13" t="s">
        <v>12</v>
      </c>
      <c r="O156" s="13" t="s">
        <v>13</v>
      </c>
    </row>
    <row r="157" spans="1:20" s="2" customFormat="1" ht="16.5" customHeight="1" thickBot="1">
      <c r="A157" s="7" t="s">
        <v>115</v>
      </c>
      <c r="B157" s="84" t="s">
        <v>30</v>
      </c>
      <c r="C157" s="10">
        <v>2081</v>
      </c>
      <c r="D157" s="9">
        <v>2100</v>
      </c>
      <c r="E157" s="10"/>
      <c r="F157" s="10"/>
      <c r="G157" s="9"/>
      <c r="H157" s="9"/>
      <c r="I157" s="9"/>
      <c r="J157" s="9"/>
      <c r="K157" s="11" t="s">
        <v>8</v>
      </c>
      <c r="L157" s="16" t="s">
        <v>5</v>
      </c>
      <c r="M157" s="17">
        <f>(C159+C161+C162+C165)</f>
        <v>2879</v>
      </c>
      <c r="N157" s="14">
        <f>SUM(M157/M164)</f>
        <v>0.27500238800267457</v>
      </c>
      <c r="O157" s="2">
        <v>1</v>
      </c>
    </row>
    <row r="158" spans="1:20" s="2" customFormat="1" ht="16.5" customHeight="1" thickBot="1">
      <c r="A158" s="7" t="s">
        <v>480</v>
      </c>
      <c r="B158" s="44" t="s">
        <v>16</v>
      </c>
      <c r="C158" s="10">
        <v>1557</v>
      </c>
      <c r="D158" s="10">
        <v>1573</v>
      </c>
      <c r="E158" s="10">
        <v>1585</v>
      </c>
      <c r="F158" s="10">
        <v>1648</v>
      </c>
      <c r="G158" s="10">
        <v>1759</v>
      </c>
      <c r="H158" s="10">
        <v>1879</v>
      </c>
      <c r="I158" s="10">
        <v>1912</v>
      </c>
      <c r="J158" s="9">
        <v>2328</v>
      </c>
      <c r="K158" s="11" t="s">
        <v>7</v>
      </c>
      <c r="L158" s="20" t="s">
        <v>3</v>
      </c>
      <c r="M158" s="17">
        <f>(C156+C166)</f>
        <v>2586</v>
      </c>
      <c r="N158" s="14">
        <f>SUM(M158/M164)</f>
        <v>0.24701499665679624</v>
      </c>
      <c r="O158" s="2">
        <v>1</v>
      </c>
    </row>
    <row r="159" spans="1:20" s="2" customFormat="1" ht="16.5" customHeight="1" thickBot="1">
      <c r="A159" s="7" t="s">
        <v>481</v>
      </c>
      <c r="B159" s="12" t="s">
        <v>5</v>
      </c>
      <c r="C159" s="10">
        <v>1477</v>
      </c>
      <c r="D159" s="10">
        <v>1490</v>
      </c>
      <c r="E159" s="10">
        <v>1597</v>
      </c>
      <c r="F159" s="10">
        <v>1622</v>
      </c>
      <c r="G159" s="10">
        <v>1669</v>
      </c>
      <c r="H159" s="10">
        <v>1720</v>
      </c>
      <c r="I159" s="10">
        <v>1906</v>
      </c>
      <c r="J159" s="9">
        <v>2027</v>
      </c>
      <c r="K159" s="11" t="s">
        <v>6</v>
      </c>
      <c r="L159" s="21" t="s">
        <v>16</v>
      </c>
      <c r="M159" s="17">
        <v>1557</v>
      </c>
      <c r="N159" s="14">
        <f>SUM(M159/M164)</f>
        <v>0.14872480657178336</v>
      </c>
      <c r="O159" s="2">
        <v>1</v>
      </c>
    </row>
    <row r="160" spans="1:20" s="2" customFormat="1" ht="16.5" customHeight="1" thickBot="1">
      <c r="A160" s="18" t="s">
        <v>485</v>
      </c>
      <c r="B160" s="48" t="s">
        <v>22</v>
      </c>
      <c r="C160" s="10">
        <v>623</v>
      </c>
      <c r="D160" s="10">
        <v>631</v>
      </c>
      <c r="E160" s="10">
        <v>633</v>
      </c>
      <c r="F160" s="10">
        <v>727</v>
      </c>
      <c r="G160" s="10">
        <v>774</v>
      </c>
      <c r="H160" s="10">
        <v>930</v>
      </c>
      <c r="I160" s="10">
        <v>946</v>
      </c>
      <c r="J160" s="10" t="s">
        <v>20</v>
      </c>
      <c r="L160" s="26" t="s">
        <v>18</v>
      </c>
      <c r="M160" s="17">
        <v>342</v>
      </c>
      <c r="N160" s="14">
        <f>SUM(M160/M164)</f>
        <v>3.2667876588021776E-2</v>
      </c>
    </row>
    <row r="161" spans="1:16" s="2" customFormat="1" ht="16.5" customHeight="1" thickBot="1">
      <c r="A161" s="18" t="s">
        <v>482</v>
      </c>
      <c r="B161" s="19" t="s">
        <v>5</v>
      </c>
      <c r="C161" s="10">
        <v>617</v>
      </c>
      <c r="D161" s="10">
        <v>622</v>
      </c>
      <c r="E161" s="10">
        <v>739</v>
      </c>
      <c r="F161" s="10">
        <v>758</v>
      </c>
      <c r="G161" s="10">
        <v>780</v>
      </c>
      <c r="H161" s="10">
        <v>812</v>
      </c>
      <c r="I161" s="10">
        <v>1101</v>
      </c>
      <c r="J161" s="10">
        <v>1218</v>
      </c>
      <c r="K161" s="11"/>
      <c r="L161" s="49" t="s">
        <v>22</v>
      </c>
      <c r="M161" s="17">
        <v>623</v>
      </c>
      <c r="N161" s="14">
        <f>SUM(M161/M164)</f>
        <v>5.9509026650109847E-2</v>
      </c>
    </row>
    <row r="162" spans="1:16" s="2" customFormat="1" ht="16.5" customHeight="1" thickBot="1">
      <c r="A162" s="18" t="s">
        <v>486</v>
      </c>
      <c r="B162" s="19" t="s">
        <v>5</v>
      </c>
      <c r="C162" s="10">
        <v>453</v>
      </c>
      <c r="D162" s="10">
        <v>459</v>
      </c>
      <c r="E162" s="10">
        <v>519</v>
      </c>
      <c r="F162" s="10">
        <v>535</v>
      </c>
      <c r="G162" s="10">
        <v>549</v>
      </c>
      <c r="H162" s="10">
        <v>579</v>
      </c>
      <c r="I162" s="10" t="s">
        <v>20</v>
      </c>
      <c r="L162" s="75" t="s">
        <v>30</v>
      </c>
      <c r="M162" s="17">
        <v>2081</v>
      </c>
      <c r="N162" s="14">
        <f>SUM(M162/M164)</f>
        <v>0.19877734263062374</v>
      </c>
      <c r="O162" s="2">
        <v>1</v>
      </c>
    </row>
    <row r="163" spans="1:16" s="2" customFormat="1" ht="16.5" customHeight="1" thickBot="1">
      <c r="A163" s="18" t="s">
        <v>484</v>
      </c>
      <c r="B163" s="23" t="s">
        <v>14</v>
      </c>
      <c r="C163" s="10">
        <v>401</v>
      </c>
      <c r="D163" s="10">
        <v>405</v>
      </c>
      <c r="E163" s="10">
        <v>412</v>
      </c>
      <c r="F163" s="10">
        <v>452</v>
      </c>
      <c r="G163" s="10">
        <v>505</v>
      </c>
      <c r="H163" s="10" t="s">
        <v>20</v>
      </c>
      <c r="K163"/>
      <c r="L163" s="13" t="s">
        <v>17</v>
      </c>
      <c r="M163" s="17">
        <v>401</v>
      </c>
      <c r="N163" s="14">
        <f>SUM(M163/M164)</f>
        <v>3.830356289999045E-2</v>
      </c>
    </row>
    <row r="164" spans="1:16" s="2" customFormat="1" ht="16.5" customHeight="1" thickBot="1">
      <c r="A164" s="18" t="s">
        <v>483</v>
      </c>
      <c r="B164" s="27" t="s">
        <v>18</v>
      </c>
      <c r="C164" s="10">
        <v>342</v>
      </c>
      <c r="D164" s="10">
        <v>345</v>
      </c>
      <c r="E164" s="10">
        <v>349</v>
      </c>
      <c r="F164" s="10" t="s">
        <v>20</v>
      </c>
      <c r="L164" s="13"/>
      <c r="M164" s="24">
        <v>10469</v>
      </c>
      <c r="N164" s="14"/>
    </row>
    <row r="165" spans="1:16" s="2" customFormat="1" ht="16.5" customHeight="1" thickBot="1">
      <c r="A165" s="18" t="s">
        <v>488</v>
      </c>
      <c r="B165" s="19" t="s">
        <v>5</v>
      </c>
      <c r="C165" s="10">
        <v>332</v>
      </c>
      <c r="D165" s="10">
        <v>334</v>
      </c>
      <c r="E165" s="10" t="s">
        <v>20</v>
      </c>
      <c r="G165" s="17"/>
      <c r="H165"/>
      <c r="I165"/>
    </row>
    <row r="166" spans="1:16" s="2" customFormat="1" ht="16.5" customHeight="1" thickBot="1">
      <c r="A166" s="18" t="s">
        <v>487</v>
      </c>
      <c r="B166" s="28" t="s">
        <v>3</v>
      </c>
      <c r="C166" s="10">
        <v>299</v>
      </c>
      <c r="D166" s="10">
        <v>416</v>
      </c>
      <c r="E166" s="10">
        <v>427</v>
      </c>
      <c r="F166" s="10">
        <v>440</v>
      </c>
      <c r="G166" s="10" t="s">
        <v>20</v>
      </c>
      <c r="H166"/>
      <c r="I166"/>
      <c r="K166" s="17"/>
    </row>
    <row r="168" spans="1:16" s="2" customFormat="1" ht="17.45" customHeight="1">
      <c r="A168" s="1" t="s">
        <v>428</v>
      </c>
    </row>
    <row r="169" spans="1:16" s="2" customFormat="1" ht="10.5" customHeight="1" thickBot="1">
      <c r="A169" s="1"/>
    </row>
    <row r="170" spans="1:16" s="2" customFormat="1" ht="16.5" customHeight="1" thickBot="1">
      <c r="A170" s="4" t="s">
        <v>0</v>
      </c>
      <c r="B170" s="5" t="s">
        <v>1</v>
      </c>
      <c r="C170" s="5" t="s">
        <v>2</v>
      </c>
      <c r="D170" s="5">
        <v>2</v>
      </c>
      <c r="E170" s="5">
        <v>3</v>
      </c>
      <c r="F170" s="5">
        <v>4</v>
      </c>
      <c r="G170" s="5">
        <v>5</v>
      </c>
      <c r="H170" s="5">
        <v>6</v>
      </c>
      <c r="I170" s="5">
        <v>7</v>
      </c>
      <c r="J170" s="5">
        <v>8</v>
      </c>
      <c r="K170" s="5">
        <v>9</v>
      </c>
      <c r="L170" s="6"/>
      <c r="M170" s="13" t="s">
        <v>9</v>
      </c>
      <c r="N170" s="14">
        <f>(10855/28161)</f>
        <v>0.38546216398565392</v>
      </c>
    </row>
    <row r="171" spans="1:16" s="2" customFormat="1" ht="16.5" customHeight="1" thickBot="1">
      <c r="A171" s="7" t="s">
        <v>320</v>
      </c>
      <c r="B171" s="12" t="s">
        <v>5</v>
      </c>
      <c r="C171" s="10">
        <v>1223</v>
      </c>
      <c r="D171" s="10">
        <v>1224</v>
      </c>
      <c r="E171" s="10">
        <v>1228</v>
      </c>
      <c r="F171" s="10">
        <v>1250</v>
      </c>
      <c r="G171" s="10">
        <v>1387</v>
      </c>
      <c r="H171" s="10">
        <v>1430</v>
      </c>
      <c r="I171" s="10">
        <v>1488</v>
      </c>
      <c r="J171" s="10">
        <v>1602</v>
      </c>
      <c r="K171" s="9">
        <v>1688</v>
      </c>
      <c r="L171" s="11" t="s">
        <v>6</v>
      </c>
      <c r="N171" s="13" t="s">
        <v>11</v>
      </c>
      <c r="O171" s="13" t="s">
        <v>12</v>
      </c>
      <c r="P171" s="13" t="s">
        <v>13</v>
      </c>
    </row>
    <row r="172" spans="1:16" s="2" customFormat="1" ht="16.5" customHeight="1" thickBot="1">
      <c r="A172" s="7" t="s">
        <v>429</v>
      </c>
      <c r="B172" s="44" t="s">
        <v>16</v>
      </c>
      <c r="C172" s="10">
        <v>1215</v>
      </c>
      <c r="D172" s="10">
        <v>1216</v>
      </c>
      <c r="E172" s="10">
        <v>1221</v>
      </c>
      <c r="F172" s="10">
        <v>1261</v>
      </c>
      <c r="G172" s="10">
        <v>1276</v>
      </c>
      <c r="H172" s="10">
        <v>1369</v>
      </c>
      <c r="I172" s="10">
        <v>1456</v>
      </c>
      <c r="J172" s="10">
        <v>1595</v>
      </c>
      <c r="K172" s="9">
        <v>1880</v>
      </c>
      <c r="L172" s="11" t="s">
        <v>4</v>
      </c>
      <c r="M172" s="16" t="s">
        <v>5</v>
      </c>
      <c r="N172" s="17">
        <f>(C171+C175+C181)</f>
        <v>2754</v>
      </c>
      <c r="O172" s="14">
        <f>SUM(N172/N179)</f>
        <v>0.25856727067880952</v>
      </c>
      <c r="P172" s="2">
        <v>2</v>
      </c>
    </row>
    <row r="173" spans="1:16" s="2" customFormat="1" ht="16.5" customHeight="1" thickBot="1">
      <c r="A173" s="7" t="s">
        <v>434</v>
      </c>
      <c r="B173" s="15" t="s">
        <v>14</v>
      </c>
      <c r="C173" s="10">
        <v>1165</v>
      </c>
      <c r="D173" s="10">
        <v>1172</v>
      </c>
      <c r="E173" s="10">
        <v>1181</v>
      </c>
      <c r="F173" s="10">
        <v>1208</v>
      </c>
      <c r="G173" s="10">
        <v>1221</v>
      </c>
      <c r="H173" s="10">
        <v>1230</v>
      </c>
      <c r="I173" s="10">
        <v>1405</v>
      </c>
      <c r="J173" s="10">
        <v>1518</v>
      </c>
      <c r="K173" s="9">
        <v>1663</v>
      </c>
      <c r="L173" s="11" t="s">
        <v>10</v>
      </c>
      <c r="M173" s="20" t="s">
        <v>3</v>
      </c>
      <c r="N173" s="17">
        <f>(C177+C182)</f>
        <v>1208</v>
      </c>
      <c r="O173" s="14">
        <f>SUM(N173/N179)</f>
        <v>0.1134165806027603</v>
      </c>
    </row>
    <row r="174" spans="1:16" s="2" customFormat="1" ht="16.5" customHeight="1" thickBot="1">
      <c r="A174" s="7" t="s">
        <v>433</v>
      </c>
      <c r="B174" s="79" t="s">
        <v>22</v>
      </c>
      <c r="C174" s="10">
        <v>1141</v>
      </c>
      <c r="D174" s="10">
        <v>1143</v>
      </c>
      <c r="E174" s="10">
        <v>1150</v>
      </c>
      <c r="F174" s="10">
        <v>1186</v>
      </c>
      <c r="G174" s="10">
        <v>1197</v>
      </c>
      <c r="H174" s="10">
        <v>1227</v>
      </c>
      <c r="I174" s="10">
        <v>1350</v>
      </c>
      <c r="J174" s="10">
        <v>1550</v>
      </c>
      <c r="K174" s="9">
        <v>1789</v>
      </c>
      <c r="L174" s="11" t="s">
        <v>8</v>
      </c>
      <c r="M174" s="21" t="s">
        <v>16</v>
      </c>
      <c r="N174" s="17">
        <v>1215</v>
      </c>
      <c r="O174" s="14">
        <f>SUM(N174/N179)</f>
        <v>0.11407379588771008</v>
      </c>
      <c r="P174" s="2">
        <v>1</v>
      </c>
    </row>
    <row r="175" spans="1:16" s="2" customFormat="1" ht="16.5" customHeight="1" thickBot="1">
      <c r="A175" s="7" t="s">
        <v>271</v>
      </c>
      <c r="B175" s="12" t="s">
        <v>5</v>
      </c>
      <c r="C175" s="10">
        <v>1102</v>
      </c>
      <c r="D175" s="10">
        <v>1104</v>
      </c>
      <c r="E175" s="10">
        <v>1106</v>
      </c>
      <c r="F175" s="10">
        <v>1136</v>
      </c>
      <c r="G175" s="10">
        <v>1355</v>
      </c>
      <c r="H175" s="10">
        <v>1398</v>
      </c>
      <c r="I175" s="10">
        <v>1523</v>
      </c>
      <c r="J175" s="10">
        <v>1616</v>
      </c>
      <c r="K175" s="9">
        <v>1717</v>
      </c>
      <c r="L175" s="11" t="s">
        <v>7</v>
      </c>
      <c r="M175" s="26" t="s">
        <v>18</v>
      </c>
      <c r="N175" s="17">
        <v>909</v>
      </c>
      <c r="O175" s="14">
        <f>SUM(N175/N179)</f>
        <v>8.5344099145620134E-2</v>
      </c>
    </row>
    <row r="176" spans="1:16" s="2" customFormat="1" ht="16.5" customHeight="1" thickBot="1">
      <c r="A176" s="18" t="s">
        <v>432</v>
      </c>
      <c r="B176" s="27" t="s">
        <v>18</v>
      </c>
      <c r="C176" s="10">
        <v>909</v>
      </c>
      <c r="D176" s="10">
        <v>909</v>
      </c>
      <c r="E176" s="10">
        <v>915</v>
      </c>
      <c r="F176" s="10">
        <v>918</v>
      </c>
      <c r="G176" s="10">
        <v>924</v>
      </c>
      <c r="H176" s="10">
        <v>966</v>
      </c>
      <c r="I176" s="10">
        <v>1042</v>
      </c>
      <c r="J176" s="10" t="s">
        <v>20</v>
      </c>
      <c r="M176" s="49" t="s">
        <v>22</v>
      </c>
      <c r="N176" s="17">
        <v>1141</v>
      </c>
      <c r="O176" s="14">
        <f>SUM(N176/N179)</f>
        <v>0.10712609144681251</v>
      </c>
      <c r="P176" s="2">
        <v>1</v>
      </c>
    </row>
    <row r="177" spans="1:20" s="2" customFormat="1" ht="16.5" customHeight="1" thickBot="1">
      <c r="A177" s="18" t="s">
        <v>430</v>
      </c>
      <c r="B177" s="28" t="s">
        <v>3</v>
      </c>
      <c r="C177" s="10">
        <v>812</v>
      </c>
      <c r="D177" s="10">
        <v>812</v>
      </c>
      <c r="E177" s="10">
        <v>817</v>
      </c>
      <c r="F177" s="10">
        <v>1024</v>
      </c>
      <c r="G177" s="10">
        <v>1030</v>
      </c>
      <c r="H177" s="10">
        <v>1050</v>
      </c>
      <c r="I177" s="10">
        <v>1102</v>
      </c>
      <c r="J177" s="10">
        <v>1136</v>
      </c>
      <c r="K177" s="10" t="s">
        <v>20</v>
      </c>
      <c r="M177" s="75" t="s">
        <v>30</v>
      </c>
      <c r="N177" s="17">
        <f>(C179+C180)</f>
        <v>1378</v>
      </c>
      <c r="O177" s="14">
        <f>SUM(N177/N179)</f>
        <v>0.12937752323725471</v>
      </c>
    </row>
    <row r="178" spans="1:20" s="2" customFormat="1" ht="16.5" customHeight="1" thickBot="1">
      <c r="A178" s="18" t="s">
        <v>127</v>
      </c>
      <c r="B178" s="23" t="s">
        <v>14</v>
      </c>
      <c r="C178" s="10">
        <v>788</v>
      </c>
      <c r="D178" s="10">
        <v>789</v>
      </c>
      <c r="E178" s="10">
        <v>800</v>
      </c>
      <c r="F178" s="10">
        <v>808</v>
      </c>
      <c r="G178" s="10">
        <v>820</v>
      </c>
      <c r="H178" s="10">
        <v>823</v>
      </c>
      <c r="I178" s="10" t="s">
        <v>20</v>
      </c>
      <c r="M178" s="13" t="s">
        <v>17</v>
      </c>
      <c r="N178" s="17">
        <f>(C173+C178+C183+C184)</f>
        <v>2046</v>
      </c>
      <c r="O178" s="14">
        <f>SUM(N178/N179)</f>
        <v>0.19209463900103277</v>
      </c>
      <c r="P178" s="2">
        <v>1</v>
      </c>
    </row>
    <row r="179" spans="1:20" s="2" customFormat="1" ht="16.5" customHeight="1" thickBot="1">
      <c r="A179" s="18" t="s">
        <v>435</v>
      </c>
      <c r="B179" s="76" t="s">
        <v>30</v>
      </c>
      <c r="C179" s="10">
        <v>778</v>
      </c>
      <c r="D179" s="10">
        <v>779</v>
      </c>
      <c r="E179" s="10">
        <v>781</v>
      </c>
      <c r="F179" s="10">
        <v>789</v>
      </c>
      <c r="G179" s="10">
        <v>792</v>
      </c>
      <c r="H179" s="10">
        <v>1112</v>
      </c>
      <c r="I179" s="10">
        <v>1194</v>
      </c>
      <c r="J179" s="10">
        <v>1359</v>
      </c>
      <c r="K179" s="10">
        <v>1422</v>
      </c>
      <c r="L179" s="11"/>
      <c r="N179" s="24">
        <v>10651</v>
      </c>
    </row>
    <row r="180" spans="1:20" s="2" customFormat="1" ht="16.5" customHeight="1" thickBot="1">
      <c r="A180" s="18" t="s">
        <v>439</v>
      </c>
      <c r="B180" s="76" t="s">
        <v>30</v>
      </c>
      <c r="C180" s="10">
        <v>600</v>
      </c>
      <c r="D180" s="10">
        <v>601</v>
      </c>
      <c r="E180" s="10">
        <v>604</v>
      </c>
      <c r="F180" s="10">
        <v>610</v>
      </c>
      <c r="G180" s="10">
        <v>611</v>
      </c>
      <c r="H180" s="10" t="s">
        <v>20</v>
      </c>
      <c r="M180" s="26"/>
      <c r="N180" s="17"/>
      <c r="O180" s="14"/>
    </row>
    <row r="181" spans="1:20" s="2" customFormat="1" ht="16.5" customHeight="1" thickBot="1">
      <c r="A181" s="18" t="s">
        <v>436</v>
      </c>
      <c r="B181" s="19" t="s">
        <v>5</v>
      </c>
      <c r="C181" s="10">
        <v>429</v>
      </c>
      <c r="D181" s="10">
        <v>432</v>
      </c>
      <c r="E181" s="10">
        <v>434</v>
      </c>
      <c r="F181" s="10">
        <v>444</v>
      </c>
      <c r="G181" s="10" t="s">
        <v>20</v>
      </c>
      <c r="I181" s="49"/>
      <c r="J181" s="17"/>
      <c r="K181" s="14"/>
    </row>
    <row r="182" spans="1:20" s="2" customFormat="1" ht="16.5" customHeight="1" thickBot="1">
      <c r="A182" s="18" t="s">
        <v>431</v>
      </c>
      <c r="B182" s="28" t="s">
        <v>3</v>
      </c>
      <c r="C182" s="10">
        <v>396</v>
      </c>
      <c r="D182" s="10">
        <v>396</v>
      </c>
      <c r="E182" s="10">
        <v>405</v>
      </c>
      <c r="F182" s="10" t="s">
        <v>20</v>
      </c>
      <c r="I182" s="13"/>
      <c r="J182" s="17"/>
      <c r="K182" s="14"/>
    </row>
    <row r="183" spans="1:20" s="2" customFormat="1" ht="16.5" customHeight="1" thickBot="1">
      <c r="A183" s="18" t="s">
        <v>437</v>
      </c>
      <c r="B183" s="23" t="s">
        <v>14</v>
      </c>
      <c r="C183" s="10">
        <v>71</v>
      </c>
      <c r="D183" s="10">
        <v>73</v>
      </c>
      <c r="E183" s="10" t="s">
        <v>20</v>
      </c>
      <c r="J183" s="24"/>
      <c r="L183" s="17"/>
    </row>
    <row r="184" spans="1:20" s="2" customFormat="1" ht="16.5" customHeight="1" thickBot="1">
      <c r="A184" s="18" t="s">
        <v>438</v>
      </c>
      <c r="B184" s="23" t="s">
        <v>14</v>
      </c>
      <c r="C184" s="10">
        <v>22</v>
      </c>
      <c r="D184" s="10" t="s">
        <v>20</v>
      </c>
      <c r="J184" s="24"/>
    </row>
    <row r="186" spans="1:20" s="2" customFormat="1" ht="17.45" customHeight="1">
      <c r="A186" s="1" t="s">
        <v>440</v>
      </c>
    </row>
    <row r="187" spans="1:20" s="2" customFormat="1" ht="8.25" customHeight="1" thickBot="1">
      <c r="A187" s="1"/>
    </row>
    <row r="188" spans="1:20" s="2" customFormat="1" ht="17.45" customHeight="1" thickBot="1">
      <c r="A188" s="4" t="s">
        <v>0</v>
      </c>
      <c r="B188" s="5" t="s">
        <v>1</v>
      </c>
      <c r="C188" s="5" t="s">
        <v>2</v>
      </c>
      <c r="D188" s="5">
        <v>2</v>
      </c>
      <c r="E188" s="5">
        <v>3</v>
      </c>
      <c r="F188" s="5">
        <v>4</v>
      </c>
      <c r="G188" s="5">
        <v>5</v>
      </c>
      <c r="H188" s="5">
        <v>6</v>
      </c>
      <c r="I188" s="5">
        <v>7</v>
      </c>
      <c r="J188" s="5">
        <v>8</v>
      </c>
      <c r="K188" s="5">
        <v>9</v>
      </c>
      <c r="L188" s="5">
        <v>10</v>
      </c>
      <c r="M188" s="5">
        <v>11</v>
      </c>
      <c r="N188" s="5">
        <v>12</v>
      </c>
      <c r="O188" s="5"/>
      <c r="P188" s="13" t="s">
        <v>9</v>
      </c>
      <c r="Q188" s="14">
        <f>(13697/33502)</f>
        <v>0.40884126320816666</v>
      </c>
    </row>
    <row r="189" spans="1:20" s="2" customFormat="1" ht="17.45" customHeight="1" thickBot="1">
      <c r="A189" s="7" t="s">
        <v>445</v>
      </c>
      <c r="B189" s="15" t="s">
        <v>14</v>
      </c>
      <c r="C189" s="9">
        <v>3126</v>
      </c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1" t="s">
        <v>4</v>
      </c>
      <c r="Q189" s="13" t="s">
        <v>11</v>
      </c>
      <c r="R189" s="13" t="s">
        <v>12</v>
      </c>
      <c r="S189" s="13" t="s">
        <v>13</v>
      </c>
      <c r="T189" s="13"/>
    </row>
    <row r="190" spans="1:20" s="2" customFormat="1" ht="17.45" customHeight="1" thickBot="1">
      <c r="A190" s="7" t="s">
        <v>376</v>
      </c>
      <c r="B190" s="12" t="s">
        <v>5</v>
      </c>
      <c r="C190" s="10">
        <v>1776</v>
      </c>
      <c r="D190" s="10">
        <v>1809</v>
      </c>
      <c r="E190" s="10">
        <v>1812</v>
      </c>
      <c r="F190" s="10">
        <v>1832</v>
      </c>
      <c r="G190" s="10">
        <v>1855</v>
      </c>
      <c r="H190" s="10">
        <v>2088</v>
      </c>
      <c r="I190" s="10">
        <v>2162</v>
      </c>
      <c r="J190" s="10">
        <v>2198</v>
      </c>
      <c r="K190" s="9">
        <v>3114</v>
      </c>
      <c r="L190" s="10"/>
      <c r="M190" s="10"/>
      <c r="N190" s="10"/>
      <c r="O190" s="11" t="s">
        <v>8</v>
      </c>
      <c r="P190" s="16" t="s">
        <v>5</v>
      </c>
      <c r="Q190" s="17">
        <f>(C190+C195+C197)</f>
        <v>3320</v>
      </c>
      <c r="R190" s="14">
        <f>SUM(Q190/Q198)</f>
        <v>0.2443871917556128</v>
      </c>
      <c r="S190" s="2">
        <v>1</v>
      </c>
    </row>
    <row r="191" spans="1:20" s="2" customFormat="1" ht="17.45" customHeight="1" thickBot="1">
      <c r="A191" s="7" t="s">
        <v>358</v>
      </c>
      <c r="B191" s="8" t="s">
        <v>3</v>
      </c>
      <c r="C191" s="10">
        <v>1673</v>
      </c>
      <c r="D191" s="10">
        <v>1744</v>
      </c>
      <c r="E191" s="10">
        <v>1752</v>
      </c>
      <c r="F191" s="10">
        <v>1754</v>
      </c>
      <c r="G191" s="10">
        <v>1766</v>
      </c>
      <c r="H191" s="10">
        <v>1808</v>
      </c>
      <c r="I191" s="10">
        <v>1871</v>
      </c>
      <c r="J191" s="10">
        <v>2450</v>
      </c>
      <c r="K191" s="10">
        <v>2536</v>
      </c>
      <c r="L191" s="10">
        <v>2662</v>
      </c>
      <c r="M191" s="9">
        <v>3081</v>
      </c>
      <c r="N191" s="10"/>
      <c r="O191" s="11" t="s">
        <v>7</v>
      </c>
      <c r="P191" s="20" t="s">
        <v>3</v>
      </c>
      <c r="Q191" s="17">
        <f>(C191+C196)</f>
        <v>2487</v>
      </c>
      <c r="R191" s="14">
        <f>SUM(Q191/Q198)</f>
        <v>0.18306956201693045</v>
      </c>
      <c r="S191" s="2">
        <v>1</v>
      </c>
    </row>
    <row r="192" spans="1:20" s="2" customFormat="1" ht="17.45" customHeight="1" thickBot="1">
      <c r="A192" s="18" t="s">
        <v>441</v>
      </c>
      <c r="B192" s="22" t="s">
        <v>16</v>
      </c>
      <c r="C192" s="10">
        <v>1478</v>
      </c>
      <c r="D192" s="10">
        <v>1513</v>
      </c>
      <c r="E192" s="10">
        <v>1519</v>
      </c>
      <c r="F192" s="10">
        <v>1544</v>
      </c>
      <c r="G192" s="10">
        <v>1564</v>
      </c>
      <c r="H192" s="10">
        <v>1586</v>
      </c>
      <c r="I192" s="10">
        <v>1834</v>
      </c>
      <c r="J192" s="10">
        <v>1886</v>
      </c>
      <c r="K192" s="10">
        <v>1937</v>
      </c>
      <c r="L192" s="10">
        <v>1982</v>
      </c>
      <c r="M192" s="10">
        <v>2159</v>
      </c>
      <c r="N192" s="10">
        <v>2287</v>
      </c>
      <c r="O192" s="11"/>
      <c r="P192" s="21" t="s">
        <v>16</v>
      </c>
      <c r="Q192" s="17">
        <v>1478</v>
      </c>
      <c r="R192" s="14">
        <f>SUM(Q192/Q198)</f>
        <v>0.10879646669120353</v>
      </c>
    </row>
    <row r="193" spans="1:20" s="2" customFormat="1" ht="17.45" customHeight="1" thickBot="1">
      <c r="A193" s="7" t="s">
        <v>145</v>
      </c>
      <c r="B193" s="79" t="s">
        <v>22</v>
      </c>
      <c r="C193" s="10">
        <v>1060</v>
      </c>
      <c r="D193" s="10">
        <v>1136</v>
      </c>
      <c r="E193" s="10">
        <v>1153</v>
      </c>
      <c r="F193" s="10">
        <v>1238</v>
      </c>
      <c r="G193" s="10">
        <v>1264</v>
      </c>
      <c r="H193" s="10">
        <v>1295</v>
      </c>
      <c r="I193" s="10">
        <v>1431</v>
      </c>
      <c r="J193" s="10">
        <v>1491</v>
      </c>
      <c r="K193" s="10">
        <v>1541</v>
      </c>
      <c r="L193" s="10">
        <v>1655</v>
      </c>
      <c r="M193" s="10">
        <v>2179</v>
      </c>
      <c r="N193" s="9">
        <v>2324</v>
      </c>
      <c r="O193" s="11" t="s">
        <v>6</v>
      </c>
      <c r="P193" s="78" t="s">
        <v>29</v>
      </c>
      <c r="Q193" s="17">
        <v>1045</v>
      </c>
      <c r="R193" s="14">
        <f>SUM(Q193/Q198)</f>
        <v>7.6923076923076927E-2</v>
      </c>
    </row>
    <row r="194" spans="1:20" s="2" customFormat="1" ht="17.45" customHeight="1" thickBot="1">
      <c r="A194" s="18" t="s">
        <v>444</v>
      </c>
      <c r="B194" s="77" t="s">
        <v>29</v>
      </c>
      <c r="C194" s="10">
        <v>1045</v>
      </c>
      <c r="D194" s="10">
        <v>1130</v>
      </c>
      <c r="E194" s="10">
        <v>1137</v>
      </c>
      <c r="F194" s="10">
        <v>1142</v>
      </c>
      <c r="G194" s="10">
        <v>1152</v>
      </c>
      <c r="H194" s="10">
        <v>1203</v>
      </c>
      <c r="I194" s="10">
        <v>1235</v>
      </c>
      <c r="J194" s="10">
        <v>1331</v>
      </c>
      <c r="K194" s="10">
        <v>1366</v>
      </c>
      <c r="L194" s="10">
        <v>1451</v>
      </c>
      <c r="M194" s="10" t="s">
        <v>20</v>
      </c>
      <c r="P194" s="49" t="s">
        <v>22</v>
      </c>
      <c r="Q194" s="17">
        <v>1060</v>
      </c>
      <c r="R194" s="14">
        <f>SUM(Q194/Q198)</f>
        <v>7.8027235921972762E-2</v>
      </c>
      <c r="S194" s="2">
        <v>1</v>
      </c>
      <c r="T194" s="14"/>
    </row>
    <row r="195" spans="1:20" s="2" customFormat="1" ht="17.45" customHeight="1" thickBot="1">
      <c r="A195" s="18" t="s">
        <v>443</v>
      </c>
      <c r="B195" s="19" t="s">
        <v>5</v>
      </c>
      <c r="C195" s="10">
        <v>857</v>
      </c>
      <c r="D195" s="10">
        <v>870</v>
      </c>
      <c r="E195" s="10">
        <v>874</v>
      </c>
      <c r="F195" s="10">
        <v>894</v>
      </c>
      <c r="G195" s="10">
        <v>903</v>
      </c>
      <c r="H195" s="10">
        <v>1189</v>
      </c>
      <c r="I195" s="10">
        <v>1209</v>
      </c>
      <c r="J195" s="10">
        <v>1239</v>
      </c>
      <c r="K195" s="10" t="s">
        <v>20</v>
      </c>
      <c r="P195" s="26" t="s">
        <v>18</v>
      </c>
      <c r="Q195" s="17">
        <v>220</v>
      </c>
      <c r="R195" s="14">
        <f>SUM(Q195/Q198)</f>
        <v>1.6194331983805668E-2</v>
      </c>
    </row>
    <row r="196" spans="1:20" s="2" customFormat="1" ht="17.45" customHeight="1" thickBot="1">
      <c r="A196" s="18" t="s">
        <v>442</v>
      </c>
      <c r="B196" s="28" t="s">
        <v>3</v>
      </c>
      <c r="C196" s="10">
        <v>814</v>
      </c>
      <c r="D196" s="10">
        <v>853</v>
      </c>
      <c r="E196" s="10">
        <v>853</v>
      </c>
      <c r="F196" s="10">
        <v>855</v>
      </c>
      <c r="G196" s="10">
        <v>858</v>
      </c>
      <c r="H196" s="10">
        <v>878</v>
      </c>
      <c r="I196" s="10">
        <v>900</v>
      </c>
      <c r="J196" s="10" t="s">
        <v>20</v>
      </c>
      <c r="P196" s="75" t="s">
        <v>30</v>
      </c>
      <c r="Q196" s="17">
        <f>(C198+C199)</f>
        <v>807</v>
      </c>
      <c r="R196" s="14">
        <f>SUM(Q196/Q198)</f>
        <v>5.9403754140596246E-2</v>
      </c>
    </row>
    <row r="197" spans="1:20" s="2" customFormat="1" ht="17.45" customHeight="1" thickBot="1">
      <c r="A197" s="18" t="s">
        <v>446</v>
      </c>
      <c r="B197" s="19" t="s">
        <v>5</v>
      </c>
      <c r="C197" s="10">
        <v>687</v>
      </c>
      <c r="D197" s="10">
        <v>710</v>
      </c>
      <c r="E197" s="10">
        <v>714</v>
      </c>
      <c r="F197" s="10">
        <v>726</v>
      </c>
      <c r="G197" s="10">
        <v>730</v>
      </c>
      <c r="H197" s="10" t="s">
        <v>20</v>
      </c>
      <c r="I197" s="49"/>
      <c r="J197" s="17"/>
      <c r="K197" s="14"/>
      <c r="P197" s="13" t="s">
        <v>17</v>
      </c>
      <c r="Q197" s="17">
        <f>(C189+C201)</f>
        <v>3168</v>
      </c>
      <c r="R197" s="14">
        <f>SUM(Q197/Q198)</f>
        <v>0.23319838056680162</v>
      </c>
      <c r="S197" s="2">
        <v>1</v>
      </c>
    </row>
    <row r="198" spans="1:20" s="2" customFormat="1" ht="17.45" customHeight="1" thickBot="1">
      <c r="A198" s="18" t="s">
        <v>379</v>
      </c>
      <c r="B198" s="76" t="s">
        <v>30</v>
      </c>
      <c r="C198" s="10">
        <v>486</v>
      </c>
      <c r="D198" s="10">
        <v>495</v>
      </c>
      <c r="E198" s="10">
        <v>497</v>
      </c>
      <c r="F198" s="10">
        <v>512</v>
      </c>
      <c r="G198" s="10">
        <v>736</v>
      </c>
      <c r="H198" s="10">
        <v>754</v>
      </c>
      <c r="I198" s="10" t="s">
        <v>20</v>
      </c>
      <c r="J198" s="13"/>
      <c r="K198" s="24"/>
      <c r="L198" s="14"/>
      <c r="P198" s="13"/>
      <c r="Q198" s="24">
        <v>13585</v>
      </c>
      <c r="R198" s="14"/>
    </row>
    <row r="199" spans="1:20" s="2" customFormat="1" ht="17.45" customHeight="1" thickBot="1">
      <c r="A199" s="18" t="s">
        <v>263</v>
      </c>
      <c r="B199" s="76" t="s">
        <v>30</v>
      </c>
      <c r="C199" s="10">
        <v>321</v>
      </c>
      <c r="D199" s="10">
        <v>327</v>
      </c>
      <c r="E199" s="10">
        <v>329</v>
      </c>
      <c r="F199" s="10">
        <v>339</v>
      </c>
      <c r="G199" s="10" t="s">
        <v>20</v>
      </c>
      <c r="I199" s="13"/>
      <c r="J199" s="24"/>
      <c r="K199" s="14"/>
    </row>
    <row r="200" spans="1:20" s="2" customFormat="1" ht="17.45" customHeight="1" thickBot="1">
      <c r="A200" s="18" t="s">
        <v>447</v>
      </c>
      <c r="B200" s="27" t="s">
        <v>18</v>
      </c>
      <c r="C200" s="10">
        <v>220</v>
      </c>
      <c r="D200" s="10">
        <v>222</v>
      </c>
      <c r="E200" s="10">
        <v>222</v>
      </c>
      <c r="F200" s="10" t="s">
        <v>20</v>
      </c>
      <c r="I200" s="49"/>
      <c r="J200" s="17"/>
      <c r="K200" s="14"/>
    </row>
    <row r="201" spans="1:20" s="2" customFormat="1" ht="17.45" customHeight="1" thickBot="1">
      <c r="A201" s="18" t="s">
        <v>438</v>
      </c>
      <c r="B201" s="23" t="s">
        <v>14</v>
      </c>
      <c r="C201" s="10">
        <v>42</v>
      </c>
      <c r="D201" s="10">
        <v>58</v>
      </c>
      <c r="E201" s="10" t="s">
        <v>20</v>
      </c>
      <c r="J201" s="13"/>
      <c r="K201" s="24"/>
      <c r="L201" s="14"/>
    </row>
    <row r="203" spans="1:20" s="2" customFormat="1" ht="17.45" customHeight="1">
      <c r="A203" s="1" t="s">
        <v>417</v>
      </c>
    </row>
    <row r="204" spans="1:20" s="2" customFormat="1" ht="8.25" customHeight="1" thickBot="1">
      <c r="A204" s="1"/>
    </row>
    <row r="205" spans="1:20" s="2" customFormat="1" ht="17.45" customHeight="1" thickBot="1">
      <c r="A205" s="4" t="s">
        <v>0</v>
      </c>
      <c r="B205" s="5" t="s">
        <v>1</v>
      </c>
      <c r="C205" s="5" t="s">
        <v>2</v>
      </c>
      <c r="D205" s="5">
        <v>2</v>
      </c>
      <c r="E205" s="5">
        <v>3</v>
      </c>
      <c r="F205" s="5">
        <v>4</v>
      </c>
      <c r="G205" s="5">
        <v>5</v>
      </c>
      <c r="H205" s="5">
        <v>6</v>
      </c>
      <c r="I205" s="5">
        <v>7</v>
      </c>
      <c r="J205" s="5">
        <v>8</v>
      </c>
      <c r="K205" s="5">
        <v>9</v>
      </c>
      <c r="L205" s="5"/>
      <c r="M205" s="13" t="s">
        <v>9</v>
      </c>
      <c r="N205" s="14">
        <f>(11214/30397)</f>
        <v>0.36891798532749942</v>
      </c>
    </row>
    <row r="206" spans="1:20" s="2" customFormat="1" ht="17.45" customHeight="1" thickBot="1">
      <c r="A206" s="7" t="s">
        <v>148</v>
      </c>
      <c r="B206" s="12" t="s">
        <v>5</v>
      </c>
      <c r="C206" s="10">
        <v>1985</v>
      </c>
      <c r="D206" s="10">
        <v>1994</v>
      </c>
      <c r="E206" s="10">
        <v>1996</v>
      </c>
      <c r="F206" s="10">
        <v>2036</v>
      </c>
      <c r="G206" s="10">
        <v>2158</v>
      </c>
      <c r="H206" s="10">
        <v>2209</v>
      </c>
      <c r="I206" s="9">
        <v>2262</v>
      </c>
      <c r="J206" s="10"/>
      <c r="K206" s="9"/>
      <c r="L206" s="11" t="s">
        <v>4</v>
      </c>
      <c r="N206" s="13" t="s">
        <v>11</v>
      </c>
      <c r="O206" s="13" t="s">
        <v>12</v>
      </c>
      <c r="P206" s="13" t="s">
        <v>13</v>
      </c>
      <c r="Q206" s="13"/>
    </row>
    <row r="207" spans="1:20" s="2" customFormat="1" ht="17.45" customHeight="1" thickBot="1">
      <c r="A207" s="7" t="s">
        <v>421</v>
      </c>
      <c r="B207" s="80" t="s">
        <v>29</v>
      </c>
      <c r="C207" s="10">
        <v>1635</v>
      </c>
      <c r="D207" s="10">
        <v>1641</v>
      </c>
      <c r="E207" s="10">
        <v>1650</v>
      </c>
      <c r="F207" s="10">
        <v>1671</v>
      </c>
      <c r="G207" s="10">
        <v>1695</v>
      </c>
      <c r="H207" s="10">
        <v>1723</v>
      </c>
      <c r="I207" s="10">
        <v>1797</v>
      </c>
      <c r="J207" s="10">
        <v>1890</v>
      </c>
      <c r="K207" s="9">
        <v>2154</v>
      </c>
      <c r="L207" s="11" t="s">
        <v>8</v>
      </c>
      <c r="M207" s="16" t="s">
        <v>5</v>
      </c>
      <c r="N207" s="17">
        <f>(C206+C211+C215)</f>
        <v>3377</v>
      </c>
      <c r="O207" s="14">
        <f>SUM(N207/N214)</f>
        <v>0.30393303933039328</v>
      </c>
      <c r="P207" s="2">
        <v>1</v>
      </c>
    </row>
    <row r="208" spans="1:20" s="2" customFormat="1" ht="17.45" customHeight="1" thickBot="1">
      <c r="A208" s="7" t="s">
        <v>418</v>
      </c>
      <c r="B208" s="79" t="s">
        <v>22</v>
      </c>
      <c r="C208" s="10">
        <v>1302</v>
      </c>
      <c r="D208" s="10">
        <v>1312</v>
      </c>
      <c r="E208" s="10">
        <v>1356</v>
      </c>
      <c r="F208" s="10">
        <v>1427</v>
      </c>
      <c r="G208" s="10">
        <v>1435</v>
      </c>
      <c r="H208" s="10">
        <v>1457</v>
      </c>
      <c r="I208" s="10">
        <v>1511</v>
      </c>
      <c r="J208" s="10">
        <v>1801</v>
      </c>
      <c r="K208" s="9">
        <v>1974</v>
      </c>
      <c r="L208" s="11" t="s">
        <v>6</v>
      </c>
      <c r="M208" s="20" t="s">
        <v>3</v>
      </c>
      <c r="N208" s="17">
        <f>(C212+C213+C214)</f>
        <v>2041</v>
      </c>
      <c r="O208" s="14">
        <f>SUM(N208/N214)</f>
        <v>0.18369183691836918</v>
      </c>
    </row>
    <row r="209" spans="1:20" s="2" customFormat="1" ht="17.45" customHeight="1" thickBot="1">
      <c r="A209" s="7" t="s">
        <v>420</v>
      </c>
      <c r="B209" s="44" t="s">
        <v>16</v>
      </c>
      <c r="C209" s="10">
        <v>1188</v>
      </c>
      <c r="D209" s="10">
        <v>1194</v>
      </c>
      <c r="E209" s="10">
        <v>1213</v>
      </c>
      <c r="F209" s="10">
        <v>1261</v>
      </c>
      <c r="G209" s="10">
        <v>1268</v>
      </c>
      <c r="H209" s="10">
        <v>1301</v>
      </c>
      <c r="I209" s="10">
        <v>1376</v>
      </c>
      <c r="J209" s="10">
        <v>1942</v>
      </c>
      <c r="K209" s="9">
        <v>2082</v>
      </c>
      <c r="L209" s="11" t="s">
        <v>7</v>
      </c>
      <c r="M209" s="21" t="s">
        <v>16</v>
      </c>
      <c r="N209" s="17">
        <v>1188</v>
      </c>
      <c r="O209" s="14">
        <f>SUM(N209/N214)</f>
        <v>0.10692106921069211</v>
      </c>
      <c r="P209" s="2">
        <v>1</v>
      </c>
    </row>
    <row r="210" spans="1:20" s="2" customFormat="1" ht="17.45" customHeight="1" thickBot="1">
      <c r="A210" s="18" t="s">
        <v>423</v>
      </c>
      <c r="B210" s="76" t="s">
        <v>30</v>
      </c>
      <c r="C210" s="10">
        <v>1113</v>
      </c>
      <c r="D210" s="10">
        <v>1116</v>
      </c>
      <c r="E210" s="10">
        <v>1130</v>
      </c>
      <c r="F210" s="10">
        <v>1173</v>
      </c>
      <c r="G210" s="10">
        <v>1182</v>
      </c>
      <c r="H210" s="10">
        <v>1211</v>
      </c>
      <c r="I210" s="10">
        <v>1242</v>
      </c>
      <c r="J210" s="10" t="s">
        <v>20</v>
      </c>
      <c r="M210" s="78" t="s">
        <v>29</v>
      </c>
      <c r="N210" s="17">
        <v>1635</v>
      </c>
      <c r="O210" s="14">
        <f>SUM(N210/N214)</f>
        <v>0.14715147151471514</v>
      </c>
      <c r="P210" s="2">
        <v>1</v>
      </c>
    </row>
    <row r="211" spans="1:20" s="2" customFormat="1" ht="17.45" customHeight="1" thickBot="1">
      <c r="A211" s="18" t="s">
        <v>422</v>
      </c>
      <c r="B211" s="19" t="s">
        <v>5</v>
      </c>
      <c r="C211" s="10">
        <v>1083</v>
      </c>
      <c r="D211" s="10">
        <v>1086</v>
      </c>
      <c r="E211" s="10">
        <v>1090</v>
      </c>
      <c r="F211" s="10">
        <v>1097</v>
      </c>
      <c r="G211" s="10">
        <v>1225</v>
      </c>
      <c r="H211" s="10">
        <v>1249</v>
      </c>
      <c r="I211" s="10">
        <v>1282</v>
      </c>
      <c r="J211" s="10">
        <v>1381</v>
      </c>
      <c r="K211" s="10" t="s">
        <v>20</v>
      </c>
      <c r="M211" s="49" t="s">
        <v>22</v>
      </c>
      <c r="N211" s="17">
        <v>1302</v>
      </c>
      <c r="O211" s="14">
        <f>SUM(N211/N214)</f>
        <v>0.11718117181171812</v>
      </c>
      <c r="P211" s="2">
        <v>1</v>
      </c>
      <c r="Q211" s="14"/>
    </row>
    <row r="212" spans="1:20" s="2" customFormat="1" ht="17.45" customHeight="1" thickBot="1">
      <c r="A212" s="18" t="s">
        <v>419</v>
      </c>
      <c r="B212" s="28" t="s">
        <v>3</v>
      </c>
      <c r="C212" s="10">
        <v>777</v>
      </c>
      <c r="D212" s="10">
        <v>777</v>
      </c>
      <c r="E212" s="10">
        <v>778</v>
      </c>
      <c r="F212" s="10">
        <v>788</v>
      </c>
      <c r="G212" s="10">
        <v>791</v>
      </c>
      <c r="H212" s="10">
        <v>999</v>
      </c>
      <c r="I212" s="10">
        <v>1559</v>
      </c>
      <c r="J212" s="10">
        <v>1605</v>
      </c>
      <c r="K212" s="10">
        <v>1742</v>
      </c>
      <c r="L212" s="25"/>
      <c r="M212" s="75" t="s">
        <v>30</v>
      </c>
      <c r="N212" s="17">
        <v>1113</v>
      </c>
      <c r="O212" s="14">
        <f>SUM(N212/N214)</f>
        <v>0.1001710017100171</v>
      </c>
    </row>
    <row r="213" spans="1:20" s="2" customFormat="1" ht="17.45" customHeight="1" thickBot="1">
      <c r="A213" s="18" t="s">
        <v>370</v>
      </c>
      <c r="B213" s="28" t="s">
        <v>3</v>
      </c>
      <c r="C213" s="10">
        <v>757</v>
      </c>
      <c r="D213" s="10">
        <v>760</v>
      </c>
      <c r="E213" s="10">
        <v>764</v>
      </c>
      <c r="F213" s="10">
        <v>784</v>
      </c>
      <c r="G213" s="10">
        <v>787</v>
      </c>
      <c r="H213" s="10">
        <v>901</v>
      </c>
      <c r="I213" s="10" t="s">
        <v>20</v>
      </c>
      <c r="M213" s="13" t="s">
        <v>17</v>
      </c>
      <c r="N213" s="17">
        <f>(C216+C217+C218)</f>
        <v>455</v>
      </c>
      <c r="O213" s="14">
        <f>SUM(N213/N214)</f>
        <v>4.0950409504095044E-2</v>
      </c>
    </row>
    <row r="214" spans="1:20" s="2" customFormat="1" ht="17.45" customHeight="1" thickBot="1">
      <c r="A214" s="18" t="s">
        <v>424</v>
      </c>
      <c r="B214" s="28" t="s">
        <v>3</v>
      </c>
      <c r="C214" s="10">
        <v>507</v>
      </c>
      <c r="D214" s="10">
        <v>508</v>
      </c>
      <c r="E214" s="10">
        <v>509</v>
      </c>
      <c r="F214" s="10">
        <v>518</v>
      </c>
      <c r="G214" s="10">
        <v>522</v>
      </c>
      <c r="H214" s="10" t="s">
        <v>20</v>
      </c>
      <c r="N214" s="24">
        <v>11111</v>
      </c>
    </row>
    <row r="215" spans="1:20" s="2" customFormat="1" ht="17.45" customHeight="1" thickBot="1">
      <c r="A215" s="18" t="s">
        <v>322</v>
      </c>
      <c r="B215" s="19" t="s">
        <v>5</v>
      </c>
      <c r="C215" s="10">
        <v>309</v>
      </c>
      <c r="D215" s="10">
        <v>312</v>
      </c>
      <c r="E215" s="10">
        <v>312</v>
      </c>
      <c r="F215" s="10">
        <v>317</v>
      </c>
      <c r="G215" s="10" t="s">
        <v>20</v>
      </c>
      <c r="K215" s="14"/>
    </row>
    <row r="216" spans="1:20" s="2" customFormat="1" ht="17.45" customHeight="1" thickBot="1">
      <c r="A216" s="18" t="s">
        <v>425</v>
      </c>
      <c r="B216" s="23" t="s">
        <v>14</v>
      </c>
      <c r="C216" s="10">
        <v>256</v>
      </c>
      <c r="D216" s="10">
        <v>283</v>
      </c>
      <c r="E216" s="10">
        <v>304</v>
      </c>
      <c r="F216" s="10" t="s">
        <v>20</v>
      </c>
      <c r="K216" s="13"/>
      <c r="L216" s="14"/>
      <c r="M216" s="17"/>
    </row>
    <row r="217" spans="1:20" s="2" customFormat="1" ht="17.45" customHeight="1" thickBot="1">
      <c r="A217" s="18" t="s">
        <v>426</v>
      </c>
      <c r="B217" s="23" t="s">
        <v>14</v>
      </c>
      <c r="C217" s="10">
        <v>118</v>
      </c>
      <c r="D217" s="10">
        <v>122</v>
      </c>
      <c r="E217" s="10" t="s">
        <v>20</v>
      </c>
    </row>
    <row r="218" spans="1:20" s="2" customFormat="1" ht="17.45" customHeight="1" thickBot="1">
      <c r="A218" s="18" t="s">
        <v>427</v>
      </c>
      <c r="B218" s="23" t="s">
        <v>14</v>
      </c>
      <c r="C218" s="10">
        <v>81</v>
      </c>
      <c r="D218" s="10" t="s">
        <v>20</v>
      </c>
      <c r="E218" s="13"/>
      <c r="K218" s="14"/>
    </row>
    <row r="220" spans="1:20" s="33" customFormat="1" ht="15" customHeight="1">
      <c r="B220" s="37" t="s">
        <v>19</v>
      </c>
      <c r="C220" s="39" t="s">
        <v>5</v>
      </c>
      <c r="D220" s="40" t="s">
        <v>3</v>
      </c>
      <c r="E220" s="41" t="s">
        <v>16</v>
      </c>
      <c r="F220" s="42" t="s">
        <v>18</v>
      </c>
      <c r="G220" s="50" t="s">
        <v>22</v>
      </c>
      <c r="H220" s="81" t="s">
        <v>29</v>
      </c>
      <c r="I220" s="82" t="s">
        <v>30</v>
      </c>
      <c r="J220" s="37" t="s">
        <v>17</v>
      </c>
      <c r="Q220" s="34"/>
      <c r="R220" s="35"/>
      <c r="S220" s="36"/>
    </row>
    <row r="221" spans="1:20" s="33" customFormat="1" ht="15" customHeight="1">
      <c r="A221" s="33" t="s">
        <v>11</v>
      </c>
      <c r="B221" s="38">
        <f>(Q198+N179+M164+Q145+N129+R109+S89+R49+P30+Q12+N214+R68)</f>
        <v>151270</v>
      </c>
      <c r="C221" s="35">
        <f>(Q190+N172+M157+Q138+N121+R102+S81+R42+P24+Q5+N207+R60)</f>
        <v>49210</v>
      </c>
      <c r="D221" s="35">
        <f>(Q191+N173+Q139+N122+R103+S82+R43+P25+Q6+M158+N208+R61)</f>
        <v>21942</v>
      </c>
      <c r="E221" s="35">
        <f>(Q192+N174+M159+Q140+N123+R104+S83+R44+P26+Q7+N209+R62)</f>
        <v>19384</v>
      </c>
      <c r="F221" s="35">
        <f>(Q195+N175+M160+N124+R105+S87+R63+Q8+Q143)</f>
        <v>7104</v>
      </c>
      <c r="G221" s="35">
        <f>(N211+Q194+N176+M161+Q141+N125+R107+S84+R64+R45+P27+Q9)</f>
        <v>8886</v>
      </c>
      <c r="H221" s="35">
        <f>(N210+Q193+N127+S86+R66+R46)</f>
        <v>5071</v>
      </c>
      <c r="I221" s="35">
        <f>(N212+Q196+N177+M162+Q142+N126+R106+S85+R65+R47+P28+Q10)</f>
        <v>14224</v>
      </c>
      <c r="J221" s="35">
        <f>(N213+Q197+N178+Q144+N128+R67+S88+R48+P29+Q11+M163+R108)</f>
        <v>25449</v>
      </c>
      <c r="L221" s="35"/>
      <c r="R221" s="37"/>
      <c r="S221" s="38"/>
      <c r="T221" s="36"/>
    </row>
    <row r="222" spans="1:20" s="33" customFormat="1" ht="15" customHeight="1">
      <c r="A222" s="33" t="s">
        <v>12</v>
      </c>
      <c r="B222" s="43">
        <v>1</v>
      </c>
      <c r="C222" s="36">
        <f t="shared" ref="C222:J222" si="0">SUM(C221/$B$221)</f>
        <v>0.32531235539102266</v>
      </c>
      <c r="D222" s="36">
        <f t="shared" si="0"/>
        <v>0.14505189396443446</v>
      </c>
      <c r="E222" s="36">
        <f t="shared" si="0"/>
        <v>0.12814173332451906</v>
      </c>
      <c r="F222" s="36">
        <f t="shared" si="0"/>
        <v>4.6962385139155155E-2</v>
      </c>
      <c r="G222" s="36">
        <f t="shared" si="0"/>
        <v>5.874264560058174E-2</v>
      </c>
      <c r="H222" s="36">
        <f t="shared" si="0"/>
        <v>3.3522839955047269E-2</v>
      </c>
      <c r="I222" s="36">
        <f t="shared" si="0"/>
        <v>9.403054141601111E-2</v>
      </c>
      <c r="J222" s="36">
        <f t="shared" si="0"/>
        <v>0.16823560520922853</v>
      </c>
      <c r="L222" s="35"/>
    </row>
    <row r="223" spans="1:20" s="33" customFormat="1" ht="15" customHeight="1">
      <c r="A223" s="33" t="s">
        <v>13</v>
      </c>
      <c r="B223" s="37">
        <v>52</v>
      </c>
      <c r="C223" s="33">
        <v>20</v>
      </c>
      <c r="D223" s="33">
        <v>6</v>
      </c>
      <c r="E223" s="33">
        <v>10</v>
      </c>
      <c r="F223" s="33">
        <v>1</v>
      </c>
      <c r="G223" s="33">
        <v>4</v>
      </c>
      <c r="H223" s="33">
        <v>1</v>
      </c>
      <c r="I223" s="33">
        <v>5</v>
      </c>
      <c r="J223" s="33">
        <v>5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T189"/>
  <sheetViews>
    <sheetView workbookViewId="0">
      <selection activeCell="Q1" sqref="Q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7109375" customWidth="1"/>
  </cols>
  <sheetData>
    <row r="1" spans="1:14" s="2" customFormat="1" ht="16.5" customHeight="1">
      <c r="A1" s="1" t="s">
        <v>275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3" t="s">
        <v>9</v>
      </c>
      <c r="L3" s="14">
        <f>(8945/27407)</f>
        <v>0.32637647316379026</v>
      </c>
    </row>
    <row r="4" spans="1:14" s="2" customFormat="1" ht="16.5" customHeight="1" thickBot="1">
      <c r="A4" s="7" t="s">
        <v>278</v>
      </c>
      <c r="B4" s="12" t="s">
        <v>5</v>
      </c>
      <c r="C4" s="9">
        <v>2134</v>
      </c>
      <c r="D4" s="9"/>
      <c r="E4" s="9"/>
      <c r="F4" s="9"/>
      <c r="G4" s="10"/>
      <c r="H4" s="10"/>
      <c r="I4" s="10"/>
      <c r="J4" s="11" t="s">
        <v>4</v>
      </c>
      <c r="L4" s="13" t="s">
        <v>11</v>
      </c>
      <c r="M4" s="13" t="s">
        <v>12</v>
      </c>
      <c r="N4" s="13" t="s">
        <v>13</v>
      </c>
    </row>
    <row r="5" spans="1:14" s="2" customFormat="1" ht="16.5" customHeight="1" thickBot="1">
      <c r="A5" s="7" t="s">
        <v>276</v>
      </c>
      <c r="B5" s="31" t="s">
        <v>18</v>
      </c>
      <c r="C5" s="10">
        <v>1486</v>
      </c>
      <c r="D5" s="10">
        <v>1510</v>
      </c>
      <c r="E5" s="10">
        <v>1533</v>
      </c>
      <c r="F5" s="10">
        <v>1558</v>
      </c>
      <c r="G5" s="10">
        <v>1608</v>
      </c>
      <c r="H5" s="10">
        <v>1657</v>
      </c>
      <c r="I5" s="9">
        <v>1706</v>
      </c>
      <c r="J5" s="11" t="s">
        <v>6</v>
      </c>
      <c r="K5" s="16" t="s">
        <v>5</v>
      </c>
      <c r="L5" s="17">
        <f>(C4+C9+C10)</f>
        <v>3170</v>
      </c>
      <c r="M5" s="14">
        <f>SUM(L5/L11)</f>
        <v>0.35941043083900226</v>
      </c>
      <c r="N5" s="2">
        <v>1</v>
      </c>
    </row>
    <row r="6" spans="1:14" s="2" customFormat="1" ht="16.5" customHeight="1" thickBot="1">
      <c r="A6" s="7" t="s">
        <v>277</v>
      </c>
      <c r="B6" s="8" t="s">
        <v>3</v>
      </c>
      <c r="C6" s="10">
        <v>1472</v>
      </c>
      <c r="D6" s="10">
        <v>1518</v>
      </c>
      <c r="E6" s="10">
        <v>1527</v>
      </c>
      <c r="F6" s="10">
        <v>1596</v>
      </c>
      <c r="G6" s="10">
        <v>1644</v>
      </c>
      <c r="H6" s="10">
        <v>1726</v>
      </c>
      <c r="I6" s="9">
        <v>2000</v>
      </c>
      <c r="J6" s="11" t="s">
        <v>8</v>
      </c>
      <c r="K6" s="20" t="s">
        <v>3</v>
      </c>
      <c r="L6" s="17">
        <v>1472</v>
      </c>
      <c r="M6" s="14">
        <f>SUM(L6/L11)</f>
        <v>0.16689342403628118</v>
      </c>
      <c r="N6" s="2">
        <v>1</v>
      </c>
    </row>
    <row r="7" spans="1:14" s="2" customFormat="1" ht="16.5" customHeight="1" thickBot="1">
      <c r="A7" s="7" t="s">
        <v>279</v>
      </c>
      <c r="B7" s="44" t="s">
        <v>16</v>
      </c>
      <c r="C7" s="10">
        <v>1179</v>
      </c>
      <c r="D7" s="10">
        <v>1195</v>
      </c>
      <c r="E7" s="10">
        <v>1209</v>
      </c>
      <c r="F7" s="10">
        <v>1238</v>
      </c>
      <c r="G7" s="10">
        <v>1307</v>
      </c>
      <c r="H7" s="10">
        <v>1369</v>
      </c>
      <c r="I7" s="9">
        <v>1805</v>
      </c>
      <c r="J7" s="11" t="s">
        <v>7</v>
      </c>
      <c r="K7" s="21" t="s">
        <v>16</v>
      </c>
      <c r="L7" s="17">
        <f>(C7+C8)</f>
        <v>2018</v>
      </c>
      <c r="M7" s="14">
        <f>SUM(L7/L11)</f>
        <v>0.22879818594104309</v>
      </c>
      <c r="N7" s="2">
        <v>1</v>
      </c>
    </row>
    <row r="8" spans="1:14" s="2" customFormat="1" ht="16.5" customHeight="1" thickBot="1">
      <c r="A8" s="18" t="s">
        <v>37</v>
      </c>
      <c r="B8" s="22" t="s">
        <v>16</v>
      </c>
      <c r="C8" s="10">
        <v>839</v>
      </c>
      <c r="D8" s="10">
        <v>854</v>
      </c>
      <c r="E8" s="10">
        <v>863</v>
      </c>
      <c r="F8" s="10">
        <v>880</v>
      </c>
      <c r="G8" s="10">
        <v>942</v>
      </c>
      <c r="H8" s="10">
        <v>974</v>
      </c>
      <c r="I8" s="10" t="s">
        <v>20</v>
      </c>
      <c r="K8" s="26" t="s">
        <v>18</v>
      </c>
      <c r="L8" s="17">
        <v>1486</v>
      </c>
      <c r="M8" s="14">
        <f>SUM(L8/L11)</f>
        <v>0.16848072562358277</v>
      </c>
      <c r="N8" s="2">
        <v>1</v>
      </c>
    </row>
    <row r="9" spans="1:14" s="2" customFormat="1" ht="16.5" customHeight="1" thickBot="1">
      <c r="A9" s="18" t="s">
        <v>164</v>
      </c>
      <c r="B9" s="19" t="s">
        <v>5</v>
      </c>
      <c r="C9" s="10">
        <v>579</v>
      </c>
      <c r="D9" s="10">
        <v>676</v>
      </c>
      <c r="E9" s="10">
        <v>677</v>
      </c>
      <c r="F9" s="10">
        <v>709</v>
      </c>
      <c r="G9" s="10">
        <v>719</v>
      </c>
      <c r="H9" s="10">
        <v>1100</v>
      </c>
      <c r="I9" s="10">
        <v>1198</v>
      </c>
      <c r="J9" s="11"/>
      <c r="K9" s="49" t="s">
        <v>22</v>
      </c>
      <c r="L9" s="17">
        <v>302</v>
      </c>
      <c r="M9" s="14">
        <f>SUM(L9/L11)</f>
        <v>3.4240362811791381E-2</v>
      </c>
    </row>
    <row r="10" spans="1:14" s="2" customFormat="1" ht="16.5" customHeight="1" thickBot="1">
      <c r="A10" s="18" t="s">
        <v>280</v>
      </c>
      <c r="B10" s="19" t="s">
        <v>5</v>
      </c>
      <c r="C10" s="10">
        <v>457</v>
      </c>
      <c r="D10" s="10">
        <v>614</v>
      </c>
      <c r="E10" s="10">
        <v>616</v>
      </c>
      <c r="F10" s="10">
        <v>644</v>
      </c>
      <c r="G10" s="10">
        <v>672</v>
      </c>
      <c r="H10" s="10" t="s">
        <v>20</v>
      </c>
      <c r="K10" s="13" t="s">
        <v>17</v>
      </c>
      <c r="L10" s="17">
        <f>(C12+C13+C14)</f>
        <v>372</v>
      </c>
      <c r="M10" s="14">
        <f>SUM(L10/L11)</f>
        <v>4.2176870748299317E-2</v>
      </c>
    </row>
    <row r="11" spans="1:14" s="2" customFormat="1" ht="16.5" customHeight="1" thickBot="1">
      <c r="A11" s="18" t="s">
        <v>281</v>
      </c>
      <c r="B11" s="48" t="s">
        <v>22</v>
      </c>
      <c r="C11" s="10">
        <v>302</v>
      </c>
      <c r="D11" s="10">
        <v>307</v>
      </c>
      <c r="E11" s="10">
        <v>328</v>
      </c>
      <c r="F11" s="10">
        <v>378</v>
      </c>
      <c r="G11" s="10" t="s">
        <v>20</v>
      </c>
      <c r="L11" s="24">
        <v>8820</v>
      </c>
    </row>
    <row r="12" spans="1:14" s="2" customFormat="1" ht="16.5" customHeight="1" thickBot="1">
      <c r="A12" s="18" t="s">
        <v>282</v>
      </c>
      <c r="B12" s="23" t="s">
        <v>14</v>
      </c>
      <c r="C12" s="10">
        <v>173</v>
      </c>
      <c r="D12" s="10">
        <v>177</v>
      </c>
      <c r="E12" s="10">
        <v>183</v>
      </c>
      <c r="F12" s="10" t="s">
        <v>20</v>
      </c>
      <c r="K12" s="17"/>
    </row>
    <row r="13" spans="1:14" s="2" customFormat="1" ht="16.5" customHeight="1" thickBot="1">
      <c r="A13" s="18" t="s">
        <v>283</v>
      </c>
      <c r="B13" s="23" t="s">
        <v>14</v>
      </c>
      <c r="C13" s="10">
        <v>101</v>
      </c>
      <c r="D13" s="10">
        <v>104</v>
      </c>
      <c r="E13" s="10">
        <v>113</v>
      </c>
      <c r="F13" s="10" t="s">
        <v>20</v>
      </c>
      <c r="L13" s="24"/>
    </row>
    <row r="14" spans="1:14" s="2" customFormat="1" ht="16.5" customHeight="1" thickBot="1">
      <c r="A14" s="18" t="s">
        <v>167</v>
      </c>
      <c r="B14" s="23" t="s">
        <v>161</v>
      </c>
      <c r="C14" s="10">
        <v>98</v>
      </c>
      <c r="D14" s="10">
        <v>100</v>
      </c>
      <c r="E14" s="10" t="s">
        <v>20</v>
      </c>
      <c r="K14" s="17"/>
    </row>
    <row r="15" spans="1:14" s="2" customFormat="1" ht="10.5" customHeight="1">
      <c r="A15" s="1"/>
    </row>
    <row r="16" spans="1:14" s="2" customFormat="1" ht="17.45" customHeight="1">
      <c r="A16" s="1" t="s">
        <v>308</v>
      </c>
    </row>
    <row r="17" spans="1:15" s="2" customFormat="1" ht="8.25" customHeight="1" thickBot="1">
      <c r="A17" s="1"/>
    </row>
    <row r="18" spans="1:15" s="2" customFormat="1" ht="17.4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>
        <v>7</v>
      </c>
      <c r="J18" s="5">
        <v>8</v>
      </c>
      <c r="K18" s="5"/>
      <c r="L18" s="13" t="s">
        <v>9</v>
      </c>
      <c r="M18" s="14">
        <f>(15380/37394)</f>
        <v>0.4112959298283147</v>
      </c>
    </row>
    <row r="19" spans="1:15" s="2" customFormat="1" ht="17.45" customHeight="1" thickBot="1">
      <c r="A19" s="7" t="s">
        <v>310</v>
      </c>
      <c r="B19" s="12" t="s">
        <v>5</v>
      </c>
      <c r="C19" s="9">
        <v>4559</v>
      </c>
      <c r="D19" s="10"/>
      <c r="E19" s="10"/>
      <c r="F19" s="10"/>
      <c r="G19" s="10"/>
      <c r="H19" s="10"/>
      <c r="I19" s="10"/>
      <c r="J19" s="10"/>
      <c r="K19" s="11" t="s">
        <v>4</v>
      </c>
      <c r="M19" s="13" t="s">
        <v>11</v>
      </c>
      <c r="N19" s="13" t="s">
        <v>12</v>
      </c>
      <c r="O19" s="13" t="s">
        <v>13</v>
      </c>
    </row>
    <row r="20" spans="1:15" s="2" customFormat="1" ht="17.45" customHeight="1" thickBot="1">
      <c r="A20" s="7" t="s">
        <v>315</v>
      </c>
      <c r="B20" s="15" t="s">
        <v>14</v>
      </c>
      <c r="C20" s="10">
        <v>1861</v>
      </c>
      <c r="D20" s="10">
        <v>1958</v>
      </c>
      <c r="E20" s="10">
        <v>2013</v>
      </c>
      <c r="F20" s="10">
        <v>2065</v>
      </c>
      <c r="G20" s="10">
        <v>2110</v>
      </c>
      <c r="H20" s="10">
        <v>2207</v>
      </c>
      <c r="I20" s="9">
        <v>2549</v>
      </c>
      <c r="J20" s="9"/>
      <c r="K20" s="11" t="s">
        <v>8</v>
      </c>
      <c r="L20" s="16" t="s">
        <v>5</v>
      </c>
      <c r="M20" s="17">
        <f>(C19+C26+C29+C30)</f>
        <v>6120</v>
      </c>
      <c r="N20" s="14">
        <f>SUM(M20/M26)</f>
        <v>0.40260509177027826</v>
      </c>
      <c r="O20" s="2">
        <v>2</v>
      </c>
    </row>
    <row r="21" spans="1:15" s="2" customFormat="1" ht="17.45" customHeight="1" thickBot="1">
      <c r="A21" s="18" t="s">
        <v>200</v>
      </c>
      <c r="B21" s="23" t="s">
        <v>14</v>
      </c>
      <c r="C21" s="10">
        <v>1342</v>
      </c>
      <c r="D21" s="10">
        <v>1431</v>
      </c>
      <c r="E21" s="10">
        <v>1432</v>
      </c>
      <c r="F21" s="10">
        <v>1455</v>
      </c>
      <c r="G21" s="10">
        <v>1512</v>
      </c>
      <c r="H21" s="10">
        <v>1559</v>
      </c>
      <c r="I21" s="10">
        <v>1670</v>
      </c>
      <c r="J21" s="10">
        <v>1926</v>
      </c>
      <c r="K21" s="11"/>
      <c r="L21" s="20" t="s">
        <v>3</v>
      </c>
      <c r="M21" s="17">
        <f>(C22+C27)</f>
        <v>2184</v>
      </c>
      <c r="N21" s="14">
        <f>SUM(M21/M26)</f>
        <v>0.1436747582395895</v>
      </c>
      <c r="O21" s="2">
        <v>1</v>
      </c>
    </row>
    <row r="22" spans="1:15" s="2" customFormat="1" ht="17.45" customHeight="1" thickBot="1">
      <c r="A22" s="7" t="s">
        <v>309</v>
      </c>
      <c r="B22" s="8" t="s">
        <v>3</v>
      </c>
      <c r="C22" s="10">
        <v>1329</v>
      </c>
      <c r="D22" s="10">
        <v>1421</v>
      </c>
      <c r="E22" s="10">
        <v>1437</v>
      </c>
      <c r="F22" s="10">
        <v>1451</v>
      </c>
      <c r="G22" s="10">
        <v>2027</v>
      </c>
      <c r="H22" s="10">
        <v>2071</v>
      </c>
      <c r="I22" s="10">
        <v>2188</v>
      </c>
      <c r="J22" s="9">
        <v>2569</v>
      </c>
      <c r="K22" s="11" t="s">
        <v>6</v>
      </c>
      <c r="L22" s="21" t="s">
        <v>16</v>
      </c>
      <c r="M22" s="17">
        <f>(C23+C28)</f>
        <v>1656</v>
      </c>
      <c r="N22" s="14">
        <f>SUM(M22/M26)</f>
        <v>0.10894020130254589</v>
      </c>
      <c r="O22" s="2">
        <v>1</v>
      </c>
    </row>
    <row r="23" spans="1:15" s="2" customFormat="1" ht="17.45" customHeight="1" thickBot="1">
      <c r="A23" s="7" t="s">
        <v>316</v>
      </c>
      <c r="B23" s="44" t="s">
        <v>16</v>
      </c>
      <c r="C23" s="10">
        <v>1205</v>
      </c>
      <c r="D23" s="10">
        <v>1313</v>
      </c>
      <c r="E23" s="10">
        <v>1558</v>
      </c>
      <c r="F23" s="10">
        <v>1601</v>
      </c>
      <c r="G23" s="10">
        <v>1662</v>
      </c>
      <c r="H23" s="10">
        <v>1723</v>
      </c>
      <c r="I23" s="10">
        <v>1997</v>
      </c>
      <c r="J23" s="9">
        <v>2279</v>
      </c>
      <c r="K23" s="9" t="s">
        <v>10</v>
      </c>
      <c r="L23" s="49" t="s">
        <v>22</v>
      </c>
      <c r="M23" s="17">
        <v>978</v>
      </c>
      <c r="N23" s="14">
        <f>SUM(M23/M26)</f>
        <v>6.43378725083876E-2</v>
      </c>
    </row>
    <row r="24" spans="1:15" s="2" customFormat="1" ht="17.45" customHeight="1" thickBot="1">
      <c r="A24" s="18" t="s">
        <v>317</v>
      </c>
      <c r="B24" s="77" t="s">
        <v>29</v>
      </c>
      <c r="C24" s="10">
        <v>1060</v>
      </c>
      <c r="D24" s="10">
        <v>1157</v>
      </c>
      <c r="E24" s="10">
        <v>1186</v>
      </c>
      <c r="F24" s="10">
        <v>1217</v>
      </c>
      <c r="G24" s="10">
        <v>1263</v>
      </c>
      <c r="H24" s="10">
        <v>1320</v>
      </c>
      <c r="I24" s="10">
        <v>1408</v>
      </c>
      <c r="J24" s="10" t="s">
        <v>20</v>
      </c>
      <c r="L24" s="78" t="s">
        <v>29</v>
      </c>
      <c r="M24" s="17">
        <v>1060</v>
      </c>
      <c r="N24" s="14">
        <f>SUM(M24/M26)</f>
        <v>6.9732254456943615E-2</v>
      </c>
    </row>
    <row r="25" spans="1:15" s="2" customFormat="1" ht="17.45" customHeight="1" thickBot="1">
      <c r="A25" s="18" t="s">
        <v>193</v>
      </c>
      <c r="B25" s="48" t="s">
        <v>22</v>
      </c>
      <c r="C25" s="10">
        <v>978</v>
      </c>
      <c r="D25" s="10">
        <v>1044</v>
      </c>
      <c r="E25" s="10">
        <v>1105</v>
      </c>
      <c r="F25" s="10">
        <v>1133</v>
      </c>
      <c r="G25" s="10">
        <v>1172</v>
      </c>
      <c r="H25" s="10">
        <v>1227</v>
      </c>
      <c r="I25" s="10" t="s">
        <v>20</v>
      </c>
      <c r="L25" s="13" t="s">
        <v>17</v>
      </c>
      <c r="M25" s="17">
        <f>(C20+C21)</f>
        <v>3203</v>
      </c>
      <c r="N25" s="14">
        <f>SUM(M25/M26)</f>
        <v>0.21070982172225511</v>
      </c>
      <c r="O25" s="2">
        <v>1</v>
      </c>
    </row>
    <row r="26" spans="1:15" s="2" customFormat="1" ht="17.45" customHeight="1" thickBot="1">
      <c r="A26" s="7" t="s">
        <v>201</v>
      </c>
      <c r="B26" s="12" t="s">
        <v>5</v>
      </c>
      <c r="C26" s="10">
        <v>867</v>
      </c>
      <c r="D26" s="10">
        <v>1383</v>
      </c>
      <c r="E26" s="10">
        <v>1399</v>
      </c>
      <c r="F26" s="10">
        <v>1657</v>
      </c>
      <c r="G26" s="10">
        <v>1705</v>
      </c>
      <c r="H26" s="10">
        <v>2271</v>
      </c>
      <c r="I26" s="10">
        <v>2362</v>
      </c>
      <c r="J26" s="9">
        <v>2576</v>
      </c>
      <c r="K26" s="9" t="s">
        <v>7</v>
      </c>
      <c r="M26" s="24">
        <v>15201</v>
      </c>
    </row>
    <row r="27" spans="1:15" s="2" customFormat="1" ht="17.45" customHeight="1" thickBot="1">
      <c r="A27" s="18" t="s">
        <v>311</v>
      </c>
      <c r="B27" s="28" t="s">
        <v>3</v>
      </c>
      <c r="C27" s="10">
        <v>855</v>
      </c>
      <c r="D27" s="10">
        <v>921</v>
      </c>
      <c r="E27" s="10">
        <v>931</v>
      </c>
      <c r="F27" s="10">
        <v>940</v>
      </c>
      <c r="G27" s="10" t="s">
        <v>20</v>
      </c>
    </row>
    <row r="28" spans="1:15" s="2" customFormat="1" ht="17.45" customHeight="1" thickBot="1">
      <c r="A28" s="18" t="s">
        <v>314</v>
      </c>
      <c r="B28" s="22" t="s">
        <v>16</v>
      </c>
      <c r="C28" s="10">
        <v>451</v>
      </c>
      <c r="D28" s="10">
        <v>487</v>
      </c>
      <c r="E28" s="10" t="s">
        <v>20</v>
      </c>
      <c r="L28" s="13"/>
      <c r="M28" s="17"/>
      <c r="N28" s="14"/>
    </row>
    <row r="29" spans="1:15" s="2" customFormat="1" ht="17.45" customHeight="1" thickBot="1">
      <c r="A29" s="18" t="s">
        <v>312</v>
      </c>
      <c r="B29" s="19" t="s">
        <v>5</v>
      </c>
      <c r="C29" s="10">
        <v>368</v>
      </c>
      <c r="D29" s="10">
        <v>828</v>
      </c>
      <c r="E29" s="10">
        <v>846</v>
      </c>
      <c r="F29" s="10">
        <v>1079</v>
      </c>
      <c r="G29" s="10">
        <v>1106</v>
      </c>
      <c r="H29" s="10" t="s">
        <v>20</v>
      </c>
      <c r="N29" s="24"/>
    </row>
    <row r="30" spans="1:15" s="2" customFormat="1" ht="17.45" customHeight="1" thickBot="1">
      <c r="A30" s="18" t="s">
        <v>313</v>
      </c>
      <c r="B30" s="19" t="s">
        <v>5</v>
      </c>
      <c r="C30" s="10">
        <v>326</v>
      </c>
      <c r="D30" s="10">
        <v>724</v>
      </c>
      <c r="E30" s="10">
        <v>737</v>
      </c>
      <c r="F30" s="10" t="s">
        <v>20</v>
      </c>
      <c r="I30" s="13"/>
      <c r="J30" s="14"/>
      <c r="L30" s="17"/>
    </row>
    <row r="31" spans="1:15">
      <c r="C31" s="33"/>
    </row>
    <row r="32" spans="1:15" s="2" customFormat="1" ht="17.45" customHeight="1">
      <c r="A32" s="1" t="s">
        <v>328</v>
      </c>
    </row>
    <row r="33" spans="1:14" s="2" customFormat="1" ht="10.5" customHeight="1" thickBot="1">
      <c r="A33" s="1"/>
    </row>
    <row r="34" spans="1:14" s="2" customFormat="1" ht="16.5" customHeight="1" thickBot="1">
      <c r="A34" s="4" t="s">
        <v>0</v>
      </c>
      <c r="B34" s="5" t="s">
        <v>1</v>
      </c>
      <c r="C34" s="5" t="s">
        <v>2</v>
      </c>
      <c r="D34" s="5">
        <v>2</v>
      </c>
      <c r="E34" s="5">
        <v>3</v>
      </c>
      <c r="F34" s="5">
        <v>4</v>
      </c>
      <c r="G34" s="5">
        <v>5</v>
      </c>
      <c r="H34" s="5">
        <v>6</v>
      </c>
      <c r="I34" s="5">
        <v>7</v>
      </c>
      <c r="J34" s="6"/>
      <c r="K34" s="13" t="s">
        <v>9</v>
      </c>
      <c r="L34" s="14">
        <f>(13036/37794)</f>
        <v>0.3449224744668466</v>
      </c>
    </row>
    <row r="35" spans="1:14" s="2" customFormat="1" ht="16.5" customHeight="1" thickBot="1">
      <c r="A35" s="7" t="s">
        <v>329</v>
      </c>
      <c r="B35" s="12" t="s">
        <v>5</v>
      </c>
      <c r="C35" s="9">
        <v>2723</v>
      </c>
      <c r="D35" s="10"/>
      <c r="E35" s="9"/>
      <c r="F35" s="10"/>
      <c r="G35" s="10"/>
      <c r="H35" s="10"/>
      <c r="I35" s="10"/>
      <c r="J35" s="11" t="s">
        <v>4</v>
      </c>
      <c r="L35" s="13" t="s">
        <v>11</v>
      </c>
      <c r="M35" s="13" t="s">
        <v>12</v>
      </c>
      <c r="N35" s="13" t="s">
        <v>13</v>
      </c>
    </row>
    <row r="36" spans="1:14" s="2" customFormat="1" ht="16.5" customHeight="1" thickBot="1">
      <c r="A36" s="7" t="s">
        <v>334</v>
      </c>
      <c r="B36" s="12" t="s">
        <v>5</v>
      </c>
      <c r="C36" s="9">
        <v>2295</v>
      </c>
      <c r="D36" s="10"/>
      <c r="E36" s="10"/>
      <c r="F36" s="10"/>
      <c r="G36" s="10"/>
      <c r="H36" s="10"/>
      <c r="I36" s="9"/>
      <c r="J36" s="11" t="s">
        <v>8</v>
      </c>
      <c r="K36" s="16" t="s">
        <v>5</v>
      </c>
      <c r="L36" s="17">
        <f>(C35+C36+C41+C43)</f>
        <v>6221</v>
      </c>
      <c r="M36" s="14">
        <f>SUM(L36/L41)</f>
        <v>0.48431296224211756</v>
      </c>
      <c r="N36" s="2">
        <v>2</v>
      </c>
    </row>
    <row r="37" spans="1:14" s="2" customFormat="1" ht="16.5" customHeight="1" thickBot="1">
      <c r="A37" s="7" t="s">
        <v>71</v>
      </c>
      <c r="B37" s="44" t="s">
        <v>16</v>
      </c>
      <c r="C37" s="10">
        <v>1961</v>
      </c>
      <c r="D37" s="10">
        <v>2026</v>
      </c>
      <c r="E37" s="10">
        <v>2052</v>
      </c>
      <c r="F37" s="10">
        <v>2096</v>
      </c>
      <c r="G37" s="9">
        <v>2143</v>
      </c>
      <c r="H37" s="10"/>
      <c r="I37" s="9"/>
      <c r="J37" s="11" t="s">
        <v>7</v>
      </c>
      <c r="K37" s="20" t="s">
        <v>3</v>
      </c>
      <c r="L37" s="17">
        <f>(C39+C44)</f>
        <v>1535</v>
      </c>
      <c r="M37" s="14">
        <f>SUM(L37/L41)</f>
        <v>0.11950175165434021</v>
      </c>
      <c r="N37" s="2">
        <v>1</v>
      </c>
    </row>
    <row r="38" spans="1:14" s="2" customFormat="1" ht="16.5" customHeight="1" thickBot="1">
      <c r="A38" s="7" t="s">
        <v>330</v>
      </c>
      <c r="B38" s="44" t="s">
        <v>16</v>
      </c>
      <c r="C38" s="10">
        <v>1596</v>
      </c>
      <c r="D38" s="10">
        <v>1688</v>
      </c>
      <c r="E38" s="10">
        <v>1706</v>
      </c>
      <c r="F38" s="10">
        <v>1734</v>
      </c>
      <c r="G38" s="10">
        <v>1772</v>
      </c>
      <c r="H38" s="10">
        <v>1898</v>
      </c>
      <c r="I38" s="9">
        <v>2365</v>
      </c>
      <c r="J38" s="9" t="s">
        <v>6</v>
      </c>
      <c r="K38" s="21" t="s">
        <v>16</v>
      </c>
      <c r="L38" s="17">
        <f>(C37+C38)</f>
        <v>3557</v>
      </c>
      <c r="M38" s="14">
        <f>SUM(L38/L41)</f>
        <v>0.27691708836123002</v>
      </c>
      <c r="N38" s="2">
        <v>2</v>
      </c>
    </row>
    <row r="39" spans="1:14" s="2" customFormat="1" ht="16.5" customHeight="1" thickBot="1">
      <c r="A39" s="7" t="s">
        <v>332</v>
      </c>
      <c r="B39" s="8" t="s">
        <v>3</v>
      </c>
      <c r="C39" s="10">
        <v>1291</v>
      </c>
      <c r="D39" s="10">
        <v>1331</v>
      </c>
      <c r="E39" s="10">
        <v>1342</v>
      </c>
      <c r="F39" s="10">
        <v>1478</v>
      </c>
      <c r="G39" s="10">
        <v>1523</v>
      </c>
      <c r="H39" s="10">
        <v>1610</v>
      </c>
      <c r="I39" s="9">
        <v>1850</v>
      </c>
      <c r="J39" s="11" t="s">
        <v>10</v>
      </c>
      <c r="K39" s="49" t="s">
        <v>22</v>
      </c>
      <c r="L39" s="17">
        <v>963</v>
      </c>
      <c r="M39" s="14">
        <f>SUM(L39/L41)</f>
        <v>7.4970805760996503E-2</v>
      </c>
    </row>
    <row r="40" spans="1:14" s="2" customFormat="1" ht="16.5" customHeight="1" thickBot="1">
      <c r="A40" s="18" t="s">
        <v>333</v>
      </c>
      <c r="B40" s="48" t="s">
        <v>22</v>
      </c>
      <c r="C40" s="10">
        <v>963</v>
      </c>
      <c r="D40" s="10">
        <v>994</v>
      </c>
      <c r="E40" s="10">
        <v>1000</v>
      </c>
      <c r="F40" s="10">
        <v>1006</v>
      </c>
      <c r="G40" s="10">
        <v>1036</v>
      </c>
      <c r="H40" s="10">
        <v>1216</v>
      </c>
      <c r="I40" s="10" t="s">
        <v>20</v>
      </c>
      <c r="K40" s="13" t="s">
        <v>17</v>
      </c>
      <c r="L40" s="17">
        <v>569</v>
      </c>
      <c r="M40" s="14">
        <f>SUM(L40/L41)</f>
        <v>4.4297391981315687E-2</v>
      </c>
    </row>
    <row r="41" spans="1:14" s="2" customFormat="1" ht="16.5" customHeight="1" thickBot="1">
      <c r="A41" s="18" t="s">
        <v>75</v>
      </c>
      <c r="B41" s="19" t="s">
        <v>5</v>
      </c>
      <c r="C41" s="10">
        <v>786</v>
      </c>
      <c r="D41" s="10">
        <v>1026</v>
      </c>
      <c r="E41" s="10">
        <v>1084</v>
      </c>
      <c r="F41" s="10">
        <v>1092</v>
      </c>
      <c r="G41" s="10">
        <v>1374</v>
      </c>
      <c r="H41" s="10">
        <v>1457</v>
      </c>
      <c r="I41" s="10">
        <v>1597</v>
      </c>
      <c r="J41" s="11"/>
      <c r="L41" s="24">
        <v>12845</v>
      </c>
    </row>
    <row r="42" spans="1:14" s="2" customFormat="1" ht="16.5" customHeight="1" thickBot="1">
      <c r="A42" s="18" t="s">
        <v>219</v>
      </c>
      <c r="B42" s="23" t="s">
        <v>14</v>
      </c>
      <c r="C42" s="10">
        <v>569</v>
      </c>
      <c r="D42" s="10">
        <v>581</v>
      </c>
      <c r="E42" s="10">
        <v>584</v>
      </c>
      <c r="F42" s="10">
        <v>593</v>
      </c>
      <c r="G42" s="10">
        <v>610</v>
      </c>
      <c r="H42" s="10" t="s">
        <v>20</v>
      </c>
      <c r="I42"/>
    </row>
    <row r="43" spans="1:14" s="2" customFormat="1" ht="16.5" customHeight="1" thickBot="1">
      <c r="A43" s="18" t="s">
        <v>335</v>
      </c>
      <c r="B43" s="19" t="s">
        <v>5</v>
      </c>
      <c r="C43" s="10">
        <v>417</v>
      </c>
      <c r="D43" s="10">
        <v>514</v>
      </c>
      <c r="E43" s="10">
        <v>544</v>
      </c>
      <c r="F43" s="10">
        <v>550</v>
      </c>
      <c r="G43" s="10" t="s">
        <v>20</v>
      </c>
    </row>
    <row r="44" spans="1:14" s="2" customFormat="1" ht="16.5" customHeight="1" thickBot="1">
      <c r="A44" s="18" t="s">
        <v>331</v>
      </c>
      <c r="B44" s="28" t="s">
        <v>3</v>
      </c>
      <c r="C44" s="10">
        <v>244</v>
      </c>
      <c r="D44" s="10">
        <v>249</v>
      </c>
      <c r="E44" s="10">
        <v>251</v>
      </c>
      <c r="F44" s="10" t="s">
        <v>20</v>
      </c>
      <c r="H44"/>
      <c r="I44"/>
      <c r="J44"/>
      <c r="K44"/>
      <c r="L44"/>
      <c r="N44" s="24"/>
    </row>
    <row r="46" spans="1:14" s="2" customFormat="1" ht="17.45" customHeight="1">
      <c r="A46" s="1" t="s">
        <v>291</v>
      </c>
    </row>
    <row r="47" spans="1:14" s="2" customFormat="1" ht="10.5" customHeight="1" thickBot="1">
      <c r="A47" s="1"/>
    </row>
    <row r="48" spans="1:14" s="2" customFormat="1" ht="16.5" customHeight="1" thickBot="1">
      <c r="A48" s="4" t="s">
        <v>0</v>
      </c>
      <c r="B48" s="5" t="s">
        <v>1</v>
      </c>
      <c r="C48" s="5" t="s">
        <v>2</v>
      </c>
      <c r="D48" s="5">
        <v>2</v>
      </c>
      <c r="E48" s="5">
        <v>3</v>
      </c>
      <c r="F48" s="5">
        <v>4</v>
      </c>
      <c r="G48" s="5">
        <v>5</v>
      </c>
      <c r="H48" s="5">
        <v>6</v>
      </c>
      <c r="I48" s="6"/>
      <c r="J48" s="13" t="s">
        <v>9</v>
      </c>
      <c r="K48" s="14">
        <f>(6408/19425)</f>
        <v>0.32988416988416991</v>
      </c>
    </row>
    <row r="49" spans="1:16" s="2" customFormat="1" ht="16.5" customHeight="1" thickBot="1">
      <c r="A49" s="7" t="s">
        <v>295</v>
      </c>
      <c r="B49" s="12" t="s">
        <v>5</v>
      </c>
      <c r="C49" s="9">
        <v>2093</v>
      </c>
      <c r="D49" s="10"/>
      <c r="E49" s="9"/>
      <c r="F49" s="10"/>
      <c r="G49" s="9"/>
      <c r="H49" s="10"/>
      <c r="I49" s="11" t="s">
        <v>4</v>
      </c>
      <c r="K49" s="13" t="s">
        <v>11</v>
      </c>
      <c r="L49" s="13" t="s">
        <v>12</v>
      </c>
      <c r="M49" s="13" t="s">
        <v>13</v>
      </c>
    </row>
    <row r="50" spans="1:16" s="2" customFormat="1" ht="16.5" customHeight="1" thickBot="1">
      <c r="A50" s="7" t="s">
        <v>293</v>
      </c>
      <c r="B50" s="12" t="s">
        <v>5</v>
      </c>
      <c r="C50" s="10">
        <v>1018</v>
      </c>
      <c r="D50" s="10">
        <v>1417</v>
      </c>
      <c r="E50" s="10">
        <v>1443</v>
      </c>
      <c r="F50" s="10">
        <v>1503</v>
      </c>
      <c r="G50" s="9">
        <v>1577</v>
      </c>
      <c r="H50" s="9"/>
      <c r="I50" s="11" t="s">
        <v>8</v>
      </c>
      <c r="J50" s="16" t="s">
        <v>5</v>
      </c>
      <c r="K50" s="17">
        <f>(C49+C50)</f>
        <v>3111</v>
      </c>
      <c r="L50" s="14">
        <f>SUM(K50/K56)</f>
        <v>0.49498806682577567</v>
      </c>
      <c r="M50" s="2">
        <v>2</v>
      </c>
    </row>
    <row r="51" spans="1:16" s="2" customFormat="1" ht="16.5" customHeight="1" thickBot="1">
      <c r="A51" s="18" t="s">
        <v>294</v>
      </c>
      <c r="B51" s="28" t="s">
        <v>3</v>
      </c>
      <c r="C51" s="10">
        <v>915</v>
      </c>
      <c r="D51" s="10">
        <v>951</v>
      </c>
      <c r="E51" s="10">
        <v>959</v>
      </c>
      <c r="F51" s="10">
        <v>1007</v>
      </c>
      <c r="G51" s="10">
        <v>1084</v>
      </c>
      <c r="H51" s="10">
        <v>1172</v>
      </c>
      <c r="I51" s="11"/>
      <c r="J51" s="20" t="s">
        <v>3</v>
      </c>
      <c r="K51" s="17">
        <v>915</v>
      </c>
      <c r="L51" s="14">
        <f>SUM(K51/K56)</f>
        <v>0.14558472553699284</v>
      </c>
    </row>
    <row r="52" spans="1:16" s="2" customFormat="1" ht="16.5" customHeight="1" thickBot="1">
      <c r="A52" s="7" t="s">
        <v>176</v>
      </c>
      <c r="B52" s="44" t="s">
        <v>16</v>
      </c>
      <c r="C52" s="10">
        <v>689</v>
      </c>
      <c r="D52" s="10">
        <v>713</v>
      </c>
      <c r="E52" s="10">
        <v>739</v>
      </c>
      <c r="F52" s="10">
        <v>908</v>
      </c>
      <c r="G52" s="10">
        <v>1031</v>
      </c>
      <c r="H52" s="9">
        <v>1460</v>
      </c>
      <c r="I52" s="11" t="s">
        <v>7</v>
      </c>
      <c r="J52" s="21" t="s">
        <v>16</v>
      </c>
      <c r="K52" s="17">
        <f>(C52+C55)</f>
        <v>1042</v>
      </c>
      <c r="L52" s="14">
        <f>SUM(K52/K56)</f>
        <v>0.16579156722354813</v>
      </c>
      <c r="M52" s="2">
        <v>1</v>
      </c>
    </row>
    <row r="53" spans="1:16" s="2" customFormat="1" ht="16.5" customHeight="1" thickBot="1">
      <c r="A53" s="18" t="s">
        <v>297</v>
      </c>
      <c r="B53" s="76" t="s">
        <v>30</v>
      </c>
      <c r="C53" s="10">
        <v>611</v>
      </c>
      <c r="D53" s="10">
        <v>629</v>
      </c>
      <c r="E53" s="10">
        <v>663</v>
      </c>
      <c r="F53" s="10">
        <v>703</v>
      </c>
      <c r="G53" s="10">
        <v>800</v>
      </c>
      <c r="H53" s="10" t="s">
        <v>20</v>
      </c>
      <c r="J53" s="49" t="s">
        <v>22</v>
      </c>
      <c r="K53" s="17">
        <v>398</v>
      </c>
      <c r="L53" s="14">
        <f>SUM(K53/K56)</f>
        <v>6.3325377883850439E-2</v>
      </c>
    </row>
    <row r="54" spans="1:16" s="2" customFormat="1" ht="16.5" customHeight="1" thickBot="1">
      <c r="A54" s="18" t="s">
        <v>298</v>
      </c>
      <c r="B54" s="48" t="s">
        <v>22</v>
      </c>
      <c r="C54" s="10">
        <v>398</v>
      </c>
      <c r="D54" s="10">
        <v>411</v>
      </c>
      <c r="E54" s="10">
        <v>469</v>
      </c>
      <c r="F54" s="10">
        <v>514</v>
      </c>
      <c r="G54" s="10" t="s">
        <v>20</v>
      </c>
      <c r="J54" s="75" t="s">
        <v>30</v>
      </c>
      <c r="K54" s="17">
        <v>611</v>
      </c>
      <c r="L54" s="14">
        <f>SUM(K54/K56)</f>
        <v>9.7215592680986479E-2</v>
      </c>
    </row>
    <row r="55" spans="1:16" s="2" customFormat="1" ht="16.5" customHeight="1" thickBot="1">
      <c r="A55" s="18" t="s">
        <v>292</v>
      </c>
      <c r="B55" s="22" t="s">
        <v>16</v>
      </c>
      <c r="C55" s="10">
        <v>353</v>
      </c>
      <c r="D55" s="10">
        <v>368</v>
      </c>
      <c r="E55" s="10">
        <v>388</v>
      </c>
      <c r="F55" s="10" t="s">
        <v>20</v>
      </c>
      <c r="J55" s="13" t="s">
        <v>17</v>
      </c>
      <c r="K55" s="17">
        <f>(C56+C57)</f>
        <v>208</v>
      </c>
      <c r="L55" s="14">
        <f>SUM(K55/K56)</f>
        <v>3.3094669848846459E-2</v>
      </c>
    </row>
    <row r="56" spans="1:16" s="2" customFormat="1" ht="16.5" customHeight="1" thickBot="1">
      <c r="A56" s="18" t="s">
        <v>296</v>
      </c>
      <c r="B56" s="23" t="s">
        <v>14</v>
      </c>
      <c r="C56" s="10">
        <v>139</v>
      </c>
      <c r="D56" s="10">
        <v>153</v>
      </c>
      <c r="E56" s="10" t="s">
        <v>20</v>
      </c>
      <c r="K56" s="24">
        <v>6285</v>
      </c>
    </row>
    <row r="57" spans="1:16" s="2" customFormat="1" ht="16.5" customHeight="1" thickBot="1">
      <c r="A57" s="18" t="s">
        <v>180</v>
      </c>
      <c r="B57" s="23" t="s">
        <v>161</v>
      </c>
      <c r="C57" s="10">
        <v>69</v>
      </c>
      <c r="D57" s="10">
        <v>71</v>
      </c>
      <c r="E57" s="10" t="s">
        <v>20</v>
      </c>
    </row>
    <row r="58" spans="1:16" s="2" customFormat="1" ht="11.25" customHeight="1">
      <c r="A58" s="29"/>
      <c r="B58" s="30"/>
      <c r="C58" s="46"/>
      <c r="D58" s="46"/>
      <c r="E58" s="46"/>
      <c r="F58" s="17"/>
      <c r="G58" s="17"/>
      <c r="H58" s="17"/>
      <c r="I58" s="17"/>
      <c r="J58" s="17"/>
      <c r="K58" s="17"/>
      <c r="L58" s="17"/>
      <c r="M58" s="17"/>
      <c r="N58" s="45"/>
    </row>
    <row r="59" spans="1:16" s="2" customFormat="1" ht="17.45" customHeight="1">
      <c r="A59" s="1" t="s">
        <v>336</v>
      </c>
    </row>
    <row r="60" spans="1:16" s="2" customFormat="1" ht="10.5" customHeight="1" thickBot="1">
      <c r="A60" s="1"/>
    </row>
    <row r="61" spans="1:16" s="2" customFormat="1" ht="16.5" customHeight="1" thickBot="1">
      <c r="A61" s="4" t="s">
        <v>0</v>
      </c>
      <c r="B61" s="5" t="s">
        <v>1</v>
      </c>
      <c r="C61" s="5" t="s">
        <v>2</v>
      </c>
      <c r="D61" s="5">
        <v>2</v>
      </c>
      <c r="E61" s="5">
        <v>3</v>
      </c>
      <c r="F61" s="5">
        <v>4</v>
      </c>
      <c r="G61" s="5">
        <v>5</v>
      </c>
      <c r="H61" s="5">
        <v>6</v>
      </c>
      <c r="I61" s="5">
        <v>7</v>
      </c>
      <c r="J61" s="5">
        <v>8</v>
      </c>
      <c r="K61" s="5">
        <v>9</v>
      </c>
      <c r="L61" s="6"/>
      <c r="M61" s="13" t="s">
        <v>9</v>
      </c>
      <c r="N61" s="14">
        <f>(10900/28140)</f>
        <v>0.38734896943852165</v>
      </c>
    </row>
    <row r="62" spans="1:16" s="2" customFormat="1" ht="16.5" customHeight="1" thickBot="1">
      <c r="A62" s="7" t="s">
        <v>340</v>
      </c>
      <c r="B62" s="12" t="s">
        <v>5</v>
      </c>
      <c r="C62" s="9">
        <v>2771</v>
      </c>
      <c r="D62" s="10"/>
      <c r="E62" s="10"/>
      <c r="F62" s="10"/>
      <c r="G62" s="9"/>
      <c r="H62" s="10"/>
      <c r="I62" s="9"/>
      <c r="J62" s="10"/>
      <c r="K62" s="9"/>
      <c r="L62" s="11" t="s">
        <v>4</v>
      </c>
      <c r="N62" s="13" t="s">
        <v>11</v>
      </c>
      <c r="O62" s="13" t="s">
        <v>12</v>
      </c>
      <c r="P62" s="13" t="s">
        <v>13</v>
      </c>
    </row>
    <row r="63" spans="1:16" s="2" customFormat="1" ht="16.5" customHeight="1" thickBot="1">
      <c r="A63" s="7" t="s">
        <v>337</v>
      </c>
      <c r="B63" s="31" t="s">
        <v>18</v>
      </c>
      <c r="C63" s="9">
        <v>2278</v>
      </c>
      <c r="D63" s="10"/>
      <c r="E63" s="10"/>
      <c r="F63" s="10"/>
      <c r="G63" s="10"/>
      <c r="H63" s="9"/>
      <c r="I63" s="9"/>
      <c r="J63" s="9"/>
      <c r="K63" s="9"/>
      <c r="L63" s="11" t="s">
        <v>8</v>
      </c>
      <c r="M63" s="16" t="s">
        <v>5</v>
      </c>
      <c r="N63" s="17">
        <f>(C62+C67+C68)</f>
        <v>3931</v>
      </c>
      <c r="O63" s="14">
        <f>SUM(N63/N70)</f>
        <v>0.36686887540830609</v>
      </c>
      <c r="P63" s="2">
        <v>2</v>
      </c>
    </row>
    <row r="64" spans="1:16" s="2" customFormat="1" ht="16.5" customHeight="1" thickBot="1">
      <c r="A64" s="7" t="s">
        <v>338</v>
      </c>
      <c r="B64" s="44" t="s">
        <v>16</v>
      </c>
      <c r="C64" s="10">
        <v>1571</v>
      </c>
      <c r="D64" s="10">
        <v>1671</v>
      </c>
      <c r="E64" s="10">
        <v>1694</v>
      </c>
      <c r="F64" s="10">
        <v>1730</v>
      </c>
      <c r="G64" s="10">
        <v>1817</v>
      </c>
      <c r="H64" s="10">
        <v>1948</v>
      </c>
      <c r="I64" s="10">
        <v>2017</v>
      </c>
      <c r="J64" s="9">
        <v>2492</v>
      </c>
      <c r="K64" s="9"/>
      <c r="L64" s="11" t="s">
        <v>7</v>
      </c>
      <c r="M64" s="20" t="s">
        <v>3</v>
      </c>
      <c r="N64" s="17">
        <v>1177</v>
      </c>
      <c r="O64" s="14">
        <f>SUM(N64/N70)</f>
        <v>0.10984601026598227</v>
      </c>
    </row>
    <row r="65" spans="1:16" s="2" customFormat="1" ht="16.5" customHeight="1" thickBot="1">
      <c r="A65" s="18" t="s">
        <v>339</v>
      </c>
      <c r="B65" s="28" t="s">
        <v>3</v>
      </c>
      <c r="C65" s="10">
        <v>1177</v>
      </c>
      <c r="D65" s="10">
        <v>1238</v>
      </c>
      <c r="E65" s="10">
        <v>1250</v>
      </c>
      <c r="F65" s="10">
        <v>1269</v>
      </c>
      <c r="G65" s="10">
        <v>1296</v>
      </c>
      <c r="H65" s="10">
        <v>1333</v>
      </c>
      <c r="I65" s="10">
        <v>1388</v>
      </c>
      <c r="J65" s="10">
        <v>1639</v>
      </c>
      <c r="K65" s="10">
        <v>1826</v>
      </c>
      <c r="L65" s="11"/>
      <c r="M65" s="21" t="s">
        <v>16</v>
      </c>
      <c r="N65" s="17">
        <v>1571</v>
      </c>
      <c r="O65" s="14">
        <f>SUM(N65/N70)</f>
        <v>0.14661689220718618</v>
      </c>
      <c r="P65" s="2">
        <v>1</v>
      </c>
    </row>
    <row r="66" spans="1:16" s="2" customFormat="1" ht="16.5" customHeight="1" thickBot="1">
      <c r="A66" s="18" t="s">
        <v>222</v>
      </c>
      <c r="B66" s="23" t="s">
        <v>14</v>
      </c>
      <c r="C66" s="10">
        <v>1061</v>
      </c>
      <c r="D66" s="10">
        <v>1113</v>
      </c>
      <c r="E66" s="10">
        <v>1132</v>
      </c>
      <c r="F66" s="10">
        <v>1160</v>
      </c>
      <c r="G66" s="10">
        <v>1196</v>
      </c>
      <c r="H66" s="10">
        <v>1286</v>
      </c>
      <c r="I66" s="10">
        <v>1321</v>
      </c>
      <c r="J66" s="10" t="s">
        <v>20</v>
      </c>
      <c r="M66" s="26" t="s">
        <v>18</v>
      </c>
      <c r="N66" s="17">
        <v>2278</v>
      </c>
      <c r="O66" s="14">
        <f>SUM(N66/N70)</f>
        <v>0.21259916005599627</v>
      </c>
      <c r="P66" s="2">
        <v>1</v>
      </c>
    </row>
    <row r="67" spans="1:16" s="2" customFormat="1" ht="16.5" customHeight="1" thickBot="1">
      <c r="A67" s="7" t="s">
        <v>341</v>
      </c>
      <c r="B67" s="12" t="s">
        <v>5</v>
      </c>
      <c r="C67" s="10">
        <v>877</v>
      </c>
      <c r="D67" s="10">
        <v>1093</v>
      </c>
      <c r="E67" s="10">
        <v>1116</v>
      </c>
      <c r="F67" s="10">
        <v>1134</v>
      </c>
      <c r="G67" s="10">
        <v>1159</v>
      </c>
      <c r="H67" s="10">
        <v>1195</v>
      </c>
      <c r="I67" s="10">
        <v>1459</v>
      </c>
      <c r="J67" s="10">
        <v>1785</v>
      </c>
      <c r="K67" s="9">
        <v>1894</v>
      </c>
      <c r="L67" s="11" t="s">
        <v>6</v>
      </c>
      <c r="M67" s="49" t="s">
        <v>22</v>
      </c>
      <c r="N67" s="17">
        <v>278</v>
      </c>
      <c r="O67" s="14">
        <f>SUM(N67/N70)</f>
        <v>2.5944937004199722E-2</v>
      </c>
    </row>
    <row r="68" spans="1:16" s="2" customFormat="1" ht="16.5" customHeight="1" thickBot="1">
      <c r="A68" s="18" t="s">
        <v>344</v>
      </c>
      <c r="B68" s="19" t="s">
        <v>5</v>
      </c>
      <c r="C68" s="10">
        <v>283</v>
      </c>
      <c r="D68" s="10">
        <v>423</v>
      </c>
      <c r="E68" s="10">
        <v>430</v>
      </c>
      <c r="F68" s="10">
        <v>441</v>
      </c>
      <c r="G68" s="10">
        <v>459</v>
      </c>
      <c r="H68" s="10">
        <v>476</v>
      </c>
      <c r="I68" s="10" t="s">
        <v>20</v>
      </c>
      <c r="M68" s="75" t="s">
        <v>30</v>
      </c>
      <c r="N68" s="17">
        <v>258</v>
      </c>
      <c r="O68" s="14">
        <f>SUM(N68/N70)</f>
        <v>2.4078394773681754E-2</v>
      </c>
    </row>
    <row r="69" spans="1:16" s="2" customFormat="1" ht="16.5" customHeight="1" thickBot="1">
      <c r="A69" s="18" t="s">
        <v>343</v>
      </c>
      <c r="B69" s="48" t="s">
        <v>22</v>
      </c>
      <c r="C69" s="10">
        <v>278</v>
      </c>
      <c r="D69" s="10">
        <v>300</v>
      </c>
      <c r="E69" s="10">
        <v>315</v>
      </c>
      <c r="F69" s="10">
        <v>352</v>
      </c>
      <c r="G69" s="10">
        <v>408</v>
      </c>
      <c r="H69" s="10" t="s">
        <v>20</v>
      </c>
      <c r="M69" s="13" t="s">
        <v>17</v>
      </c>
      <c r="N69" s="17">
        <f>(C66+C71)</f>
        <v>1222</v>
      </c>
      <c r="O69" s="14">
        <f>SUM(N69/N70)</f>
        <v>0.11404573028464769</v>
      </c>
    </row>
    <row r="70" spans="1:16" s="2" customFormat="1" ht="16.5" customHeight="1" thickBot="1">
      <c r="A70" s="18" t="s">
        <v>50</v>
      </c>
      <c r="B70" s="76" t="s">
        <v>30</v>
      </c>
      <c r="C70" s="10">
        <v>258</v>
      </c>
      <c r="D70" s="10">
        <v>277</v>
      </c>
      <c r="E70" s="10">
        <v>297</v>
      </c>
      <c r="F70" s="10">
        <v>315</v>
      </c>
      <c r="G70" s="10" t="s">
        <v>20</v>
      </c>
      <c r="N70" s="24">
        <v>10715</v>
      </c>
    </row>
    <row r="71" spans="1:16" s="2" customFormat="1" ht="16.5" customHeight="1" thickBot="1">
      <c r="A71" s="18" t="s">
        <v>342</v>
      </c>
      <c r="B71" s="23" t="s">
        <v>14</v>
      </c>
      <c r="C71" s="10">
        <v>161</v>
      </c>
      <c r="D71" s="10">
        <v>178</v>
      </c>
      <c r="E71" s="10">
        <v>193</v>
      </c>
      <c r="F71" s="10" t="s">
        <v>20</v>
      </c>
    </row>
    <row r="72" spans="1:16" s="2" customFormat="1" ht="11.25" customHeight="1">
      <c r="A72" s="29"/>
      <c r="B72" s="30"/>
      <c r="C72" s="46"/>
      <c r="D72" s="46"/>
      <c r="E72" s="46"/>
      <c r="F72" s="17"/>
      <c r="G72" s="17"/>
      <c r="H72" s="17"/>
      <c r="I72" s="17"/>
      <c r="J72" s="17"/>
      <c r="K72" s="17"/>
      <c r="L72" s="17"/>
      <c r="M72" s="17"/>
      <c r="N72" s="45"/>
    </row>
    <row r="73" spans="1:16" s="2" customFormat="1" ht="17.45" customHeight="1">
      <c r="A73" s="1" t="s">
        <v>299</v>
      </c>
    </row>
    <row r="74" spans="1:16" s="2" customFormat="1" ht="10.5" customHeight="1" thickBot="1">
      <c r="A74" s="1"/>
    </row>
    <row r="75" spans="1:16" s="2" customFormat="1" ht="16.5" customHeight="1" thickBot="1">
      <c r="A75" s="4" t="s">
        <v>0</v>
      </c>
      <c r="B75" s="5" t="s">
        <v>1</v>
      </c>
      <c r="C75" s="5" t="s">
        <v>2</v>
      </c>
      <c r="D75" s="5">
        <v>2</v>
      </c>
      <c r="E75" s="5">
        <v>3</v>
      </c>
      <c r="F75" s="5">
        <v>4</v>
      </c>
      <c r="G75" s="5">
        <v>5</v>
      </c>
      <c r="H75" s="5">
        <v>6</v>
      </c>
      <c r="I75" s="5">
        <v>7</v>
      </c>
      <c r="J75" s="6"/>
      <c r="K75" s="13" t="s">
        <v>9</v>
      </c>
      <c r="L75" s="14">
        <f>(13992/33842)</f>
        <v>0.41345074168193369</v>
      </c>
    </row>
    <row r="76" spans="1:16" s="2" customFormat="1" ht="16.5" customHeight="1" thickBot="1">
      <c r="A76" s="7" t="s">
        <v>303</v>
      </c>
      <c r="B76" s="12" t="s">
        <v>5</v>
      </c>
      <c r="C76" s="9">
        <v>2421</v>
      </c>
      <c r="D76" s="10"/>
      <c r="E76" s="10"/>
      <c r="F76" s="10"/>
      <c r="G76" s="10"/>
      <c r="H76" s="10"/>
      <c r="I76" s="10"/>
      <c r="J76" s="11" t="s">
        <v>4</v>
      </c>
      <c r="L76" s="13" t="s">
        <v>11</v>
      </c>
      <c r="M76" s="13" t="s">
        <v>12</v>
      </c>
      <c r="N76" s="13" t="s">
        <v>13</v>
      </c>
    </row>
    <row r="77" spans="1:16" s="2" customFormat="1" ht="16.5" customHeight="1" thickBot="1">
      <c r="A77" s="7" t="s">
        <v>300</v>
      </c>
      <c r="B77" s="31" t="s">
        <v>18</v>
      </c>
      <c r="C77" s="9">
        <v>2380</v>
      </c>
      <c r="D77" s="10"/>
      <c r="E77" s="10"/>
      <c r="F77" s="10"/>
      <c r="G77" s="10"/>
      <c r="H77" s="10"/>
      <c r="I77" s="9"/>
      <c r="J77" s="11" t="s">
        <v>8</v>
      </c>
      <c r="K77" s="16" t="s">
        <v>5</v>
      </c>
      <c r="L77" s="17">
        <f>(C76+C78+C80+C85)</f>
        <v>5933</v>
      </c>
      <c r="M77" s="14">
        <f>SUM(L77/L83)</f>
        <v>0.43102070468579728</v>
      </c>
      <c r="N77" s="2">
        <v>2</v>
      </c>
    </row>
    <row r="78" spans="1:16" s="2" customFormat="1" ht="16.5" customHeight="1" thickBot="1">
      <c r="A78" s="7" t="s">
        <v>302</v>
      </c>
      <c r="B78" s="12" t="s">
        <v>5</v>
      </c>
      <c r="C78" s="10">
        <v>1757</v>
      </c>
      <c r="D78" s="10">
        <v>1825</v>
      </c>
      <c r="E78" s="10">
        <v>1842</v>
      </c>
      <c r="F78" s="10">
        <v>1936</v>
      </c>
      <c r="G78" s="10">
        <v>2090</v>
      </c>
      <c r="H78" s="10">
        <v>2244</v>
      </c>
      <c r="I78" s="9">
        <v>2308</v>
      </c>
      <c r="J78" s="11" t="s">
        <v>6</v>
      </c>
      <c r="K78" s="20" t="s">
        <v>3</v>
      </c>
      <c r="L78" s="17">
        <f>(C82+C83)</f>
        <v>2022</v>
      </c>
      <c r="M78" s="14">
        <f>SUM(L78/L83)</f>
        <v>0.1468942971304032</v>
      </c>
      <c r="N78" s="2">
        <v>1</v>
      </c>
    </row>
    <row r="79" spans="1:16" s="2" customFormat="1" ht="16.5" customHeight="1" thickBot="1">
      <c r="A79" s="7" t="s">
        <v>301</v>
      </c>
      <c r="B79" s="44" t="s">
        <v>16</v>
      </c>
      <c r="C79" s="10">
        <v>1751</v>
      </c>
      <c r="D79" s="10">
        <v>1758</v>
      </c>
      <c r="E79" s="10">
        <v>1772</v>
      </c>
      <c r="F79" s="10">
        <v>1790</v>
      </c>
      <c r="G79" s="10">
        <v>1950</v>
      </c>
      <c r="H79" s="9">
        <v>2608</v>
      </c>
      <c r="I79" s="10"/>
      <c r="J79" s="11" t="s">
        <v>7</v>
      </c>
      <c r="K79" s="21" t="s">
        <v>16</v>
      </c>
      <c r="L79" s="17">
        <v>1751</v>
      </c>
      <c r="M79" s="14">
        <f>SUM(L79/L83)</f>
        <v>0.12720668361787141</v>
      </c>
      <c r="N79" s="2">
        <v>1</v>
      </c>
    </row>
    <row r="80" spans="1:16" s="2" customFormat="1" ht="16.5" customHeight="1" thickBot="1">
      <c r="A80" s="18" t="s">
        <v>185</v>
      </c>
      <c r="B80" s="19" t="s">
        <v>5</v>
      </c>
      <c r="C80" s="10">
        <v>1413</v>
      </c>
      <c r="D80" s="10">
        <v>1432</v>
      </c>
      <c r="E80" s="10">
        <v>1441</v>
      </c>
      <c r="F80" s="10">
        <v>1544</v>
      </c>
      <c r="G80" s="10">
        <v>1652</v>
      </c>
      <c r="H80" s="10">
        <v>1812</v>
      </c>
      <c r="I80" s="10">
        <v>1857</v>
      </c>
      <c r="J80" s="11"/>
      <c r="K80" s="26" t="s">
        <v>18</v>
      </c>
      <c r="L80" s="17">
        <v>2380</v>
      </c>
      <c r="M80" s="14">
        <f>SUM(L80/L83)</f>
        <v>0.17290228841264074</v>
      </c>
      <c r="N80" s="2">
        <v>1</v>
      </c>
    </row>
    <row r="81" spans="1:18" s="2" customFormat="1" ht="16.5" customHeight="1" thickBot="1">
      <c r="A81" s="18" t="s">
        <v>187</v>
      </c>
      <c r="B81" s="48" t="s">
        <v>22</v>
      </c>
      <c r="C81" s="10">
        <v>1313</v>
      </c>
      <c r="D81" s="10">
        <v>1319</v>
      </c>
      <c r="E81" s="10">
        <v>1339</v>
      </c>
      <c r="F81" s="10">
        <v>1383</v>
      </c>
      <c r="G81" s="10">
        <v>1545</v>
      </c>
      <c r="H81" s="10" t="s">
        <v>20</v>
      </c>
      <c r="K81" s="78" t="s">
        <v>29</v>
      </c>
      <c r="L81" s="17">
        <v>366</v>
      </c>
      <c r="M81" s="14">
        <f>SUM(L81/L83)</f>
        <v>2.6589175444969124E-2</v>
      </c>
    </row>
    <row r="82" spans="1:18" s="2" customFormat="1" ht="16.5" customHeight="1" thickBot="1">
      <c r="A82" s="7" t="s">
        <v>304</v>
      </c>
      <c r="B82" s="8" t="s">
        <v>3</v>
      </c>
      <c r="C82" s="10">
        <v>1256</v>
      </c>
      <c r="D82" s="10">
        <v>1262</v>
      </c>
      <c r="E82" s="10">
        <v>1263</v>
      </c>
      <c r="F82" s="10">
        <v>1292</v>
      </c>
      <c r="G82" s="10">
        <v>1767</v>
      </c>
      <c r="H82" s="10">
        <v>1993</v>
      </c>
      <c r="I82" s="9">
        <v>2197</v>
      </c>
      <c r="J82" s="11" t="s">
        <v>10</v>
      </c>
      <c r="K82" s="49" t="s">
        <v>22</v>
      </c>
      <c r="L82" s="17">
        <v>1313</v>
      </c>
      <c r="M82" s="14">
        <f>SUM(L82/L83)</f>
        <v>9.5386850708318205E-2</v>
      </c>
    </row>
    <row r="83" spans="1:18" s="2" customFormat="1" ht="16.5" customHeight="1" thickBot="1">
      <c r="A83" s="18" t="s">
        <v>306</v>
      </c>
      <c r="B83" s="28" t="s">
        <v>3</v>
      </c>
      <c r="C83" s="10">
        <v>766</v>
      </c>
      <c r="D83" s="10">
        <v>769</v>
      </c>
      <c r="E83" s="10">
        <v>785</v>
      </c>
      <c r="F83" s="10">
        <v>819</v>
      </c>
      <c r="G83" s="10" t="s">
        <v>20</v>
      </c>
      <c r="K83" s="13"/>
      <c r="L83" s="24">
        <v>13765</v>
      </c>
      <c r="M83" s="14"/>
    </row>
    <row r="84" spans="1:18" s="2" customFormat="1" ht="16.5" customHeight="1" thickBot="1">
      <c r="A84" s="18" t="s">
        <v>307</v>
      </c>
      <c r="B84" s="77" t="s">
        <v>29</v>
      </c>
      <c r="C84" s="10">
        <v>366</v>
      </c>
      <c r="D84" s="10">
        <v>368</v>
      </c>
      <c r="E84" s="10">
        <v>370</v>
      </c>
      <c r="F84" s="10">
        <v>378</v>
      </c>
      <c r="G84" s="10" t="s">
        <v>20</v>
      </c>
    </row>
    <row r="85" spans="1:18" s="2" customFormat="1" ht="16.5" customHeight="1" thickBot="1">
      <c r="A85" s="18" t="s">
        <v>305</v>
      </c>
      <c r="B85" s="19" t="s">
        <v>5</v>
      </c>
      <c r="C85" s="10">
        <v>342</v>
      </c>
      <c r="D85" s="10">
        <v>357</v>
      </c>
      <c r="E85" s="10">
        <v>363</v>
      </c>
      <c r="F85" s="10" t="s">
        <v>20</v>
      </c>
      <c r="G85" s="17"/>
      <c r="H85" s="24"/>
      <c r="I85" s="47"/>
    </row>
    <row r="87" spans="1:18" s="2" customFormat="1" ht="17.45" customHeight="1">
      <c r="A87" s="1" t="s">
        <v>345</v>
      </c>
    </row>
    <row r="88" spans="1:18" s="2" customFormat="1" ht="10.5" customHeight="1" thickBot="1">
      <c r="A88" s="1"/>
    </row>
    <row r="89" spans="1:18" s="2" customFormat="1" ht="16.5" customHeight="1" thickBot="1">
      <c r="A89" s="4" t="s">
        <v>0</v>
      </c>
      <c r="B89" s="5" t="s">
        <v>1</v>
      </c>
      <c r="C89" s="5" t="s">
        <v>2</v>
      </c>
      <c r="D89" s="5">
        <v>2</v>
      </c>
      <c r="E89" s="5">
        <v>3</v>
      </c>
      <c r="F89" s="5">
        <v>4</v>
      </c>
      <c r="G89" s="5">
        <v>5</v>
      </c>
      <c r="H89" s="5">
        <v>6</v>
      </c>
      <c r="I89" s="5">
        <v>7</v>
      </c>
      <c r="J89" s="5">
        <v>8</v>
      </c>
      <c r="K89" s="5">
        <v>9</v>
      </c>
      <c r="L89" s="5">
        <v>10</v>
      </c>
      <c r="M89" s="5">
        <v>11</v>
      </c>
      <c r="N89" s="6"/>
      <c r="O89" s="13" t="s">
        <v>9</v>
      </c>
      <c r="P89" s="14">
        <f>(9555/31134)</f>
        <v>0.3068992098670264</v>
      </c>
    </row>
    <row r="90" spans="1:18" s="2" customFormat="1" ht="16.5" customHeight="1" thickBot="1">
      <c r="A90" s="7" t="s">
        <v>347</v>
      </c>
      <c r="B90" s="15" t="s">
        <v>14</v>
      </c>
      <c r="C90" s="9">
        <v>3394</v>
      </c>
      <c r="D90" s="10"/>
      <c r="E90" s="10"/>
      <c r="F90" s="10"/>
      <c r="G90" s="9"/>
      <c r="H90" s="9"/>
      <c r="I90" s="9"/>
      <c r="J90" s="9"/>
      <c r="K90" s="9"/>
      <c r="L90" s="9"/>
      <c r="M90" s="9"/>
      <c r="N90" s="11" t="s">
        <v>4</v>
      </c>
      <c r="P90" s="13" t="s">
        <v>11</v>
      </c>
      <c r="Q90" s="13" t="s">
        <v>12</v>
      </c>
      <c r="R90" s="13" t="s">
        <v>13</v>
      </c>
    </row>
    <row r="91" spans="1:18" s="2" customFormat="1" ht="16.5" customHeight="1" thickBot="1">
      <c r="A91" s="7" t="s">
        <v>346</v>
      </c>
      <c r="B91" s="44" t="s">
        <v>16</v>
      </c>
      <c r="C91" s="10">
        <v>1159</v>
      </c>
      <c r="D91" s="9">
        <v>1696</v>
      </c>
      <c r="E91" s="10"/>
      <c r="F91" s="10"/>
      <c r="G91" s="10"/>
      <c r="H91" s="10"/>
      <c r="I91" s="9"/>
      <c r="J91" s="9"/>
      <c r="K91" s="9"/>
      <c r="L91" s="9"/>
      <c r="M91" s="9"/>
      <c r="N91" s="11" t="s">
        <v>8</v>
      </c>
      <c r="O91" s="16" t="s">
        <v>5</v>
      </c>
      <c r="P91" s="17">
        <f>(C93+C94+C95)</f>
        <v>2324</v>
      </c>
      <c r="Q91" s="14">
        <f>SUM(P91/P98)</f>
        <v>0.24837020412525382</v>
      </c>
      <c r="R91" s="2">
        <v>2</v>
      </c>
    </row>
    <row r="92" spans="1:18" s="2" customFormat="1" ht="16.5" customHeight="1" thickBot="1">
      <c r="A92" s="7" t="s">
        <v>92</v>
      </c>
      <c r="B92" s="31" t="s">
        <v>18</v>
      </c>
      <c r="C92" s="10">
        <v>1112</v>
      </c>
      <c r="D92" s="10">
        <v>1462</v>
      </c>
      <c r="E92" s="10">
        <v>1495</v>
      </c>
      <c r="F92" s="10">
        <v>1502</v>
      </c>
      <c r="G92" s="10">
        <v>1525</v>
      </c>
      <c r="H92" s="10">
        <v>1548</v>
      </c>
      <c r="I92" s="9">
        <v>1598</v>
      </c>
      <c r="J92" s="10"/>
      <c r="K92" s="10"/>
      <c r="L92" s="9"/>
      <c r="M92" s="10"/>
      <c r="N92" s="11" t="s">
        <v>7</v>
      </c>
      <c r="O92" s="20" t="s">
        <v>3</v>
      </c>
      <c r="P92" s="17">
        <v>416</v>
      </c>
      <c r="Q92" s="14">
        <f>SUM(P92/P98)</f>
        <v>4.4458694025862992E-2</v>
      </c>
    </row>
    <row r="93" spans="1:18" s="2" customFormat="1" ht="16.5" customHeight="1" thickBot="1">
      <c r="A93" s="7" t="s">
        <v>348</v>
      </c>
      <c r="B93" s="12" t="s">
        <v>5</v>
      </c>
      <c r="C93" s="10">
        <v>939</v>
      </c>
      <c r="D93" s="10">
        <v>1088</v>
      </c>
      <c r="E93" s="10">
        <v>1100</v>
      </c>
      <c r="F93" s="10">
        <v>1103</v>
      </c>
      <c r="G93" s="10">
        <v>1113</v>
      </c>
      <c r="H93" s="10">
        <v>1120</v>
      </c>
      <c r="I93" s="10">
        <v>1128</v>
      </c>
      <c r="J93" s="10">
        <v>1183</v>
      </c>
      <c r="K93" s="10">
        <v>1245</v>
      </c>
      <c r="L93" s="10">
        <v>1249</v>
      </c>
      <c r="M93" s="9">
        <v>1383</v>
      </c>
      <c r="N93" s="11" t="s">
        <v>6</v>
      </c>
      <c r="O93" s="21" t="s">
        <v>16</v>
      </c>
      <c r="P93" s="17">
        <v>1159</v>
      </c>
      <c r="Q93" s="14">
        <f>SUM(P93/P98)</f>
        <v>0.12386448648070963</v>
      </c>
      <c r="R93" s="2">
        <v>1</v>
      </c>
    </row>
    <row r="94" spans="1:18" s="2" customFormat="1" ht="16.5" customHeight="1" thickBot="1">
      <c r="A94" s="7" t="s">
        <v>349</v>
      </c>
      <c r="B94" s="12" t="s">
        <v>5</v>
      </c>
      <c r="C94" s="10">
        <v>795</v>
      </c>
      <c r="D94" s="10">
        <v>930</v>
      </c>
      <c r="E94" s="10">
        <v>937</v>
      </c>
      <c r="F94" s="10">
        <v>944</v>
      </c>
      <c r="G94" s="10">
        <v>951</v>
      </c>
      <c r="H94" s="10">
        <v>955</v>
      </c>
      <c r="I94" s="10">
        <v>962</v>
      </c>
      <c r="J94" s="10">
        <v>984</v>
      </c>
      <c r="K94" s="10">
        <v>1034</v>
      </c>
      <c r="L94" s="10">
        <v>1035</v>
      </c>
      <c r="M94" s="9">
        <v>1129</v>
      </c>
      <c r="N94" s="11" t="s">
        <v>10</v>
      </c>
      <c r="O94" s="26" t="s">
        <v>18</v>
      </c>
      <c r="P94" s="17">
        <v>1112</v>
      </c>
      <c r="Q94" s="14">
        <f>SUM(P94/P98)</f>
        <v>0.11884150903067223</v>
      </c>
      <c r="R94" s="2">
        <v>1</v>
      </c>
    </row>
    <row r="95" spans="1:18" s="2" customFormat="1" ht="16.5" customHeight="1" thickBot="1">
      <c r="A95" s="18" t="s">
        <v>88</v>
      </c>
      <c r="B95" s="19" t="s">
        <v>5</v>
      </c>
      <c r="C95" s="10">
        <v>590</v>
      </c>
      <c r="D95" s="10">
        <v>794</v>
      </c>
      <c r="E95" s="10">
        <v>808</v>
      </c>
      <c r="F95" s="10">
        <v>812</v>
      </c>
      <c r="G95" s="10">
        <v>819</v>
      </c>
      <c r="H95" s="10">
        <v>821</v>
      </c>
      <c r="I95" s="10">
        <v>836</v>
      </c>
      <c r="J95" s="10">
        <v>875</v>
      </c>
      <c r="K95" s="10">
        <v>936</v>
      </c>
      <c r="L95" s="10">
        <v>937</v>
      </c>
      <c r="M95" s="10">
        <v>1030</v>
      </c>
      <c r="N95" s="11"/>
      <c r="O95" s="49" t="s">
        <v>22</v>
      </c>
      <c r="P95" s="17">
        <v>432</v>
      </c>
      <c r="Q95" s="14">
        <f>SUM(P95/P98)</f>
        <v>4.6168643796088489E-2</v>
      </c>
    </row>
    <row r="96" spans="1:18" s="2" customFormat="1" ht="16.5" customHeight="1" thickBot="1">
      <c r="A96" s="18" t="s">
        <v>350</v>
      </c>
      <c r="B96" s="48" t="s">
        <v>22</v>
      </c>
      <c r="C96" s="10">
        <v>432</v>
      </c>
      <c r="D96" s="10">
        <v>604</v>
      </c>
      <c r="E96" s="10">
        <v>627</v>
      </c>
      <c r="F96" s="10">
        <v>640</v>
      </c>
      <c r="G96" s="10">
        <v>651</v>
      </c>
      <c r="H96" s="10">
        <v>697</v>
      </c>
      <c r="I96" s="10">
        <v>726</v>
      </c>
      <c r="J96" s="10">
        <v>787</v>
      </c>
      <c r="K96" s="10">
        <v>928</v>
      </c>
      <c r="L96" s="10">
        <v>937</v>
      </c>
      <c r="M96" s="10" t="s">
        <v>20</v>
      </c>
      <c r="O96" s="75" t="s">
        <v>30</v>
      </c>
      <c r="P96" s="17">
        <v>102</v>
      </c>
      <c r="Q96" s="14">
        <f>SUM(P96/P98)</f>
        <v>1.0900929785187561E-2</v>
      </c>
    </row>
    <row r="97" spans="1:18" s="2" customFormat="1" ht="16.5" customHeight="1" thickBot="1">
      <c r="A97" s="18" t="s">
        <v>351</v>
      </c>
      <c r="B97" s="28" t="s">
        <v>3</v>
      </c>
      <c r="C97" s="10">
        <v>416</v>
      </c>
      <c r="D97" s="10">
        <v>510</v>
      </c>
      <c r="E97" s="10">
        <v>528</v>
      </c>
      <c r="F97" s="10">
        <v>533</v>
      </c>
      <c r="G97" s="10">
        <v>538</v>
      </c>
      <c r="H97" s="10">
        <v>543</v>
      </c>
      <c r="I97" s="10">
        <v>552</v>
      </c>
      <c r="J97" s="10">
        <v>579</v>
      </c>
      <c r="K97" s="10" t="s">
        <v>20</v>
      </c>
      <c r="O97" s="13" t="s">
        <v>17</v>
      </c>
      <c r="P97" s="17">
        <f>(C90+C98+C100+C101+C102)</f>
        <v>3812</v>
      </c>
      <c r="Q97" s="14">
        <f>SUM(P97/P98)</f>
        <v>0.40739553275622531</v>
      </c>
      <c r="R97" s="2">
        <v>1</v>
      </c>
    </row>
    <row r="98" spans="1:18" s="2" customFormat="1" ht="16.5" customHeight="1" thickBot="1">
      <c r="A98" s="18" t="s">
        <v>228</v>
      </c>
      <c r="B98" s="23" t="s">
        <v>14</v>
      </c>
      <c r="C98" s="10">
        <v>193</v>
      </c>
      <c r="D98" s="10">
        <v>256</v>
      </c>
      <c r="E98" s="10">
        <v>261</v>
      </c>
      <c r="F98" s="10">
        <v>273</v>
      </c>
      <c r="G98" s="10">
        <v>300</v>
      </c>
      <c r="H98" s="10">
        <v>307</v>
      </c>
      <c r="I98" s="10">
        <v>333</v>
      </c>
      <c r="J98" s="10" t="s">
        <v>20</v>
      </c>
      <c r="P98" s="24">
        <v>9357</v>
      </c>
    </row>
    <row r="99" spans="1:18" s="2" customFormat="1" ht="16.5" customHeight="1" thickBot="1">
      <c r="A99" s="18" t="s">
        <v>354</v>
      </c>
      <c r="B99" s="76" t="s">
        <v>30</v>
      </c>
      <c r="C99" s="10">
        <v>102</v>
      </c>
      <c r="D99" s="10">
        <v>144</v>
      </c>
      <c r="E99" s="10">
        <v>151</v>
      </c>
      <c r="F99" s="10">
        <v>154</v>
      </c>
      <c r="G99" s="10">
        <v>156</v>
      </c>
      <c r="H99" s="10">
        <v>187</v>
      </c>
      <c r="I99" s="10" t="s">
        <v>20</v>
      </c>
    </row>
    <row r="100" spans="1:18" s="2" customFormat="1" ht="16.5" customHeight="1" thickBot="1">
      <c r="A100" s="18" t="s">
        <v>353</v>
      </c>
      <c r="B100" s="23" t="s">
        <v>161</v>
      </c>
      <c r="C100" s="10">
        <v>99</v>
      </c>
      <c r="D100" s="10">
        <v>126</v>
      </c>
      <c r="E100" s="10">
        <v>135</v>
      </c>
      <c r="F100" s="10">
        <v>138</v>
      </c>
      <c r="G100" s="10">
        <v>148</v>
      </c>
      <c r="H100" s="10" t="s">
        <v>20</v>
      </c>
    </row>
    <row r="101" spans="1:18" s="2" customFormat="1" ht="16.5" customHeight="1" thickBot="1">
      <c r="A101" s="18" t="s">
        <v>352</v>
      </c>
      <c r="B101" s="23" t="s">
        <v>14</v>
      </c>
      <c r="C101" s="10">
        <v>73</v>
      </c>
      <c r="D101" s="10">
        <v>104</v>
      </c>
      <c r="E101" s="10">
        <v>109</v>
      </c>
      <c r="F101" s="10">
        <v>124</v>
      </c>
      <c r="G101" s="10" t="s">
        <v>20</v>
      </c>
      <c r="I101" s="17"/>
      <c r="J101" s="17"/>
      <c r="K101" s="17"/>
      <c r="L101" s="17"/>
      <c r="M101" s="17"/>
    </row>
    <row r="102" spans="1:18" s="2" customFormat="1" ht="16.5" customHeight="1" thickBot="1">
      <c r="A102" s="18" t="s">
        <v>355</v>
      </c>
      <c r="B102" s="23" t="s">
        <v>14</v>
      </c>
      <c r="C102" s="10">
        <v>53</v>
      </c>
      <c r="D102" s="10">
        <v>83</v>
      </c>
      <c r="E102" s="10">
        <v>86</v>
      </c>
      <c r="F102" s="10" t="s">
        <v>20</v>
      </c>
      <c r="H102" s="17"/>
      <c r="I102" s="17"/>
      <c r="J102" s="17"/>
      <c r="K102" s="17"/>
      <c r="L102" s="17"/>
      <c r="M102" s="17"/>
      <c r="N102" s="45"/>
    </row>
    <row r="103" spans="1:18" s="2" customFormat="1" ht="11.25" customHeight="1">
      <c r="A103" s="29"/>
      <c r="B103" s="30"/>
      <c r="C103" s="29"/>
      <c r="D103" s="29"/>
      <c r="E103" s="29"/>
      <c r="N103" s="14"/>
    </row>
    <row r="104" spans="1:18" s="2" customFormat="1" ht="17.45" customHeight="1">
      <c r="A104" s="1" t="s">
        <v>284</v>
      </c>
    </row>
    <row r="105" spans="1:18" s="2" customFormat="1" ht="8.25" customHeight="1" thickBot="1">
      <c r="A105" s="1"/>
    </row>
    <row r="106" spans="1:18" s="2" customFormat="1" ht="17.45" customHeight="1" thickBot="1">
      <c r="A106" s="4" t="s">
        <v>0</v>
      </c>
      <c r="B106" s="5" t="s">
        <v>1</v>
      </c>
      <c r="C106" s="5" t="s">
        <v>2</v>
      </c>
      <c r="D106" s="5">
        <v>2</v>
      </c>
      <c r="E106" s="5">
        <v>3</v>
      </c>
      <c r="F106" s="5">
        <v>4</v>
      </c>
      <c r="G106" s="5">
        <v>5</v>
      </c>
      <c r="H106" s="5"/>
      <c r="I106" s="13" t="s">
        <v>9</v>
      </c>
      <c r="J106" s="14">
        <f>(5581/19539)</f>
        <v>0.2856338604841599</v>
      </c>
    </row>
    <row r="107" spans="1:18" s="2" customFormat="1" ht="17.45" customHeight="1" thickBot="1">
      <c r="A107" s="7" t="s">
        <v>110</v>
      </c>
      <c r="B107" s="44" t="s">
        <v>16</v>
      </c>
      <c r="C107" s="9">
        <v>1369</v>
      </c>
      <c r="D107" s="10"/>
      <c r="E107" s="10"/>
      <c r="F107" s="9"/>
      <c r="G107" s="9"/>
      <c r="H107" s="11" t="s">
        <v>4</v>
      </c>
      <c r="J107" s="13" t="s">
        <v>11</v>
      </c>
      <c r="K107" s="13" t="s">
        <v>12</v>
      </c>
      <c r="L107" s="13" t="s">
        <v>13</v>
      </c>
      <c r="M107" s="13"/>
    </row>
    <row r="108" spans="1:18" s="2" customFormat="1" ht="17.45" customHeight="1" thickBot="1">
      <c r="A108" s="7" t="s">
        <v>109</v>
      </c>
      <c r="B108" s="15" t="s">
        <v>14</v>
      </c>
      <c r="C108" s="10">
        <v>1307</v>
      </c>
      <c r="D108" s="9">
        <v>1400</v>
      </c>
      <c r="E108" s="10"/>
      <c r="F108" s="9"/>
      <c r="G108" s="9"/>
      <c r="H108" s="11" t="s">
        <v>8</v>
      </c>
      <c r="I108" s="16" t="s">
        <v>5</v>
      </c>
      <c r="J108" s="17">
        <f>(C109+C112)</f>
        <v>1313</v>
      </c>
      <c r="K108" s="14">
        <f>SUM(J108/J114)</f>
        <v>0.24030014641288433</v>
      </c>
      <c r="L108" s="2">
        <v>1</v>
      </c>
    </row>
    <row r="109" spans="1:18" s="2" customFormat="1" ht="17.45" customHeight="1" thickBot="1">
      <c r="A109" s="7" t="s">
        <v>285</v>
      </c>
      <c r="B109" s="12" t="s">
        <v>5</v>
      </c>
      <c r="C109" s="10">
        <v>939</v>
      </c>
      <c r="D109" s="10">
        <v>952</v>
      </c>
      <c r="E109" s="10">
        <v>969</v>
      </c>
      <c r="F109" s="10">
        <v>1246</v>
      </c>
      <c r="G109" s="9">
        <v>1366</v>
      </c>
      <c r="H109" s="11" t="s">
        <v>7</v>
      </c>
      <c r="I109" s="20" t="s">
        <v>3</v>
      </c>
      <c r="J109" s="17">
        <v>624</v>
      </c>
      <c r="K109" s="14">
        <f>SUM(J109/J114)</f>
        <v>0.11420204978038068</v>
      </c>
    </row>
    <row r="110" spans="1:18" s="2" customFormat="1" ht="17.45" customHeight="1" thickBot="1">
      <c r="A110" s="18" t="s">
        <v>287</v>
      </c>
      <c r="B110" s="28" t="s">
        <v>3</v>
      </c>
      <c r="C110" s="10">
        <v>624</v>
      </c>
      <c r="D110" s="10">
        <v>644</v>
      </c>
      <c r="E110" s="10">
        <v>679</v>
      </c>
      <c r="F110" s="10">
        <v>725</v>
      </c>
      <c r="G110" s="10">
        <v>920</v>
      </c>
      <c r="H110" s="11"/>
      <c r="I110" s="21" t="s">
        <v>16</v>
      </c>
      <c r="J110" s="17">
        <v>1369</v>
      </c>
      <c r="K110" s="14">
        <f>SUM(J110/J114)</f>
        <v>0.25054904831625185</v>
      </c>
      <c r="L110" s="2">
        <v>1</v>
      </c>
    </row>
    <row r="111" spans="1:18" s="2" customFormat="1" ht="17.45" customHeight="1" thickBot="1">
      <c r="A111" s="18" t="s">
        <v>290</v>
      </c>
      <c r="B111" s="76" t="s">
        <v>30</v>
      </c>
      <c r="C111" s="10">
        <v>463</v>
      </c>
      <c r="D111" s="10">
        <v>482</v>
      </c>
      <c r="E111" s="10">
        <v>565</v>
      </c>
      <c r="F111" s="10">
        <v>588</v>
      </c>
      <c r="G111" s="10" t="s">
        <v>20</v>
      </c>
      <c r="I111" s="49" t="s">
        <v>22</v>
      </c>
      <c r="J111" s="17">
        <v>204</v>
      </c>
      <c r="K111" s="14">
        <f>SUM(J111/J114)</f>
        <v>3.7335285505124452E-2</v>
      </c>
    </row>
    <row r="112" spans="1:18" s="2" customFormat="1" ht="17.45" customHeight="1" thickBot="1">
      <c r="A112" s="18" t="s">
        <v>288</v>
      </c>
      <c r="B112" s="19" t="s">
        <v>5</v>
      </c>
      <c r="C112" s="10">
        <v>374</v>
      </c>
      <c r="D112" s="10">
        <v>382</v>
      </c>
      <c r="E112" s="10">
        <v>404</v>
      </c>
      <c r="F112" s="10" t="s">
        <v>20</v>
      </c>
      <c r="I112" s="75" t="s">
        <v>30</v>
      </c>
      <c r="J112" s="17">
        <v>463</v>
      </c>
      <c r="K112" s="14">
        <f>SUM(J112/J114)</f>
        <v>8.473645680819912E-2</v>
      </c>
      <c r="M112" s="14"/>
    </row>
    <row r="113" spans="1:16" s="2" customFormat="1" ht="17.45" customHeight="1" thickBot="1">
      <c r="A113" s="18" t="s">
        <v>289</v>
      </c>
      <c r="B113" s="48" t="s">
        <v>22</v>
      </c>
      <c r="C113" s="10">
        <v>204</v>
      </c>
      <c r="D113" s="10">
        <v>218</v>
      </c>
      <c r="E113" s="10" t="s">
        <v>20</v>
      </c>
      <c r="I113" s="13" t="s">
        <v>17</v>
      </c>
      <c r="J113" s="17">
        <f>(C108+C114)</f>
        <v>1491</v>
      </c>
      <c r="K113" s="14">
        <f>SUM(J113/J114)</f>
        <v>0.27287701317715957</v>
      </c>
      <c r="L113" s="2">
        <v>1</v>
      </c>
    </row>
    <row r="114" spans="1:16" s="2" customFormat="1" ht="17.45" customHeight="1" thickBot="1">
      <c r="A114" s="18" t="s">
        <v>286</v>
      </c>
      <c r="B114" s="23" t="s">
        <v>14</v>
      </c>
      <c r="C114" s="10">
        <v>184</v>
      </c>
      <c r="D114" s="10" t="s">
        <v>20</v>
      </c>
      <c r="J114" s="24">
        <v>5464</v>
      </c>
    </row>
    <row r="116" spans="1:16" s="2" customFormat="1" ht="17.45" customHeight="1">
      <c r="A116" s="1" t="s">
        <v>389</v>
      </c>
    </row>
    <row r="117" spans="1:16" s="2" customFormat="1" ht="10.5" customHeight="1" thickBot="1">
      <c r="A117" s="1"/>
    </row>
    <row r="118" spans="1:16" s="2" customFormat="1" ht="16.5" customHeight="1" thickBot="1">
      <c r="A118" s="4" t="s">
        <v>0</v>
      </c>
      <c r="B118" s="5" t="s">
        <v>1</v>
      </c>
      <c r="C118" s="5" t="s">
        <v>2</v>
      </c>
      <c r="D118" s="5">
        <v>2</v>
      </c>
      <c r="E118" s="5">
        <v>3</v>
      </c>
      <c r="F118" s="5">
        <v>4</v>
      </c>
      <c r="G118" s="5">
        <v>5</v>
      </c>
      <c r="H118" s="5">
        <v>6</v>
      </c>
      <c r="I118" s="5">
        <v>7</v>
      </c>
      <c r="J118" s="5">
        <v>8</v>
      </c>
      <c r="K118" s="5">
        <v>9</v>
      </c>
      <c r="L118" s="6"/>
      <c r="M118" s="13" t="s">
        <v>9</v>
      </c>
      <c r="N118" s="14">
        <f>(13890/40588)</f>
        <v>0.34221937518478368</v>
      </c>
    </row>
    <row r="119" spans="1:16" s="2" customFormat="1" ht="16.5" customHeight="1" thickBot="1">
      <c r="A119" s="7" t="s">
        <v>318</v>
      </c>
      <c r="B119" s="8" t="s">
        <v>3</v>
      </c>
      <c r="C119" s="9">
        <v>3402</v>
      </c>
      <c r="D119" s="10"/>
      <c r="E119" s="9"/>
      <c r="F119" s="10"/>
      <c r="G119" s="10"/>
      <c r="H119" s="10"/>
      <c r="I119" s="10"/>
      <c r="J119" s="10"/>
      <c r="K119" s="10"/>
      <c r="L119" s="11" t="s">
        <v>4</v>
      </c>
      <c r="N119" s="13" t="s">
        <v>11</v>
      </c>
      <c r="O119" s="13" t="s">
        <v>12</v>
      </c>
      <c r="P119" s="13" t="s">
        <v>13</v>
      </c>
    </row>
    <row r="120" spans="1:16" s="2" customFormat="1" ht="16.5" customHeight="1" thickBot="1">
      <c r="A120" s="7" t="s">
        <v>115</v>
      </c>
      <c r="B120" s="44" t="s">
        <v>16</v>
      </c>
      <c r="C120" s="10">
        <v>1764</v>
      </c>
      <c r="D120" s="10">
        <v>1909</v>
      </c>
      <c r="E120" s="10">
        <v>1975</v>
      </c>
      <c r="F120" s="10">
        <v>2076</v>
      </c>
      <c r="G120" s="9">
        <v>2291</v>
      </c>
      <c r="H120" s="9"/>
      <c r="I120" s="9"/>
      <c r="J120" s="9"/>
      <c r="K120" s="9"/>
      <c r="L120" s="11" t="s">
        <v>8</v>
      </c>
      <c r="M120" s="16" t="s">
        <v>5</v>
      </c>
      <c r="N120" s="17">
        <f>(C121+C122+C126)</f>
        <v>3913</v>
      </c>
      <c r="O120" s="14">
        <f>SUM(N120/N127)</f>
        <v>0.28721374045801529</v>
      </c>
      <c r="P120" s="2">
        <v>2</v>
      </c>
    </row>
    <row r="121" spans="1:16" s="2" customFormat="1" ht="16.5" customHeight="1" thickBot="1">
      <c r="A121" s="7" t="s">
        <v>320</v>
      </c>
      <c r="B121" s="12" t="s">
        <v>5</v>
      </c>
      <c r="C121" s="10">
        <v>1733</v>
      </c>
      <c r="D121" s="10">
        <v>1829</v>
      </c>
      <c r="E121" s="10">
        <v>1842</v>
      </c>
      <c r="F121" s="10">
        <v>1885</v>
      </c>
      <c r="G121" s="10">
        <v>1932</v>
      </c>
      <c r="H121" s="10">
        <v>2265</v>
      </c>
      <c r="I121" s="10">
        <v>2266</v>
      </c>
      <c r="J121" s="9">
        <v>2325</v>
      </c>
      <c r="K121" s="9"/>
      <c r="L121" s="11" t="s">
        <v>7</v>
      </c>
      <c r="M121" s="20" t="s">
        <v>3</v>
      </c>
      <c r="N121" s="17">
        <f>(C119+C124)</f>
        <v>4321</v>
      </c>
      <c r="O121" s="14">
        <f>SUM(N121/N127)</f>
        <v>0.31716089254257196</v>
      </c>
      <c r="P121" s="2">
        <v>2</v>
      </c>
    </row>
    <row r="122" spans="1:16" s="2" customFormat="1" ht="16.5" customHeight="1" thickBot="1">
      <c r="A122" s="7" t="s">
        <v>319</v>
      </c>
      <c r="B122" s="12" t="s">
        <v>5</v>
      </c>
      <c r="C122" s="10">
        <v>1642</v>
      </c>
      <c r="D122" s="10">
        <v>1725</v>
      </c>
      <c r="E122" s="10">
        <v>1733</v>
      </c>
      <c r="F122" s="10">
        <v>1809</v>
      </c>
      <c r="G122" s="10">
        <v>1851</v>
      </c>
      <c r="H122" s="10">
        <v>2024</v>
      </c>
      <c r="I122" s="10">
        <v>2026</v>
      </c>
      <c r="J122" s="10">
        <v>2086</v>
      </c>
      <c r="K122" s="9">
        <v>2293</v>
      </c>
      <c r="L122" s="9" t="s">
        <v>6</v>
      </c>
      <c r="M122" s="21" t="s">
        <v>16</v>
      </c>
      <c r="N122" s="17">
        <f>(C120+C127+C128)</f>
        <v>2770</v>
      </c>
      <c r="O122" s="14">
        <f>SUM(N122/N127)</f>
        <v>0.20331767469172049</v>
      </c>
      <c r="P122" s="2">
        <v>1</v>
      </c>
    </row>
    <row r="123" spans="1:16" s="2" customFormat="1" ht="16.5" customHeight="1" thickBot="1">
      <c r="A123" s="18" t="s">
        <v>321</v>
      </c>
      <c r="B123" s="27" t="s">
        <v>18</v>
      </c>
      <c r="C123" s="10">
        <v>953</v>
      </c>
      <c r="D123" s="10">
        <v>981</v>
      </c>
      <c r="E123" s="10">
        <v>1039</v>
      </c>
      <c r="F123" s="10">
        <v>1055</v>
      </c>
      <c r="G123" s="10">
        <v>1075</v>
      </c>
      <c r="H123" s="10">
        <v>1092</v>
      </c>
      <c r="I123" s="10">
        <v>1093</v>
      </c>
      <c r="J123" s="10">
        <v>1147</v>
      </c>
      <c r="K123" s="10" t="s">
        <v>20</v>
      </c>
      <c r="M123" s="26" t="s">
        <v>18</v>
      </c>
      <c r="N123" s="17">
        <v>953</v>
      </c>
      <c r="O123" s="14">
        <f>SUM(N123/N127)</f>
        <v>6.9950088079859071E-2</v>
      </c>
    </row>
    <row r="124" spans="1:16" s="2" customFormat="1" ht="16.5" customHeight="1" thickBot="1">
      <c r="A124" s="7" t="s">
        <v>116</v>
      </c>
      <c r="B124" s="8" t="s">
        <v>3</v>
      </c>
      <c r="C124" s="10">
        <v>919</v>
      </c>
      <c r="D124" s="10">
        <v>1494</v>
      </c>
      <c r="E124" s="10">
        <v>1511</v>
      </c>
      <c r="F124" s="10">
        <v>1616</v>
      </c>
      <c r="G124" s="10">
        <v>1670</v>
      </c>
      <c r="H124" s="10">
        <v>1693</v>
      </c>
      <c r="I124" s="10">
        <v>1695</v>
      </c>
      <c r="J124" s="10">
        <v>1823</v>
      </c>
      <c r="K124" s="9">
        <v>1914</v>
      </c>
      <c r="L124" s="11" t="s">
        <v>10</v>
      </c>
      <c r="M124" s="49" t="s">
        <v>22</v>
      </c>
      <c r="N124" s="17">
        <v>867</v>
      </c>
      <c r="O124" s="14">
        <f>SUM(N124/N127)</f>
        <v>6.3637698179682914E-2</v>
      </c>
    </row>
    <row r="125" spans="1:16" s="2" customFormat="1" ht="16.5" customHeight="1" thickBot="1">
      <c r="A125" s="18" t="s">
        <v>323</v>
      </c>
      <c r="B125" s="48" t="s">
        <v>22</v>
      </c>
      <c r="C125" s="10">
        <v>867</v>
      </c>
      <c r="D125" s="10">
        <v>912</v>
      </c>
      <c r="E125" s="10">
        <v>976</v>
      </c>
      <c r="F125" s="10">
        <v>1041</v>
      </c>
      <c r="G125" s="10">
        <v>1074</v>
      </c>
      <c r="H125" s="10">
        <v>1091</v>
      </c>
      <c r="I125" s="10">
        <v>1093</v>
      </c>
      <c r="J125" s="10">
        <v>1259</v>
      </c>
      <c r="K125" s="10">
        <v>1651</v>
      </c>
      <c r="L125" s="11"/>
      <c r="M125" s="78" t="s">
        <v>29</v>
      </c>
      <c r="N125" s="17">
        <v>486</v>
      </c>
      <c r="O125" s="14">
        <f>SUM(N125/N127)</f>
        <v>3.5672342924251324E-2</v>
      </c>
    </row>
    <row r="126" spans="1:16" s="2" customFormat="1" ht="16.5" customHeight="1" thickBot="1">
      <c r="A126" s="18" t="s">
        <v>322</v>
      </c>
      <c r="B126" s="19" t="s">
        <v>5</v>
      </c>
      <c r="C126" s="10">
        <v>538</v>
      </c>
      <c r="D126" s="10">
        <v>585</v>
      </c>
      <c r="E126" s="10">
        <v>590</v>
      </c>
      <c r="F126" s="10">
        <v>626</v>
      </c>
      <c r="G126" s="10">
        <v>635</v>
      </c>
      <c r="H126" s="10" t="s">
        <v>20</v>
      </c>
      <c r="L126"/>
      <c r="M126" s="75" t="s">
        <v>30</v>
      </c>
      <c r="N126" s="17">
        <v>314</v>
      </c>
      <c r="O126" s="14">
        <f>SUM(N126/N127)</f>
        <v>2.3047563123899002E-2</v>
      </c>
    </row>
    <row r="127" spans="1:16" s="2" customFormat="1" ht="16.5" customHeight="1" thickBot="1">
      <c r="A127" s="18" t="s">
        <v>326</v>
      </c>
      <c r="B127" s="22" t="s">
        <v>16</v>
      </c>
      <c r="C127" s="10">
        <v>519</v>
      </c>
      <c r="D127" s="10">
        <v>543</v>
      </c>
      <c r="E127" s="10">
        <v>566</v>
      </c>
      <c r="F127" s="10">
        <v>607</v>
      </c>
      <c r="G127" s="10">
        <v>693</v>
      </c>
      <c r="H127" s="10">
        <v>710</v>
      </c>
      <c r="I127" s="10">
        <v>722</v>
      </c>
      <c r="J127" s="10" t="s">
        <v>20</v>
      </c>
      <c r="M127" s="13"/>
      <c r="N127" s="24">
        <v>13624</v>
      </c>
      <c r="O127" s="14"/>
    </row>
    <row r="128" spans="1:16" s="2" customFormat="1" ht="16.5" customHeight="1" thickBot="1">
      <c r="A128" s="18" t="s">
        <v>324</v>
      </c>
      <c r="B128" s="22" t="s">
        <v>16</v>
      </c>
      <c r="C128" s="10">
        <v>487</v>
      </c>
      <c r="D128" s="10">
        <v>522</v>
      </c>
      <c r="E128" s="10">
        <v>540</v>
      </c>
      <c r="F128" s="10">
        <v>549</v>
      </c>
      <c r="G128" s="10" t="s">
        <v>20</v>
      </c>
      <c r="H128"/>
      <c r="I128" s="32"/>
      <c r="J128" s="17"/>
      <c r="K128"/>
      <c r="L128"/>
    </row>
    <row r="129" spans="1:12" s="2" customFormat="1" ht="16.5" customHeight="1" thickBot="1">
      <c r="A129" s="18" t="s">
        <v>325</v>
      </c>
      <c r="B129" s="77" t="s">
        <v>29</v>
      </c>
      <c r="C129" s="10">
        <v>486</v>
      </c>
      <c r="D129" s="10">
        <v>522</v>
      </c>
      <c r="E129" s="10">
        <v>527</v>
      </c>
      <c r="F129" s="10" t="s">
        <v>20</v>
      </c>
      <c r="G129" s="17"/>
      <c r="H129"/>
      <c r="I129"/>
      <c r="K129" s="24"/>
    </row>
    <row r="130" spans="1:12" s="2" customFormat="1" ht="16.5" customHeight="1" thickBot="1">
      <c r="A130" s="18" t="s">
        <v>327</v>
      </c>
      <c r="B130" s="76" t="s">
        <v>30</v>
      </c>
      <c r="C130" s="10">
        <v>314</v>
      </c>
      <c r="D130" s="10">
        <v>331</v>
      </c>
      <c r="E130" s="10" t="s">
        <v>20</v>
      </c>
      <c r="F130" s="17"/>
      <c r="G130" s="17"/>
      <c r="H130"/>
      <c r="I130"/>
      <c r="K130" s="24"/>
    </row>
    <row r="132" spans="1:12" s="2" customFormat="1" ht="17.45" customHeight="1">
      <c r="A132" s="1" t="s">
        <v>382</v>
      </c>
    </row>
    <row r="133" spans="1:12" s="2" customFormat="1" ht="10.5" customHeight="1" thickBot="1">
      <c r="A133" s="1"/>
    </row>
    <row r="134" spans="1:12" s="2" customFormat="1" ht="16.5" customHeight="1" thickBot="1">
      <c r="A134" s="4" t="s">
        <v>0</v>
      </c>
      <c r="B134" s="5" t="s">
        <v>1</v>
      </c>
      <c r="C134" s="5" t="s">
        <v>2</v>
      </c>
      <c r="D134" s="5">
        <v>2</v>
      </c>
      <c r="E134" s="5">
        <v>3</v>
      </c>
      <c r="F134" s="5">
        <v>4</v>
      </c>
      <c r="G134" s="5">
        <v>5</v>
      </c>
      <c r="H134" s="6"/>
      <c r="I134" s="13" t="s">
        <v>9</v>
      </c>
      <c r="J134" s="14">
        <f>(6394/20542)</f>
        <v>0.31126472592736831</v>
      </c>
    </row>
    <row r="135" spans="1:12" s="2" customFormat="1" ht="16.5" customHeight="1" thickBot="1">
      <c r="A135" s="7" t="s">
        <v>384</v>
      </c>
      <c r="B135" s="44" t="s">
        <v>16</v>
      </c>
      <c r="C135" s="10">
        <v>1052</v>
      </c>
      <c r="D135" s="10">
        <v>1137</v>
      </c>
      <c r="E135" s="10">
        <v>1426</v>
      </c>
      <c r="F135" s="10">
        <v>1466</v>
      </c>
      <c r="G135" s="9">
        <v>1605</v>
      </c>
      <c r="H135" s="11" t="s">
        <v>7</v>
      </c>
      <c r="J135" s="13" t="s">
        <v>11</v>
      </c>
      <c r="K135" s="13" t="s">
        <v>12</v>
      </c>
      <c r="L135" s="13" t="s">
        <v>13</v>
      </c>
    </row>
    <row r="136" spans="1:12" s="2" customFormat="1" ht="16.5" customHeight="1" thickBot="1">
      <c r="A136" s="7" t="s">
        <v>383</v>
      </c>
      <c r="B136" s="8" t="s">
        <v>3</v>
      </c>
      <c r="C136" s="10">
        <v>971</v>
      </c>
      <c r="D136" s="10">
        <v>996</v>
      </c>
      <c r="E136" s="10">
        <v>1059</v>
      </c>
      <c r="F136" s="10">
        <v>1160</v>
      </c>
      <c r="G136" s="9">
        <v>1635</v>
      </c>
      <c r="H136" s="11" t="s">
        <v>8</v>
      </c>
      <c r="I136" s="16" t="s">
        <v>5</v>
      </c>
      <c r="J136" s="17">
        <f>(C137+C140)</f>
        <v>1652</v>
      </c>
      <c r="K136" s="14">
        <f>SUM(J136/J142)</f>
        <v>0.2642777155655095</v>
      </c>
      <c r="L136" s="2">
        <v>1</v>
      </c>
    </row>
    <row r="137" spans="1:12" s="2" customFormat="1" ht="16.5" customHeight="1" thickBot="1">
      <c r="A137" s="7" t="s">
        <v>271</v>
      </c>
      <c r="B137" s="12" t="s">
        <v>5</v>
      </c>
      <c r="C137" s="10">
        <v>939</v>
      </c>
      <c r="D137" s="10">
        <v>1010</v>
      </c>
      <c r="E137" s="10">
        <v>1055</v>
      </c>
      <c r="F137" s="10">
        <v>1493</v>
      </c>
      <c r="G137" s="9">
        <v>1644</v>
      </c>
      <c r="H137" s="11" t="s">
        <v>4</v>
      </c>
      <c r="I137" s="20" t="s">
        <v>3</v>
      </c>
      <c r="J137" s="17">
        <f>(C136+C138)</f>
        <v>1734</v>
      </c>
      <c r="K137" s="14">
        <f>SUM(J137/J142)</f>
        <v>0.27739561670132779</v>
      </c>
      <c r="L137" s="2">
        <v>1</v>
      </c>
    </row>
    <row r="138" spans="1:12" s="2" customFormat="1" ht="16.5" customHeight="1" thickBot="1">
      <c r="A138" s="18" t="s">
        <v>386</v>
      </c>
      <c r="B138" s="28" t="s">
        <v>3</v>
      </c>
      <c r="C138" s="10">
        <v>763</v>
      </c>
      <c r="D138" s="10">
        <v>798</v>
      </c>
      <c r="E138" s="10">
        <v>859</v>
      </c>
      <c r="F138" s="10">
        <v>910</v>
      </c>
      <c r="G138" s="10" t="s">
        <v>20</v>
      </c>
      <c r="I138" s="21" t="s">
        <v>16</v>
      </c>
      <c r="J138" s="17">
        <v>1052</v>
      </c>
      <c r="K138" s="14">
        <f>SUM(J138/J142)</f>
        <v>0.16829307310830266</v>
      </c>
      <c r="L138" s="2">
        <v>1</v>
      </c>
    </row>
    <row r="139" spans="1:12" s="2" customFormat="1" ht="16.5" customHeight="1" thickBot="1">
      <c r="A139" s="18" t="s">
        <v>385</v>
      </c>
      <c r="B139" s="27" t="s">
        <v>18</v>
      </c>
      <c r="C139" s="10">
        <v>730</v>
      </c>
      <c r="D139" s="10">
        <v>834</v>
      </c>
      <c r="E139" s="10">
        <v>913</v>
      </c>
      <c r="F139" s="10">
        <v>973</v>
      </c>
      <c r="G139" s="10">
        <v>1022</v>
      </c>
      <c r="H139" s="11"/>
      <c r="I139" s="26" t="s">
        <v>18</v>
      </c>
      <c r="J139" s="17">
        <v>730</v>
      </c>
      <c r="K139" s="14">
        <f>SUM(J139/J142)</f>
        <v>0.11678131498960166</v>
      </c>
    </row>
    <row r="140" spans="1:12" s="2" customFormat="1" ht="16.5" customHeight="1" thickBot="1">
      <c r="A140" s="18" t="s">
        <v>268</v>
      </c>
      <c r="B140" s="19" t="s">
        <v>5</v>
      </c>
      <c r="C140" s="10">
        <v>713</v>
      </c>
      <c r="D140" s="10">
        <v>732</v>
      </c>
      <c r="E140" s="10">
        <v>757</v>
      </c>
      <c r="F140" s="10" t="s">
        <v>20</v>
      </c>
      <c r="I140" s="49" t="s">
        <v>22</v>
      </c>
      <c r="J140" s="17">
        <v>577</v>
      </c>
      <c r="K140" s="14">
        <f>SUM(J140/J142)</f>
        <v>9.2305231163013923E-2</v>
      </c>
    </row>
    <row r="141" spans="1:12" s="2" customFormat="1" ht="16.5" customHeight="1" thickBot="1">
      <c r="A141" s="18" t="s">
        <v>207</v>
      </c>
      <c r="B141" s="48" t="s">
        <v>22</v>
      </c>
      <c r="C141" s="10">
        <v>577</v>
      </c>
      <c r="D141" s="10">
        <v>666</v>
      </c>
      <c r="E141" s="10" t="s">
        <v>20</v>
      </c>
      <c r="I141" s="13" t="s">
        <v>17</v>
      </c>
      <c r="J141" s="17">
        <f>(C142+C143)</f>
        <v>506</v>
      </c>
      <c r="K141" s="14">
        <f>SUM(J141/J142)</f>
        <v>8.0947048472244446E-2</v>
      </c>
    </row>
    <row r="142" spans="1:12" s="2" customFormat="1" ht="16.5" customHeight="1" thickBot="1">
      <c r="A142" s="18" t="s">
        <v>387</v>
      </c>
      <c r="B142" s="23" t="s">
        <v>14</v>
      </c>
      <c r="C142" s="10">
        <v>425</v>
      </c>
      <c r="D142" s="10" t="s">
        <v>20</v>
      </c>
      <c r="J142" s="24">
        <v>6251</v>
      </c>
    </row>
    <row r="143" spans="1:12" s="2" customFormat="1" ht="16.5" customHeight="1" thickBot="1">
      <c r="A143" s="18" t="s">
        <v>388</v>
      </c>
      <c r="B143" s="23" t="s">
        <v>14</v>
      </c>
      <c r="C143" s="10">
        <v>81</v>
      </c>
      <c r="D143" s="10" t="s">
        <v>20</v>
      </c>
      <c r="J143" s="24"/>
    </row>
    <row r="145" spans="1:13" s="2" customFormat="1" ht="17.45" customHeight="1">
      <c r="A145" s="1" t="s">
        <v>374</v>
      </c>
    </row>
    <row r="146" spans="1:13" s="2" customFormat="1" ht="10.5" customHeight="1" thickBot="1">
      <c r="A146" s="1"/>
    </row>
    <row r="147" spans="1:13" s="2" customFormat="1" ht="16.5" customHeight="1" thickBot="1">
      <c r="A147" s="4" t="s">
        <v>0</v>
      </c>
      <c r="B147" s="5" t="s">
        <v>1</v>
      </c>
      <c r="C147" s="5" t="s">
        <v>2</v>
      </c>
      <c r="D147" s="5">
        <v>2</v>
      </c>
      <c r="E147" s="5">
        <v>3</v>
      </c>
      <c r="F147" s="5">
        <v>4</v>
      </c>
      <c r="G147" s="5">
        <v>5</v>
      </c>
      <c r="H147" s="5">
        <v>6</v>
      </c>
      <c r="I147" s="6"/>
      <c r="J147" s="13" t="s">
        <v>9</v>
      </c>
      <c r="K147" s="14">
        <f>(5930/18557)</f>
        <v>0.31955596270948966</v>
      </c>
    </row>
    <row r="148" spans="1:13" s="2" customFormat="1" ht="16.5" customHeight="1" thickBot="1">
      <c r="A148" s="7" t="s">
        <v>376</v>
      </c>
      <c r="B148" s="12" t="s">
        <v>5</v>
      </c>
      <c r="C148" s="10">
        <v>968</v>
      </c>
      <c r="D148" s="10">
        <v>975</v>
      </c>
      <c r="E148" s="10">
        <v>1011</v>
      </c>
      <c r="F148" s="9">
        <v>1467</v>
      </c>
      <c r="G148" s="10"/>
      <c r="H148" s="10"/>
      <c r="I148" s="11" t="s">
        <v>4</v>
      </c>
      <c r="K148" s="13" t="s">
        <v>11</v>
      </c>
      <c r="L148" s="13" t="s">
        <v>12</v>
      </c>
      <c r="M148" s="13" t="s">
        <v>13</v>
      </c>
    </row>
    <row r="149" spans="1:13" s="2" customFormat="1" ht="16.5" customHeight="1" thickBot="1">
      <c r="A149" s="7" t="s">
        <v>375</v>
      </c>
      <c r="B149" s="44" t="s">
        <v>16</v>
      </c>
      <c r="C149" s="10">
        <v>959</v>
      </c>
      <c r="D149" s="10">
        <v>972</v>
      </c>
      <c r="E149" s="10">
        <v>1003</v>
      </c>
      <c r="F149" s="10">
        <v>1029</v>
      </c>
      <c r="G149" s="10">
        <v>1185</v>
      </c>
      <c r="H149" s="9">
        <v>1518</v>
      </c>
      <c r="I149" s="11" t="s">
        <v>8</v>
      </c>
      <c r="J149" s="16" t="s">
        <v>5</v>
      </c>
      <c r="K149" s="17">
        <f>(C148+C153)</f>
        <v>1569</v>
      </c>
      <c r="L149" s="14">
        <f>SUM(K149/K156)</f>
        <v>0.26981943250214963</v>
      </c>
      <c r="M149" s="2">
        <v>1</v>
      </c>
    </row>
    <row r="150" spans="1:13" s="2" customFormat="1" ht="16.5" customHeight="1" thickBot="1">
      <c r="A150" s="7" t="s">
        <v>381</v>
      </c>
      <c r="B150" s="79" t="s">
        <v>22</v>
      </c>
      <c r="C150" s="10">
        <v>839</v>
      </c>
      <c r="D150" s="10">
        <v>854</v>
      </c>
      <c r="E150" s="10">
        <v>884</v>
      </c>
      <c r="F150" s="10">
        <v>910</v>
      </c>
      <c r="G150" s="10">
        <v>1052</v>
      </c>
      <c r="H150" s="9">
        <v>1358</v>
      </c>
      <c r="I150" s="11" t="s">
        <v>7</v>
      </c>
      <c r="J150" s="20" t="s">
        <v>3</v>
      </c>
      <c r="K150" s="17">
        <v>826</v>
      </c>
      <c r="L150" s="14">
        <f>SUM(K150/K156)</f>
        <v>0.14204643164230438</v>
      </c>
    </row>
    <row r="151" spans="1:13" s="2" customFormat="1" ht="16.5" customHeight="1" thickBot="1">
      <c r="A151" s="18" t="s">
        <v>378</v>
      </c>
      <c r="B151" s="28" t="s">
        <v>3</v>
      </c>
      <c r="C151" s="10">
        <v>826</v>
      </c>
      <c r="D151" s="10">
        <v>828</v>
      </c>
      <c r="E151" s="10">
        <v>842</v>
      </c>
      <c r="F151" s="10">
        <v>895</v>
      </c>
      <c r="G151" s="10">
        <v>945</v>
      </c>
      <c r="H151" s="10" t="s">
        <v>20</v>
      </c>
      <c r="J151" s="21" t="s">
        <v>16</v>
      </c>
      <c r="K151" s="17">
        <v>959</v>
      </c>
      <c r="L151" s="14">
        <f>SUM(K151/K156)</f>
        <v>0.16491831470335339</v>
      </c>
      <c r="M151" s="2">
        <v>1</v>
      </c>
    </row>
    <row r="152" spans="1:13" s="2" customFormat="1" ht="16.5" customHeight="1" thickBot="1">
      <c r="A152" s="18" t="s">
        <v>257</v>
      </c>
      <c r="B152" s="27" t="s">
        <v>18</v>
      </c>
      <c r="C152" s="10">
        <v>778</v>
      </c>
      <c r="D152" s="10">
        <v>788</v>
      </c>
      <c r="E152" s="10">
        <v>815</v>
      </c>
      <c r="F152" s="10">
        <v>831</v>
      </c>
      <c r="G152" s="10">
        <v>1006</v>
      </c>
      <c r="H152" s="10">
        <v>1065</v>
      </c>
      <c r="I152" s="11"/>
      <c r="J152" s="26" t="s">
        <v>18</v>
      </c>
      <c r="K152" s="17">
        <v>778</v>
      </c>
      <c r="L152" s="14">
        <f>SUM(K152/K156)</f>
        <v>0.13379191745485813</v>
      </c>
    </row>
    <row r="153" spans="1:13" s="2" customFormat="1" ht="16.5" customHeight="1" thickBot="1">
      <c r="A153" s="18" t="s">
        <v>377</v>
      </c>
      <c r="B153" s="19" t="s">
        <v>5</v>
      </c>
      <c r="C153" s="10">
        <v>601</v>
      </c>
      <c r="D153" s="10">
        <v>603</v>
      </c>
      <c r="E153" s="10">
        <v>605</v>
      </c>
      <c r="F153" s="10" t="s">
        <v>20</v>
      </c>
      <c r="J153" s="49" t="s">
        <v>22</v>
      </c>
      <c r="K153" s="17">
        <v>839</v>
      </c>
      <c r="L153" s="14">
        <f>SUM(K153/K156)</f>
        <v>0.14428202923473774</v>
      </c>
      <c r="M153" s="2">
        <v>1</v>
      </c>
    </row>
    <row r="154" spans="1:13" s="2" customFormat="1" ht="16.5" customHeight="1" thickBot="1">
      <c r="A154" s="18" t="s">
        <v>379</v>
      </c>
      <c r="B154" s="76" t="s">
        <v>30</v>
      </c>
      <c r="C154" s="10">
        <v>568</v>
      </c>
      <c r="D154" s="10">
        <v>588</v>
      </c>
      <c r="E154" s="10">
        <v>634</v>
      </c>
      <c r="F154" s="10">
        <v>639</v>
      </c>
      <c r="G154" s="10" t="s">
        <v>20</v>
      </c>
      <c r="J154" s="75" t="s">
        <v>30</v>
      </c>
      <c r="K154" s="17">
        <v>568</v>
      </c>
      <c r="L154" s="14">
        <f>SUM(K154/K156)</f>
        <v>9.7678417884780738E-2</v>
      </c>
    </row>
    <row r="155" spans="1:13" s="2" customFormat="1" ht="16.5" customHeight="1" thickBot="1">
      <c r="A155" s="18" t="s">
        <v>380</v>
      </c>
      <c r="B155" s="23" t="s">
        <v>14</v>
      </c>
      <c r="C155" s="10">
        <v>197</v>
      </c>
      <c r="D155" s="10">
        <v>206</v>
      </c>
      <c r="E155" s="10" t="s">
        <v>20</v>
      </c>
      <c r="J155" s="13" t="s">
        <v>17</v>
      </c>
      <c r="K155" s="17">
        <f>(C155+C156)</f>
        <v>276</v>
      </c>
      <c r="L155" s="14">
        <f>SUM(K155/K156)</f>
        <v>4.7463456577815991E-2</v>
      </c>
    </row>
    <row r="156" spans="1:13" s="2" customFormat="1" ht="16.5" customHeight="1" thickBot="1">
      <c r="A156" s="18" t="s">
        <v>264</v>
      </c>
      <c r="B156" s="23" t="s">
        <v>161</v>
      </c>
      <c r="C156" s="10">
        <v>79</v>
      </c>
      <c r="D156" s="10" t="s">
        <v>20</v>
      </c>
      <c r="I156"/>
      <c r="K156" s="24">
        <v>5815</v>
      </c>
    </row>
    <row r="158" spans="1:13" s="2" customFormat="1" ht="17.45" customHeight="1">
      <c r="A158" s="1" t="s">
        <v>356</v>
      </c>
    </row>
    <row r="159" spans="1:13" s="2" customFormat="1" ht="8.25" customHeight="1" thickBot="1">
      <c r="A159" s="1"/>
    </row>
    <row r="160" spans="1:13" s="2" customFormat="1" ht="17.45" customHeight="1" thickBot="1">
      <c r="A160" s="4" t="s">
        <v>0</v>
      </c>
      <c r="B160" s="5" t="s">
        <v>1</v>
      </c>
      <c r="C160" s="5" t="s">
        <v>2</v>
      </c>
      <c r="D160" s="5">
        <v>2</v>
      </c>
      <c r="E160" s="5">
        <v>3</v>
      </c>
      <c r="F160" s="5">
        <v>4</v>
      </c>
      <c r="G160" s="5">
        <v>5</v>
      </c>
      <c r="H160" s="5"/>
      <c r="I160" s="13" t="s">
        <v>9</v>
      </c>
      <c r="J160" s="14">
        <f>(7457/20535)</f>
        <v>0.36313610908205501</v>
      </c>
    </row>
    <row r="161" spans="1:15" s="2" customFormat="1" ht="17.45" customHeight="1" thickBot="1">
      <c r="A161" s="7" t="s">
        <v>358</v>
      </c>
      <c r="B161" s="8" t="s">
        <v>3</v>
      </c>
      <c r="C161" s="10">
        <v>1724</v>
      </c>
      <c r="D161" s="10">
        <v>1772</v>
      </c>
      <c r="E161" s="9">
        <v>1873</v>
      </c>
      <c r="F161" s="9"/>
      <c r="G161" s="10"/>
      <c r="H161" s="11" t="s">
        <v>4</v>
      </c>
      <c r="J161" s="13" t="s">
        <v>11</v>
      </c>
      <c r="K161" s="13" t="s">
        <v>12</v>
      </c>
      <c r="L161" s="13" t="s">
        <v>13</v>
      </c>
      <c r="M161" s="13"/>
    </row>
    <row r="162" spans="1:15" s="2" customFormat="1" ht="17.45" customHeight="1" thickBot="1">
      <c r="A162" s="7" t="s">
        <v>154</v>
      </c>
      <c r="B162" s="44" t="s">
        <v>16</v>
      </c>
      <c r="C162" s="10">
        <v>1632</v>
      </c>
      <c r="D162" s="10">
        <v>1713</v>
      </c>
      <c r="E162" s="10">
        <v>1767</v>
      </c>
      <c r="F162" s="10">
        <v>1811</v>
      </c>
      <c r="G162" s="9">
        <v>2071</v>
      </c>
      <c r="H162" s="11" t="s">
        <v>8</v>
      </c>
      <c r="I162" s="16" t="s">
        <v>5</v>
      </c>
      <c r="J162" s="17">
        <f>(C163+C166)</f>
        <v>1678</v>
      </c>
      <c r="K162" s="14">
        <f>SUM(J162/J168)</f>
        <v>0.22792719369736483</v>
      </c>
      <c r="L162" s="2">
        <v>1</v>
      </c>
    </row>
    <row r="163" spans="1:15" s="2" customFormat="1" ht="17.45" customHeight="1" thickBot="1">
      <c r="A163" s="7" t="s">
        <v>359</v>
      </c>
      <c r="B163" s="12" t="s">
        <v>5</v>
      </c>
      <c r="C163" s="10">
        <v>1225</v>
      </c>
      <c r="D163" s="10">
        <v>1261</v>
      </c>
      <c r="E163" s="10">
        <v>1320</v>
      </c>
      <c r="F163" s="10">
        <v>1618</v>
      </c>
      <c r="G163" s="9">
        <v>1736</v>
      </c>
      <c r="H163" s="11" t="s">
        <v>7</v>
      </c>
      <c r="I163" s="20" t="s">
        <v>3</v>
      </c>
      <c r="J163" s="17">
        <f>(C161+C165)</f>
        <v>2303</v>
      </c>
      <c r="K163" s="14">
        <f>SUM(J163/J168)</f>
        <v>0.31282260255365391</v>
      </c>
      <c r="L163" s="2">
        <v>1</v>
      </c>
    </row>
    <row r="164" spans="1:15" s="2" customFormat="1" ht="17.45" customHeight="1" thickBot="1">
      <c r="A164" s="18" t="s">
        <v>242</v>
      </c>
      <c r="B164" s="48" t="s">
        <v>22</v>
      </c>
      <c r="C164" s="10">
        <v>930</v>
      </c>
      <c r="D164" s="10">
        <v>1036</v>
      </c>
      <c r="E164" s="10">
        <v>1135</v>
      </c>
      <c r="F164" s="10">
        <v>1202</v>
      </c>
      <c r="G164" s="10">
        <v>1379</v>
      </c>
      <c r="H164" s="25"/>
      <c r="I164" s="21" t="s">
        <v>16</v>
      </c>
      <c r="J164" s="17">
        <v>1632</v>
      </c>
      <c r="K164" s="14">
        <f>SUM(J164/J168)</f>
        <v>0.22167889160554197</v>
      </c>
      <c r="L164" s="2">
        <v>1</v>
      </c>
    </row>
    <row r="165" spans="1:15" s="2" customFormat="1" ht="17.45" customHeight="1" thickBot="1">
      <c r="A165" s="18" t="s">
        <v>239</v>
      </c>
      <c r="B165" s="28" t="s">
        <v>3</v>
      </c>
      <c r="C165" s="10">
        <v>579</v>
      </c>
      <c r="D165" s="10">
        <v>602</v>
      </c>
      <c r="E165" s="10">
        <v>673</v>
      </c>
      <c r="F165" s="10">
        <v>717</v>
      </c>
      <c r="G165" s="10" t="s">
        <v>20</v>
      </c>
      <c r="I165" s="78" t="s">
        <v>29</v>
      </c>
      <c r="J165" s="17">
        <v>442</v>
      </c>
      <c r="K165" s="14">
        <f>SUM(J165/J168)</f>
        <v>6.0038033143167614E-2</v>
      </c>
    </row>
    <row r="166" spans="1:15" s="2" customFormat="1" ht="17.45" customHeight="1" thickBot="1">
      <c r="A166" s="18" t="s">
        <v>360</v>
      </c>
      <c r="B166" s="19" t="s">
        <v>5</v>
      </c>
      <c r="C166" s="10">
        <v>453</v>
      </c>
      <c r="D166" s="10">
        <v>476</v>
      </c>
      <c r="E166" s="10">
        <v>520</v>
      </c>
      <c r="F166" s="10" t="s">
        <v>20</v>
      </c>
      <c r="I166" s="49" t="s">
        <v>22</v>
      </c>
      <c r="J166" s="17">
        <v>930</v>
      </c>
      <c r="K166" s="14">
        <f>SUM(J166/J168)</f>
        <v>0.12632436837815811</v>
      </c>
      <c r="M166" s="14"/>
    </row>
    <row r="167" spans="1:15" s="2" customFormat="1" ht="17.45" customHeight="1" thickBot="1">
      <c r="A167" s="18" t="s">
        <v>357</v>
      </c>
      <c r="B167" s="77" t="s">
        <v>29</v>
      </c>
      <c r="C167" s="10">
        <v>442</v>
      </c>
      <c r="D167" s="10">
        <v>470</v>
      </c>
      <c r="E167" s="10" t="s">
        <v>20</v>
      </c>
      <c r="I167" s="13" t="s">
        <v>17</v>
      </c>
      <c r="J167" s="17">
        <f>(C168+C169+C170)</f>
        <v>377</v>
      </c>
      <c r="K167" s="14">
        <f>SUM(J167/J168)</f>
        <v>5.1208910622113558E-2</v>
      </c>
    </row>
    <row r="168" spans="1:15" s="2" customFormat="1" ht="17.45" customHeight="1" thickBot="1">
      <c r="A168" s="18" t="s">
        <v>363</v>
      </c>
      <c r="B168" s="23" t="s">
        <v>14</v>
      </c>
      <c r="C168" s="10">
        <v>262</v>
      </c>
      <c r="D168" s="10" t="s">
        <v>20</v>
      </c>
      <c r="I168" s="13"/>
      <c r="J168" s="24">
        <v>7362</v>
      </c>
      <c r="K168" s="14"/>
    </row>
    <row r="169" spans="1:15" s="2" customFormat="1" ht="17.45" customHeight="1" thickBot="1">
      <c r="A169" s="18" t="s">
        <v>361</v>
      </c>
      <c r="B169" s="23" t="s">
        <v>362</v>
      </c>
      <c r="C169" s="10">
        <v>63</v>
      </c>
      <c r="D169" s="10" t="s">
        <v>20</v>
      </c>
      <c r="I169" s="49"/>
      <c r="J169" s="17"/>
      <c r="K169" s="14"/>
    </row>
    <row r="170" spans="1:15" s="2" customFormat="1" ht="17.45" customHeight="1" thickBot="1">
      <c r="A170" s="18" t="s">
        <v>364</v>
      </c>
      <c r="B170" s="23" t="s">
        <v>14</v>
      </c>
      <c r="C170" s="10">
        <v>52</v>
      </c>
      <c r="D170" s="10" t="s">
        <v>20</v>
      </c>
      <c r="J170" s="13"/>
      <c r="K170" s="24"/>
      <c r="L170" s="14"/>
    </row>
    <row r="172" spans="1:15" s="2" customFormat="1" ht="17.45" customHeight="1">
      <c r="A172" s="1" t="s">
        <v>365</v>
      </c>
    </row>
    <row r="173" spans="1:15" s="2" customFormat="1" ht="8.25" customHeight="1" thickBot="1">
      <c r="A173" s="1"/>
    </row>
    <row r="174" spans="1:15" s="2" customFormat="1" ht="17.45" customHeight="1" thickBot="1">
      <c r="A174" s="4" t="s">
        <v>0</v>
      </c>
      <c r="B174" s="5" t="s">
        <v>1</v>
      </c>
      <c r="C174" s="5" t="s">
        <v>2</v>
      </c>
      <c r="D174" s="5">
        <v>2</v>
      </c>
      <c r="E174" s="5">
        <v>3</v>
      </c>
      <c r="F174" s="5">
        <v>4</v>
      </c>
      <c r="G174" s="5">
        <v>5</v>
      </c>
      <c r="H174" s="5">
        <v>6</v>
      </c>
      <c r="I174" s="5">
        <v>7</v>
      </c>
      <c r="J174" s="5"/>
      <c r="K174" s="13" t="s">
        <v>9</v>
      </c>
      <c r="L174" s="14">
        <f>(8436/25743)</f>
        <v>0.32770073418016549</v>
      </c>
    </row>
    <row r="175" spans="1:15" s="2" customFormat="1" ht="17.45" customHeight="1" thickBot="1">
      <c r="A175" s="7" t="s">
        <v>368</v>
      </c>
      <c r="B175" s="79" t="s">
        <v>22</v>
      </c>
      <c r="C175" s="10">
        <v>1434</v>
      </c>
      <c r="D175" s="10">
        <v>1453</v>
      </c>
      <c r="E175" s="10">
        <v>1465</v>
      </c>
      <c r="F175" s="10">
        <v>1556</v>
      </c>
      <c r="G175" s="10">
        <v>1583</v>
      </c>
      <c r="H175" s="9">
        <v>1765</v>
      </c>
      <c r="I175" s="9"/>
      <c r="J175" s="11" t="s">
        <v>8</v>
      </c>
      <c r="L175" s="13" t="s">
        <v>11</v>
      </c>
      <c r="M175" s="13" t="s">
        <v>12</v>
      </c>
      <c r="N175" s="13" t="s">
        <v>13</v>
      </c>
      <c r="O175" s="13"/>
    </row>
    <row r="176" spans="1:15" s="2" customFormat="1" ht="17.45" customHeight="1" thickBot="1">
      <c r="A176" s="7" t="s">
        <v>148</v>
      </c>
      <c r="B176" s="12" t="s">
        <v>5</v>
      </c>
      <c r="C176" s="10">
        <v>1405</v>
      </c>
      <c r="D176" s="10">
        <v>1410</v>
      </c>
      <c r="E176" s="10">
        <v>1418</v>
      </c>
      <c r="F176" s="10">
        <v>1431</v>
      </c>
      <c r="G176" s="9">
        <v>1867</v>
      </c>
      <c r="H176" s="9"/>
      <c r="I176" s="9"/>
      <c r="J176" s="11" t="s">
        <v>4</v>
      </c>
      <c r="K176" s="16" t="s">
        <v>5</v>
      </c>
      <c r="L176" s="17">
        <f>(C176+C181)</f>
        <v>1993</v>
      </c>
      <c r="M176" s="14">
        <f>SUM(L176/L182)</f>
        <v>0.239572063949994</v>
      </c>
      <c r="N176" s="2">
        <v>1</v>
      </c>
    </row>
    <row r="177" spans="1:20" s="2" customFormat="1" ht="17.45" customHeight="1" thickBot="1">
      <c r="A177" s="7" t="s">
        <v>367</v>
      </c>
      <c r="B177" s="8" t="s">
        <v>3</v>
      </c>
      <c r="C177" s="10">
        <v>1396</v>
      </c>
      <c r="D177" s="10">
        <v>1399</v>
      </c>
      <c r="E177" s="10">
        <v>1405</v>
      </c>
      <c r="F177" s="10">
        <v>1408</v>
      </c>
      <c r="G177" s="10">
        <v>1442</v>
      </c>
      <c r="H177" s="10">
        <v>1644</v>
      </c>
      <c r="I177" s="9">
        <v>1727</v>
      </c>
      <c r="J177" s="11" t="s">
        <v>7</v>
      </c>
      <c r="K177" s="20" t="s">
        <v>3</v>
      </c>
      <c r="L177" s="17">
        <f>(C177+C179)</f>
        <v>2560</v>
      </c>
      <c r="M177" s="14">
        <f>SUM(L177/L182)</f>
        <v>0.3077292943863445</v>
      </c>
      <c r="N177" s="2">
        <v>1</v>
      </c>
    </row>
    <row r="178" spans="1:20" s="2" customFormat="1" ht="17.45" customHeight="1" thickBot="1">
      <c r="A178" s="7" t="s">
        <v>150</v>
      </c>
      <c r="B178" s="44" t="s">
        <v>16</v>
      </c>
      <c r="C178" s="10">
        <v>1350</v>
      </c>
      <c r="D178" s="10">
        <v>1356</v>
      </c>
      <c r="E178" s="10">
        <v>1362</v>
      </c>
      <c r="F178" s="10">
        <v>1411</v>
      </c>
      <c r="G178" s="10">
        <v>1430</v>
      </c>
      <c r="H178" s="10">
        <v>1521</v>
      </c>
      <c r="I178" s="9">
        <v>1575</v>
      </c>
      <c r="J178" s="11" t="s">
        <v>6</v>
      </c>
      <c r="K178" s="21" t="s">
        <v>16</v>
      </c>
      <c r="L178" s="17">
        <v>1350</v>
      </c>
      <c r="M178" s="14">
        <f>SUM(L178/L182)</f>
        <v>0.16227912008654885</v>
      </c>
      <c r="N178" s="2">
        <v>1</v>
      </c>
    </row>
    <row r="179" spans="1:20" s="2" customFormat="1" ht="17.45" customHeight="1" thickBot="1">
      <c r="A179" s="18" t="s">
        <v>370</v>
      </c>
      <c r="B179" s="28" t="s">
        <v>3</v>
      </c>
      <c r="C179" s="10">
        <v>1164</v>
      </c>
      <c r="D179" s="10">
        <v>1164</v>
      </c>
      <c r="E179" s="10">
        <v>1177</v>
      </c>
      <c r="F179" s="10">
        <v>1183</v>
      </c>
      <c r="G179" s="10">
        <v>1209</v>
      </c>
      <c r="H179" s="10">
        <v>1335</v>
      </c>
      <c r="I179" s="10">
        <v>1396</v>
      </c>
      <c r="J179" s="25"/>
      <c r="K179" s="78" t="s">
        <v>29</v>
      </c>
      <c r="L179" s="17">
        <v>685</v>
      </c>
      <c r="M179" s="14">
        <f>SUM(L179/L182)</f>
        <v>8.2341627599471084E-2</v>
      </c>
    </row>
    <row r="180" spans="1:20" s="2" customFormat="1" ht="17.45" customHeight="1" thickBot="1">
      <c r="A180" s="18" t="s">
        <v>369</v>
      </c>
      <c r="B180" s="77" t="s">
        <v>29</v>
      </c>
      <c r="C180" s="10">
        <v>685</v>
      </c>
      <c r="D180" s="10">
        <v>687</v>
      </c>
      <c r="E180" s="10">
        <v>689</v>
      </c>
      <c r="F180" s="10">
        <v>695</v>
      </c>
      <c r="G180" s="10">
        <v>723</v>
      </c>
      <c r="H180" s="10" t="s">
        <v>20</v>
      </c>
      <c r="K180" s="49" t="s">
        <v>22</v>
      </c>
      <c r="L180" s="17">
        <v>1434</v>
      </c>
      <c r="M180" s="14">
        <f>SUM(L180/L182)</f>
        <v>0.1723764875586008</v>
      </c>
      <c r="N180" s="2">
        <v>1</v>
      </c>
      <c r="O180" s="14"/>
    </row>
    <row r="181" spans="1:20" s="2" customFormat="1" ht="17.45" customHeight="1" thickBot="1">
      <c r="A181" s="18" t="s">
        <v>371</v>
      </c>
      <c r="B181" s="19" t="s">
        <v>5</v>
      </c>
      <c r="C181" s="10">
        <v>588</v>
      </c>
      <c r="D181" s="10">
        <v>589</v>
      </c>
      <c r="E181" s="10">
        <v>596</v>
      </c>
      <c r="F181" s="10">
        <v>602</v>
      </c>
      <c r="G181" s="10" t="s">
        <v>20</v>
      </c>
      <c r="K181" s="13" t="s">
        <v>17</v>
      </c>
      <c r="L181" s="17">
        <f>(C182+C183+C184)</f>
        <v>297</v>
      </c>
      <c r="M181" s="14">
        <f>SUM(L181/L182)</f>
        <v>3.5701406419040752E-2</v>
      </c>
    </row>
    <row r="182" spans="1:20" s="2" customFormat="1" ht="17.45" customHeight="1" thickBot="1">
      <c r="A182" s="18" t="s">
        <v>373</v>
      </c>
      <c r="B182" s="23" t="s">
        <v>161</v>
      </c>
      <c r="C182" s="10">
        <v>178</v>
      </c>
      <c r="D182" s="10">
        <v>183</v>
      </c>
      <c r="E182" s="10">
        <v>189</v>
      </c>
      <c r="F182" s="10" t="s">
        <v>20</v>
      </c>
      <c r="L182" s="24">
        <v>8319</v>
      </c>
    </row>
    <row r="183" spans="1:20" s="2" customFormat="1" ht="17.45" customHeight="1" thickBot="1">
      <c r="A183" s="18" t="s">
        <v>366</v>
      </c>
      <c r="B183" s="23" t="s">
        <v>14</v>
      </c>
      <c r="C183" s="10">
        <v>64</v>
      </c>
      <c r="D183" s="10">
        <v>73</v>
      </c>
      <c r="E183" s="10" t="s">
        <v>20</v>
      </c>
    </row>
    <row r="184" spans="1:20" s="2" customFormat="1" ht="17.45" customHeight="1" thickBot="1">
      <c r="A184" s="18" t="s">
        <v>372</v>
      </c>
      <c r="B184" s="23" t="s">
        <v>14</v>
      </c>
      <c r="C184" s="10">
        <v>55</v>
      </c>
      <c r="D184" s="10" t="s">
        <v>20</v>
      </c>
      <c r="E184" s="13"/>
      <c r="K184" s="14"/>
    </row>
    <row r="186" spans="1:20" s="33" customFormat="1" ht="15" customHeight="1">
      <c r="B186" s="37" t="s">
        <v>19</v>
      </c>
      <c r="C186" s="39" t="s">
        <v>5</v>
      </c>
      <c r="D186" s="40" t="s">
        <v>3</v>
      </c>
      <c r="E186" s="41" t="s">
        <v>16</v>
      </c>
      <c r="F186" s="42" t="s">
        <v>18</v>
      </c>
      <c r="G186" s="50" t="s">
        <v>22</v>
      </c>
      <c r="H186" s="81" t="s">
        <v>29</v>
      </c>
      <c r="I186" s="82" t="s">
        <v>30</v>
      </c>
      <c r="J186" s="37" t="s">
        <v>17</v>
      </c>
      <c r="R186" s="34"/>
      <c r="S186" s="35"/>
      <c r="T186" s="36"/>
    </row>
    <row r="187" spans="1:20" s="33" customFormat="1" ht="15" customHeight="1">
      <c r="A187" s="33" t="s">
        <v>11</v>
      </c>
      <c r="B187" s="38">
        <f>(J168+K156+J142+N127+J114+P98+L83+K56+L41+M26+L11+L182+N70)</f>
        <v>123823</v>
      </c>
      <c r="C187" s="35">
        <f>(J162+K149+J136+N120+J108+P91+L77+K50+L36+M20+L5+L176+N63)</f>
        <v>42928</v>
      </c>
      <c r="D187" s="35">
        <f>(J163+K150+J137+J109+P92+L78+K51+L37+M21+L6+N121+L177+N64)</f>
        <v>22089</v>
      </c>
      <c r="E187" s="35">
        <f>(J164+K151+J138+N122+J110+P93+L79+K52+L38+M22+L7+L178+N65)</f>
        <v>21886</v>
      </c>
      <c r="F187" s="35">
        <f>(K152+J139+N123+P94+L80+N66+L8)</f>
        <v>9717</v>
      </c>
      <c r="G187" s="35">
        <f>(J166+K153+J140+N124+J111+P95+L82+M23+L180+N67+K53+L39+L9)</f>
        <v>9515</v>
      </c>
      <c r="H187" s="35">
        <f>(L179+J165+N125+L81+M24)</f>
        <v>3039</v>
      </c>
      <c r="I187" s="35">
        <f>(K154+N126+J112+P96+N68+K54)</f>
        <v>2316</v>
      </c>
      <c r="J187" s="35">
        <f>(L181+J167+K155+J141+J113+P97+N69+K55+L40+M25+L10)</f>
        <v>12333</v>
      </c>
      <c r="L187" s="35"/>
      <c r="R187" s="37"/>
      <c r="S187" s="38"/>
      <c r="T187" s="36"/>
    </row>
    <row r="188" spans="1:20" s="33" customFormat="1" ht="15" customHeight="1">
      <c r="A188" s="33" t="s">
        <v>12</v>
      </c>
      <c r="B188" s="43">
        <v>1</v>
      </c>
      <c r="C188" s="36">
        <f t="shared" ref="C188:J188" si="0">SUM(C187/$B$187)</f>
        <v>0.34668841814525575</v>
      </c>
      <c r="D188" s="36">
        <f t="shared" si="0"/>
        <v>0.1783917365917479</v>
      </c>
      <c r="E188" s="36">
        <f t="shared" si="0"/>
        <v>0.1767522996535377</v>
      </c>
      <c r="F188" s="36">
        <f t="shared" si="0"/>
        <v>7.8474919845263003E-2</v>
      </c>
      <c r="G188" s="36">
        <f t="shared" si="0"/>
        <v>7.6843558951083399E-2</v>
      </c>
      <c r="H188" s="36">
        <f t="shared" si="0"/>
        <v>2.4543097808969256E-2</v>
      </c>
      <c r="I188" s="36">
        <f t="shared" si="0"/>
        <v>1.8704117974851199E-2</v>
      </c>
      <c r="J188" s="36">
        <f t="shared" si="0"/>
        <v>9.960185102929181E-2</v>
      </c>
      <c r="L188" s="35"/>
    </row>
    <row r="189" spans="1:20" s="33" customFormat="1" ht="15" customHeight="1">
      <c r="A189" s="33" t="s">
        <v>13</v>
      </c>
      <c r="B189" s="37">
        <v>52</v>
      </c>
      <c r="C189" s="33">
        <v>20</v>
      </c>
      <c r="D189" s="33">
        <v>9</v>
      </c>
      <c r="E189" s="33">
        <v>14</v>
      </c>
      <c r="F189" s="33">
        <v>4</v>
      </c>
      <c r="G189" s="33">
        <v>2</v>
      </c>
      <c r="H189" s="33">
        <v>0</v>
      </c>
      <c r="I189" s="33">
        <v>0</v>
      </c>
      <c r="J189" s="33">
        <v>3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T196"/>
  <sheetViews>
    <sheetView workbookViewId="0">
      <selection activeCell="Q1" sqref="Q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7" width="8.7109375" customWidth="1"/>
  </cols>
  <sheetData>
    <row r="1" spans="1:14" s="2" customFormat="1" ht="16.5" customHeight="1">
      <c r="A1" s="1" t="s">
        <v>274</v>
      </c>
    </row>
    <row r="2" spans="1:14" s="2" customFormat="1" ht="9.75" customHeight="1" thickBot="1">
      <c r="A2" s="3"/>
    </row>
    <row r="3" spans="1:14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6"/>
      <c r="K3" s="13" t="s">
        <v>9</v>
      </c>
      <c r="L3" s="14">
        <f>SUM(14430/26316)</f>
        <v>0.54833561331509351</v>
      </c>
    </row>
    <row r="4" spans="1:14" s="2" customFormat="1" ht="16.5" customHeight="1" thickBot="1">
      <c r="A4" s="7" t="s">
        <v>38</v>
      </c>
      <c r="B4" s="31" t="s">
        <v>18</v>
      </c>
      <c r="C4" s="9">
        <v>4497</v>
      </c>
      <c r="D4" s="9"/>
      <c r="E4" s="9"/>
      <c r="F4" s="9"/>
      <c r="G4" s="10"/>
      <c r="H4" s="10"/>
      <c r="I4" s="10"/>
      <c r="J4" s="11" t="s">
        <v>4</v>
      </c>
      <c r="L4" s="13" t="s">
        <v>11</v>
      </c>
      <c r="M4" s="13" t="s">
        <v>12</v>
      </c>
      <c r="N4" s="13" t="s">
        <v>13</v>
      </c>
    </row>
    <row r="5" spans="1:14" s="2" customFormat="1" ht="16.5" customHeight="1" thickBot="1">
      <c r="A5" s="7" t="s">
        <v>162</v>
      </c>
      <c r="B5" s="8" t="s">
        <v>3</v>
      </c>
      <c r="C5" s="10">
        <v>2594</v>
      </c>
      <c r="D5" s="10">
        <v>2776</v>
      </c>
      <c r="E5" s="9">
        <v>2944</v>
      </c>
      <c r="F5" s="9"/>
      <c r="G5" s="9"/>
      <c r="H5" s="9"/>
      <c r="I5" s="9"/>
      <c r="J5" s="11" t="s">
        <v>8</v>
      </c>
      <c r="K5" s="16" t="s">
        <v>5</v>
      </c>
      <c r="L5" s="17">
        <f>(C6+C8)</f>
        <v>2859</v>
      </c>
      <c r="M5" s="14">
        <f>SUM(L5/L11)</f>
        <v>0.20412680279880052</v>
      </c>
      <c r="N5" s="2">
        <v>1</v>
      </c>
    </row>
    <row r="6" spans="1:14" s="2" customFormat="1" ht="16.5" customHeight="1" thickBot="1">
      <c r="A6" s="7" t="s">
        <v>33</v>
      </c>
      <c r="B6" s="12" t="s">
        <v>5</v>
      </c>
      <c r="C6" s="10">
        <v>1723</v>
      </c>
      <c r="D6" s="10">
        <v>1883</v>
      </c>
      <c r="E6" s="10">
        <v>1895</v>
      </c>
      <c r="F6" s="10">
        <v>1963</v>
      </c>
      <c r="G6" s="10">
        <v>2789</v>
      </c>
      <c r="H6" s="10">
        <v>2800</v>
      </c>
      <c r="I6" s="9">
        <v>2945</v>
      </c>
      <c r="J6" s="11" t="s">
        <v>7</v>
      </c>
      <c r="K6" s="20" t="s">
        <v>3</v>
      </c>
      <c r="L6" s="17">
        <f>(C5+C12)</f>
        <v>2872</v>
      </c>
      <c r="M6" s="14">
        <f>SUM(L6/L11)</f>
        <v>0.20505497643866913</v>
      </c>
      <c r="N6" s="2">
        <v>1</v>
      </c>
    </row>
    <row r="7" spans="1:14" s="2" customFormat="1" ht="16.5" customHeight="1" thickBot="1">
      <c r="A7" s="7" t="s">
        <v>163</v>
      </c>
      <c r="B7" s="44" t="s">
        <v>16</v>
      </c>
      <c r="C7" s="10">
        <v>1304</v>
      </c>
      <c r="D7" s="10">
        <v>1501</v>
      </c>
      <c r="E7" s="10">
        <v>1519</v>
      </c>
      <c r="F7" s="10">
        <v>1687</v>
      </c>
      <c r="G7" s="10">
        <v>1771</v>
      </c>
      <c r="H7" s="10">
        <v>1815</v>
      </c>
      <c r="I7" s="9">
        <v>2217</v>
      </c>
      <c r="J7" s="11" t="s">
        <v>6</v>
      </c>
      <c r="K7" s="21" t="s">
        <v>16</v>
      </c>
      <c r="L7" s="17">
        <f>(C7+C9)</f>
        <v>2295</v>
      </c>
      <c r="M7" s="14">
        <f>SUM(L7/L11)</f>
        <v>0.1638583464229616</v>
      </c>
      <c r="N7" s="2">
        <v>1</v>
      </c>
    </row>
    <row r="8" spans="1:14" s="2" customFormat="1" ht="16.5" customHeight="1" thickBot="1">
      <c r="A8" s="18" t="s">
        <v>164</v>
      </c>
      <c r="B8" s="19" t="s">
        <v>5</v>
      </c>
      <c r="C8" s="10">
        <v>1136</v>
      </c>
      <c r="D8" s="10">
        <v>1219</v>
      </c>
      <c r="E8" s="10">
        <v>1239</v>
      </c>
      <c r="F8" s="10">
        <v>1301</v>
      </c>
      <c r="G8" s="10" t="s">
        <v>20</v>
      </c>
      <c r="K8" s="26" t="s">
        <v>18</v>
      </c>
      <c r="L8" s="17">
        <v>4497</v>
      </c>
      <c r="M8" s="14">
        <f>SUM(L8/L11)</f>
        <v>0.3210766814222476</v>
      </c>
      <c r="N8" s="2">
        <v>1</v>
      </c>
    </row>
    <row r="9" spans="1:14" s="2" customFormat="1" ht="16.5" customHeight="1" thickBot="1">
      <c r="A9" s="18" t="s">
        <v>40</v>
      </c>
      <c r="B9" s="22" t="s">
        <v>16</v>
      </c>
      <c r="C9" s="10">
        <v>991</v>
      </c>
      <c r="D9" s="10">
        <v>1262</v>
      </c>
      <c r="E9" s="10">
        <v>1304</v>
      </c>
      <c r="F9" s="10">
        <v>1486</v>
      </c>
      <c r="G9" s="10">
        <v>1607</v>
      </c>
      <c r="H9" s="10">
        <v>1657</v>
      </c>
      <c r="I9" s="10">
        <v>2027</v>
      </c>
      <c r="J9" s="11"/>
      <c r="K9" s="49" t="s">
        <v>22</v>
      </c>
      <c r="L9" s="17">
        <v>691</v>
      </c>
      <c r="M9" s="14">
        <f>SUM(L9/L11)</f>
        <v>4.9335998857632443E-2</v>
      </c>
    </row>
    <row r="10" spans="1:14" s="2" customFormat="1" ht="16.5" customHeight="1" thickBot="1">
      <c r="A10" s="18" t="s">
        <v>167</v>
      </c>
      <c r="B10" s="23" t="s">
        <v>161</v>
      </c>
      <c r="C10" s="10">
        <v>792</v>
      </c>
      <c r="D10" s="10">
        <v>1328</v>
      </c>
      <c r="E10" s="10">
        <v>1341</v>
      </c>
      <c r="F10" s="10">
        <v>1568</v>
      </c>
      <c r="G10" s="10">
        <v>1629</v>
      </c>
      <c r="H10" s="10">
        <v>1634</v>
      </c>
      <c r="I10" s="10" t="s">
        <v>20</v>
      </c>
      <c r="K10" s="13" t="s">
        <v>17</v>
      </c>
      <c r="L10" s="17">
        <v>792</v>
      </c>
      <c r="M10" s="14">
        <f>SUM(L10/L11)</f>
        <v>5.6547194059688707E-2</v>
      </c>
    </row>
    <row r="11" spans="1:14" s="2" customFormat="1" ht="16.5" customHeight="1" thickBot="1">
      <c r="A11" s="18" t="s">
        <v>166</v>
      </c>
      <c r="B11" s="48" t="s">
        <v>22</v>
      </c>
      <c r="C11" s="10">
        <v>691</v>
      </c>
      <c r="D11" s="10">
        <v>915</v>
      </c>
      <c r="E11" s="10">
        <v>937</v>
      </c>
      <c r="F11" s="10" t="s">
        <v>20</v>
      </c>
      <c r="L11" s="24">
        <v>14006</v>
      </c>
    </row>
    <row r="12" spans="1:14" s="2" customFormat="1" ht="16.5" customHeight="1" thickBot="1">
      <c r="A12" s="18" t="s">
        <v>165</v>
      </c>
      <c r="B12" s="28" t="s">
        <v>3</v>
      </c>
      <c r="C12" s="10">
        <v>278</v>
      </c>
      <c r="D12" s="10">
        <v>320</v>
      </c>
      <c r="E12" s="10" t="s">
        <v>20</v>
      </c>
      <c r="K12" s="17"/>
    </row>
    <row r="13" spans="1:14" s="2" customFormat="1" ht="10.5" customHeight="1">
      <c r="A13" s="1"/>
    </row>
    <row r="14" spans="1:14" s="2" customFormat="1" ht="17.45" customHeight="1">
      <c r="A14" s="1" t="s">
        <v>192</v>
      </c>
    </row>
    <row r="15" spans="1:14" s="2" customFormat="1" ht="8.25" customHeight="1" thickBot="1">
      <c r="A15" s="1"/>
    </row>
    <row r="16" spans="1:14" s="2" customFormat="1" ht="17.45" customHeight="1" thickBot="1">
      <c r="A16" s="4" t="s">
        <v>0</v>
      </c>
      <c r="B16" s="5" t="s">
        <v>1</v>
      </c>
      <c r="C16" s="5" t="s">
        <v>2</v>
      </c>
      <c r="D16" s="5">
        <v>2</v>
      </c>
      <c r="E16" s="5">
        <v>3</v>
      </c>
      <c r="F16" s="5">
        <v>4</v>
      </c>
      <c r="G16" s="5">
        <v>5</v>
      </c>
      <c r="H16" s="5">
        <v>6</v>
      </c>
      <c r="I16" s="5">
        <v>7</v>
      </c>
      <c r="J16" s="5">
        <v>8</v>
      </c>
      <c r="K16" s="5">
        <v>9</v>
      </c>
      <c r="L16" s="5"/>
      <c r="M16" s="13" t="s">
        <v>9</v>
      </c>
      <c r="N16" s="14">
        <f>(21048/35703)</f>
        <v>0.58953029157213677</v>
      </c>
    </row>
    <row r="17" spans="1:16" s="2" customFormat="1" ht="17.45" customHeight="1" thickBot="1">
      <c r="A17" s="7" t="s">
        <v>62</v>
      </c>
      <c r="B17" s="12" t="s">
        <v>5</v>
      </c>
      <c r="C17" s="9">
        <v>4487</v>
      </c>
      <c r="D17" s="10"/>
      <c r="E17" s="10"/>
      <c r="F17" s="10"/>
      <c r="G17" s="10"/>
      <c r="H17" s="10"/>
      <c r="I17" s="10"/>
      <c r="J17" s="10"/>
      <c r="K17" s="10"/>
      <c r="L17" s="11" t="s">
        <v>4</v>
      </c>
      <c r="N17" s="13" t="s">
        <v>11</v>
      </c>
      <c r="O17" s="13" t="s">
        <v>12</v>
      </c>
      <c r="P17" s="13" t="s">
        <v>13</v>
      </c>
    </row>
    <row r="18" spans="1:16" s="2" customFormat="1" ht="17.45" customHeight="1" thickBot="1">
      <c r="A18" s="7" t="s">
        <v>59</v>
      </c>
      <c r="B18" s="8" t="s">
        <v>3</v>
      </c>
      <c r="C18" s="10">
        <v>3193</v>
      </c>
      <c r="D18" s="10">
        <v>3270</v>
      </c>
      <c r="E18" s="10">
        <v>3289</v>
      </c>
      <c r="F18" s="9">
        <v>3536</v>
      </c>
      <c r="G18" s="9"/>
      <c r="H18" s="10"/>
      <c r="I18" s="9"/>
      <c r="J18" s="9"/>
      <c r="K18" s="10"/>
      <c r="L18" s="11" t="s">
        <v>8</v>
      </c>
      <c r="M18" s="16" t="s">
        <v>5</v>
      </c>
      <c r="N18" s="17">
        <f>(C17+C22+C25)</f>
        <v>7156</v>
      </c>
      <c r="O18" s="14">
        <f>SUM(N18/N25)</f>
        <v>0.34758111521274526</v>
      </c>
      <c r="P18" s="2">
        <v>2</v>
      </c>
    </row>
    <row r="19" spans="1:16" s="2" customFormat="1" ht="17.45" customHeight="1" thickBot="1">
      <c r="A19" s="7" t="s">
        <v>196</v>
      </c>
      <c r="B19" s="8" t="s">
        <v>3</v>
      </c>
      <c r="C19" s="10">
        <v>2029</v>
      </c>
      <c r="D19" s="10">
        <v>2112</v>
      </c>
      <c r="E19" s="10">
        <v>2156</v>
      </c>
      <c r="F19" s="10">
        <v>2322</v>
      </c>
      <c r="G19" s="10">
        <v>2379</v>
      </c>
      <c r="H19" s="10">
        <v>2416</v>
      </c>
      <c r="I19" s="10">
        <v>2606</v>
      </c>
      <c r="J19" s="10">
        <v>2789</v>
      </c>
      <c r="K19" s="9">
        <v>2937</v>
      </c>
      <c r="L19" s="11" t="s">
        <v>10</v>
      </c>
      <c r="M19" s="20" t="s">
        <v>3</v>
      </c>
      <c r="N19" s="17">
        <f>(C18+C19)</f>
        <v>5222</v>
      </c>
      <c r="O19" s="14">
        <f>SUM(N19/N25)</f>
        <v>0.253642898775986</v>
      </c>
      <c r="P19" s="2">
        <v>2</v>
      </c>
    </row>
    <row r="20" spans="1:16" s="2" customFormat="1" ht="17.45" customHeight="1" thickBot="1">
      <c r="A20" s="7" t="s">
        <v>193</v>
      </c>
      <c r="B20" s="79" t="s">
        <v>22</v>
      </c>
      <c r="C20" s="10">
        <v>1576</v>
      </c>
      <c r="D20" s="10">
        <v>1645</v>
      </c>
      <c r="E20" s="10">
        <v>1716</v>
      </c>
      <c r="F20" s="10">
        <v>1815</v>
      </c>
      <c r="G20" s="10">
        <v>1914</v>
      </c>
      <c r="H20" s="10">
        <v>1924</v>
      </c>
      <c r="I20" s="10">
        <v>2335</v>
      </c>
      <c r="J20" s="10">
        <v>2445</v>
      </c>
      <c r="K20" s="9">
        <v>2976</v>
      </c>
      <c r="L20" s="11" t="s">
        <v>6</v>
      </c>
      <c r="M20" s="21" t="s">
        <v>16</v>
      </c>
      <c r="N20" s="17">
        <f>(C23+C26)</f>
        <v>2481</v>
      </c>
      <c r="O20" s="14">
        <f>SUM(N20/N25)</f>
        <v>0.12050709150961725</v>
      </c>
    </row>
    <row r="21" spans="1:16" s="2" customFormat="1" ht="17.45" customHeight="1" thickBot="1">
      <c r="A21" s="18" t="s">
        <v>198</v>
      </c>
      <c r="B21" s="27" t="s">
        <v>18</v>
      </c>
      <c r="C21" s="10">
        <v>1478</v>
      </c>
      <c r="D21" s="10">
        <v>1516</v>
      </c>
      <c r="E21" s="10">
        <v>1549</v>
      </c>
      <c r="F21" s="10">
        <v>1578</v>
      </c>
      <c r="G21" s="10">
        <v>1649</v>
      </c>
      <c r="H21" s="10">
        <v>1651</v>
      </c>
      <c r="I21" s="10">
        <v>1865</v>
      </c>
      <c r="J21" s="10">
        <v>1940</v>
      </c>
      <c r="K21" s="9" t="s">
        <v>20</v>
      </c>
      <c r="M21" s="26" t="s">
        <v>18</v>
      </c>
      <c r="N21" s="17">
        <v>1478</v>
      </c>
      <c r="O21" s="14">
        <f>SUM(N21/N25)</f>
        <v>7.1789391878764333E-2</v>
      </c>
    </row>
    <row r="22" spans="1:16" s="2" customFormat="1" ht="17.45" customHeight="1" thickBot="1">
      <c r="A22" s="7" t="s">
        <v>194</v>
      </c>
      <c r="B22" s="12" t="s">
        <v>5</v>
      </c>
      <c r="C22" s="10">
        <v>1421</v>
      </c>
      <c r="D22" s="10">
        <v>1776</v>
      </c>
      <c r="E22" s="10">
        <v>1789</v>
      </c>
      <c r="F22" s="10">
        <v>1903</v>
      </c>
      <c r="G22" s="10">
        <v>1960</v>
      </c>
      <c r="H22" s="10">
        <v>1974</v>
      </c>
      <c r="I22" s="10">
        <v>2090</v>
      </c>
      <c r="J22" s="10">
        <v>3107</v>
      </c>
      <c r="K22" s="9">
        <v>3346</v>
      </c>
      <c r="L22" s="9" t="s">
        <v>7</v>
      </c>
      <c r="M22" s="49" t="s">
        <v>22</v>
      </c>
      <c r="N22" s="17">
        <v>1576</v>
      </c>
      <c r="O22" s="14">
        <f>SUM(N22/N25)</f>
        <v>7.6549446279386049E-2</v>
      </c>
      <c r="P22" s="2">
        <v>1</v>
      </c>
    </row>
    <row r="23" spans="1:16" s="2" customFormat="1" ht="17.45" customHeight="1" thickBot="1">
      <c r="A23" s="18" t="s">
        <v>202</v>
      </c>
      <c r="B23" s="22" t="s">
        <v>16</v>
      </c>
      <c r="C23" s="10">
        <v>1389</v>
      </c>
      <c r="D23" s="10">
        <v>1419</v>
      </c>
      <c r="E23" s="10">
        <v>1444</v>
      </c>
      <c r="F23" s="10">
        <v>1523</v>
      </c>
      <c r="G23" s="10">
        <v>2198</v>
      </c>
      <c r="H23" s="10">
        <v>2217</v>
      </c>
      <c r="I23" s="10">
        <v>2491</v>
      </c>
      <c r="J23" s="10">
        <v>2584</v>
      </c>
      <c r="K23" s="10">
        <v>2935</v>
      </c>
      <c r="L23" s="10"/>
      <c r="M23" s="78" t="s">
        <v>29</v>
      </c>
      <c r="N23" s="17">
        <v>942</v>
      </c>
      <c r="O23" s="14">
        <f>SUM(N23/N25)</f>
        <v>4.57548086263843E-2</v>
      </c>
    </row>
    <row r="24" spans="1:16" s="2" customFormat="1" ht="17.45" customHeight="1" thickBot="1">
      <c r="A24" s="18" t="s">
        <v>195</v>
      </c>
      <c r="B24" s="23" t="s">
        <v>14</v>
      </c>
      <c r="C24" s="10">
        <v>1343</v>
      </c>
      <c r="D24" s="10">
        <v>1383</v>
      </c>
      <c r="E24" s="10">
        <v>1474</v>
      </c>
      <c r="F24" s="10">
        <v>1526</v>
      </c>
      <c r="G24" s="10">
        <v>1586</v>
      </c>
      <c r="H24" s="10">
        <v>1594</v>
      </c>
      <c r="I24" s="10" t="s">
        <v>20</v>
      </c>
      <c r="M24" s="13" t="s">
        <v>17</v>
      </c>
      <c r="N24" s="17">
        <f>(C24+C28)</f>
        <v>1733</v>
      </c>
      <c r="O24" s="14">
        <f>SUM(N24/N25)</f>
        <v>8.4175247717116763E-2</v>
      </c>
    </row>
    <row r="25" spans="1:16" s="2" customFormat="1" ht="17.45" customHeight="1" thickBot="1">
      <c r="A25" s="18" t="s">
        <v>201</v>
      </c>
      <c r="B25" s="19" t="s">
        <v>5</v>
      </c>
      <c r="C25" s="10">
        <v>1248</v>
      </c>
      <c r="D25" s="10">
        <v>1531</v>
      </c>
      <c r="E25" s="10">
        <v>1549</v>
      </c>
      <c r="F25" s="10">
        <v>1651</v>
      </c>
      <c r="G25" s="10">
        <v>1706</v>
      </c>
      <c r="H25" s="10">
        <v>1720</v>
      </c>
      <c r="I25" s="10">
        <v>1819</v>
      </c>
      <c r="J25" s="10" t="s">
        <v>20</v>
      </c>
      <c r="N25" s="24">
        <v>20588</v>
      </c>
    </row>
    <row r="26" spans="1:16" s="2" customFormat="1" ht="17.45" customHeight="1" thickBot="1">
      <c r="A26" s="18" t="s">
        <v>199</v>
      </c>
      <c r="B26" s="22" t="s">
        <v>16</v>
      </c>
      <c r="C26" s="10">
        <v>1092</v>
      </c>
      <c r="D26" s="10">
        <v>1114</v>
      </c>
      <c r="E26" s="10">
        <v>1137</v>
      </c>
      <c r="F26" s="10">
        <v>1157</v>
      </c>
      <c r="G26" s="10" t="s">
        <v>20</v>
      </c>
      <c r="M26" s="13"/>
      <c r="N26" s="17"/>
      <c r="O26" s="14"/>
    </row>
    <row r="27" spans="1:16" s="2" customFormat="1" ht="17.45" customHeight="1" thickBot="1">
      <c r="A27" s="18" t="s">
        <v>200</v>
      </c>
      <c r="B27" s="77" t="s">
        <v>29</v>
      </c>
      <c r="C27" s="10">
        <v>942</v>
      </c>
      <c r="D27" s="10">
        <v>984</v>
      </c>
      <c r="E27" s="10">
        <v>992</v>
      </c>
      <c r="F27" s="10" t="s">
        <v>20</v>
      </c>
      <c r="N27" s="24"/>
    </row>
    <row r="28" spans="1:16" s="2" customFormat="1" ht="17.45" customHeight="1" thickBot="1">
      <c r="A28" s="18" t="s">
        <v>197</v>
      </c>
      <c r="B28" s="23" t="s">
        <v>14</v>
      </c>
      <c r="C28" s="10">
        <v>390</v>
      </c>
      <c r="D28" s="10">
        <v>406</v>
      </c>
      <c r="E28" s="10" t="s">
        <v>20</v>
      </c>
      <c r="G28" s="17"/>
      <c r="I28" s="13"/>
      <c r="J28" s="14"/>
      <c r="L28" s="17"/>
    </row>
    <row r="29" spans="1:16">
      <c r="C29" s="33"/>
    </row>
    <row r="30" spans="1:16" s="2" customFormat="1" ht="17.45" customHeight="1">
      <c r="A30" s="1" t="s">
        <v>211</v>
      </c>
    </row>
    <row r="31" spans="1:16" s="2" customFormat="1" ht="10.5" customHeight="1" thickBot="1">
      <c r="A31" s="1"/>
    </row>
    <row r="32" spans="1:16" s="2" customFormat="1" ht="16.5" customHeight="1" thickBot="1">
      <c r="A32" s="4" t="s">
        <v>0</v>
      </c>
      <c r="B32" s="5" t="s">
        <v>1</v>
      </c>
      <c r="C32" s="5" t="s">
        <v>2</v>
      </c>
      <c r="D32" s="5">
        <v>2</v>
      </c>
      <c r="E32" s="5">
        <v>3</v>
      </c>
      <c r="F32" s="5">
        <v>4</v>
      </c>
      <c r="G32" s="5">
        <v>5</v>
      </c>
      <c r="H32" s="5">
        <v>6</v>
      </c>
      <c r="I32" s="5">
        <v>7</v>
      </c>
      <c r="J32" s="5">
        <v>8</v>
      </c>
      <c r="K32" s="5">
        <v>9</v>
      </c>
      <c r="L32" s="6"/>
      <c r="M32" s="13" t="s">
        <v>9</v>
      </c>
      <c r="N32" s="14">
        <f>(21069/36800)</f>
        <v>0.57252717391304353</v>
      </c>
    </row>
    <row r="33" spans="1:16" s="2" customFormat="1" ht="16.5" customHeight="1" thickBot="1">
      <c r="A33" s="7" t="s">
        <v>212</v>
      </c>
      <c r="B33" s="31" t="s">
        <v>18</v>
      </c>
      <c r="C33" s="9">
        <v>3509</v>
      </c>
      <c r="D33" s="10"/>
      <c r="E33" s="9"/>
      <c r="F33" s="10"/>
      <c r="G33" s="10"/>
      <c r="H33" s="10"/>
      <c r="I33" s="10"/>
      <c r="J33" s="10"/>
      <c r="K33" s="10"/>
      <c r="L33" s="11" t="s">
        <v>4</v>
      </c>
      <c r="N33" s="13" t="s">
        <v>11</v>
      </c>
      <c r="O33" s="13" t="s">
        <v>12</v>
      </c>
      <c r="P33" s="13" t="s">
        <v>13</v>
      </c>
    </row>
    <row r="34" spans="1:16" s="2" customFormat="1" ht="16.5" customHeight="1" thickBot="1">
      <c r="A34" s="7" t="s">
        <v>71</v>
      </c>
      <c r="B34" s="44" t="s">
        <v>16</v>
      </c>
      <c r="C34" s="9">
        <v>3445</v>
      </c>
      <c r="D34" s="10"/>
      <c r="E34" s="10"/>
      <c r="F34" s="10"/>
      <c r="G34" s="10"/>
      <c r="H34" s="10"/>
      <c r="I34" s="9"/>
      <c r="J34" s="10"/>
      <c r="K34" s="9"/>
      <c r="L34" s="11" t="s">
        <v>8</v>
      </c>
      <c r="M34" s="16" t="s">
        <v>5</v>
      </c>
      <c r="N34" s="17">
        <f>(C35+C41+C42+C44)</f>
        <v>4922</v>
      </c>
      <c r="O34" s="14">
        <f>SUM(N34/N41)</f>
        <v>0.24057871841243464</v>
      </c>
      <c r="P34" s="2">
        <v>1</v>
      </c>
    </row>
    <row r="35" spans="1:16" s="2" customFormat="1" ht="16.5" customHeight="1" thickBot="1">
      <c r="A35" s="7" t="s">
        <v>70</v>
      </c>
      <c r="B35" s="12" t="s">
        <v>5</v>
      </c>
      <c r="C35" s="10">
        <v>2616</v>
      </c>
      <c r="D35" s="10">
        <v>2746</v>
      </c>
      <c r="E35" s="10">
        <v>2754</v>
      </c>
      <c r="F35" s="10">
        <v>2756</v>
      </c>
      <c r="G35" s="10">
        <v>3142</v>
      </c>
      <c r="H35" s="10">
        <v>3220</v>
      </c>
      <c r="I35" s="9">
        <v>4032</v>
      </c>
      <c r="J35" s="9"/>
      <c r="K35" s="9"/>
      <c r="L35" s="11" t="s">
        <v>7</v>
      </c>
      <c r="M35" s="20" t="s">
        <v>3</v>
      </c>
      <c r="N35" s="17">
        <f>(C38+C39)</f>
        <v>3257</v>
      </c>
      <c r="O35" s="14">
        <f>SUM(N35/N41)</f>
        <v>0.15919644166381544</v>
      </c>
      <c r="P35" s="2">
        <v>1</v>
      </c>
    </row>
    <row r="36" spans="1:16" s="2" customFormat="1" ht="16.5" customHeight="1" thickBot="1">
      <c r="A36" s="7" t="s">
        <v>214</v>
      </c>
      <c r="B36" s="44" t="s">
        <v>16</v>
      </c>
      <c r="C36" s="10">
        <v>1884</v>
      </c>
      <c r="D36" s="10">
        <v>1975</v>
      </c>
      <c r="E36" s="10">
        <v>1998</v>
      </c>
      <c r="F36" s="10">
        <v>2015</v>
      </c>
      <c r="G36" s="10">
        <v>2080</v>
      </c>
      <c r="H36" s="10">
        <v>2463</v>
      </c>
      <c r="I36" s="10">
        <v>2541</v>
      </c>
      <c r="J36" s="10">
        <v>2615</v>
      </c>
      <c r="K36" s="9">
        <v>2901</v>
      </c>
      <c r="L36" s="9" t="s">
        <v>10</v>
      </c>
      <c r="M36" s="21" t="s">
        <v>16</v>
      </c>
      <c r="N36" s="17">
        <f>(C34+C36)</f>
        <v>5329</v>
      </c>
      <c r="O36" s="14">
        <f>SUM(N36/N41)</f>
        <v>0.26047216383987487</v>
      </c>
      <c r="P36" s="2">
        <v>2</v>
      </c>
    </row>
    <row r="37" spans="1:16" s="2" customFormat="1" ht="16.5" customHeight="1" thickBot="1">
      <c r="A37" s="18" t="s">
        <v>215</v>
      </c>
      <c r="B37" s="23" t="s">
        <v>14</v>
      </c>
      <c r="C37" s="10">
        <v>1786</v>
      </c>
      <c r="D37" s="10">
        <v>1834</v>
      </c>
      <c r="E37" s="10">
        <v>1856</v>
      </c>
      <c r="F37" s="10">
        <v>1858</v>
      </c>
      <c r="G37" s="10">
        <v>1901</v>
      </c>
      <c r="H37" s="10">
        <v>2153</v>
      </c>
      <c r="I37" s="10">
        <v>2290</v>
      </c>
      <c r="J37" s="10">
        <v>2412</v>
      </c>
      <c r="K37" s="10">
        <v>2563</v>
      </c>
      <c r="L37" s="11"/>
      <c r="M37" s="26" t="s">
        <v>18</v>
      </c>
      <c r="N37" s="17">
        <v>3509</v>
      </c>
      <c r="O37" s="14">
        <f>SUM(N37/N41)</f>
        <v>0.17151375922576861</v>
      </c>
      <c r="P37" s="2">
        <v>1</v>
      </c>
    </row>
    <row r="38" spans="1:16" s="2" customFormat="1" ht="16.5" customHeight="1" thickBot="1">
      <c r="A38" s="18" t="s">
        <v>217</v>
      </c>
      <c r="B38" s="28" t="s">
        <v>3</v>
      </c>
      <c r="C38" s="10">
        <v>1645</v>
      </c>
      <c r="D38" s="10">
        <v>1728</v>
      </c>
      <c r="E38" s="10">
        <v>1733</v>
      </c>
      <c r="F38" s="10">
        <v>1737</v>
      </c>
      <c r="G38" s="10">
        <v>1790</v>
      </c>
      <c r="H38" s="10">
        <v>1863</v>
      </c>
      <c r="I38" s="10">
        <v>1920</v>
      </c>
      <c r="J38" s="10">
        <v>1988</v>
      </c>
      <c r="K38" s="10" t="s">
        <v>20</v>
      </c>
      <c r="M38" s="49" t="s">
        <v>22</v>
      </c>
      <c r="N38" s="17">
        <v>1127</v>
      </c>
      <c r="O38" s="14">
        <f>SUM(N38/N41)</f>
        <v>5.5085781318735032E-2</v>
      </c>
    </row>
    <row r="39" spans="1:16" s="2" customFormat="1" ht="16.5" customHeight="1" thickBot="1">
      <c r="A39" s="7" t="s">
        <v>213</v>
      </c>
      <c r="B39" s="8" t="s">
        <v>3</v>
      </c>
      <c r="C39" s="10">
        <v>1612</v>
      </c>
      <c r="D39" s="10">
        <v>1721</v>
      </c>
      <c r="E39" s="10">
        <v>1728</v>
      </c>
      <c r="F39" s="10">
        <v>1732</v>
      </c>
      <c r="G39" s="10">
        <v>1781</v>
      </c>
      <c r="H39" s="10">
        <v>1934</v>
      </c>
      <c r="I39" s="10">
        <v>2014</v>
      </c>
      <c r="J39" s="10">
        <v>2108</v>
      </c>
      <c r="K39" s="9">
        <v>3162</v>
      </c>
      <c r="L39" s="11" t="s">
        <v>6</v>
      </c>
      <c r="M39" s="78" t="s">
        <v>29</v>
      </c>
      <c r="N39" s="17">
        <v>529</v>
      </c>
      <c r="O39" s="14">
        <f>SUM(N39/N41)</f>
        <v>2.5856591231242974E-2</v>
      </c>
    </row>
    <row r="40" spans="1:16" s="2" customFormat="1" ht="16.5" customHeight="1" thickBot="1">
      <c r="A40" s="18" t="s">
        <v>63</v>
      </c>
      <c r="B40" s="48" t="s">
        <v>22</v>
      </c>
      <c r="C40" s="10">
        <v>1127</v>
      </c>
      <c r="D40" s="10">
        <v>1192</v>
      </c>
      <c r="E40" s="10">
        <v>1217</v>
      </c>
      <c r="F40" s="10">
        <v>1220</v>
      </c>
      <c r="G40" s="10">
        <v>1275</v>
      </c>
      <c r="H40" s="10" t="s">
        <v>20</v>
      </c>
      <c r="I40"/>
      <c r="J40"/>
      <c r="M40" s="13" t="s">
        <v>17</v>
      </c>
      <c r="N40" s="17">
        <v>1786</v>
      </c>
      <c r="O40" s="14">
        <f>SUM(N40/N41)</f>
        <v>8.7296544308128457E-2</v>
      </c>
    </row>
    <row r="41" spans="1:16" s="2" customFormat="1" ht="16.5" customHeight="1" thickBot="1">
      <c r="A41" s="18" t="s">
        <v>216</v>
      </c>
      <c r="B41" s="19" t="s">
        <v>5</v>
      </c>
      <c r="C41" s="10">
        <v>1038</v>
      </c>
      <c r="D41" s="10">
        <v>1108</v>
      </c>
      <c r="E41" s="10">
        <v>1113</v>
      </c>
      <c r="F41" s="10">
        <v>1114</v>
      </c>
      <c r="G41" s="10">
        <v>1434</v>
      </c>
      <c r="H41" s="10">
        <v>1481</v>
      </c>
      <c r="I41" s="10" t="s">
        <v>20</v>
      </c>
      <c r="K41" s="24"/>
      <c r="N41" s="24">
        <v>20459</v>
      </c>
    </row>
    <row r="42" spans="1:16" s="2" customFormat="1" ht="16.5" customHeight="1" thickBot="1">
      <c r="A42" s="18" t="s">
        <v>75</v>
      </c>
      <c r="B42" s="19" t="s">
        <v>5</v>
      </c>
      <c r="C42" s="10">
        <v>967</v>
      </c>
      <c r="D42" s="10">
        <v>1090</v>
      </c>
      <c r="E42" s="10">
        <v>1094</v>
      </c>
      <c r="F42" s="10">
        <v>1096</v>
      </c>
      <c r="G42" s="10" t="s">
        <v>20</v>
      </c>
      <c r="H42"/>
      <c r="I42"/>
      <c r="J42"/>
      <c r="K42"/>
      <c r="L42"/>
      <c r="N42" s="24"/>
    </row>
    <row r="43" spans="1:16" s="2" customFormat="1" ht="16.5" customHeight="1" thickBot="1">
      <c r="A43" s="18" t="s">
        <v>219</v>
      </c>
      <c r="B43" s="77" t="s">
        <v>29</v>
      </c>
      <c r="C43" s="10">
        <v>529</v>
      </c>
      <c r="D43" s="10" t="s">
        <v>20</v>
      </c>
      <c r="G43" s="17"/>
      <c r="H43"/>
      <c r="I43"/>
      <c r="J43"/>
    </row>
    <row r="44" spans="1:16" s="2" customFormat="1" ht="16.5" customHeight="1" thickBot="1">
      <c r="A44" s="18" t="s">
        <v>218</v>
      </c>
      <c r="B44" s="19" t="s">
        <v>5</v>
      </c>
      <c r="C44" s="10">
        <v>301</v>
      </c>
      <c r="D44" s="10" t="s">
        <v>20</v>
      </c>
      <c r="F44" s="17"/>
      <c r="G44" s="17"/>
      <c r="H44"/>
      <c r="I44"/>
      <c r="K44" s="24"/>
    </row>
    <row r="46" spans="1:16" s="2" customFormat="1" ht="17.45" customHeight="1">
      <c r="A46" s="1" t="s">
        <v>172</v>
      </c>
    </row>
    <row r="47" spans="1:16" s="2" customFormat="1" ht="10.5" customHeight="1" thickBot="1">
      <c r="A47" s="1"/>
    </row>
    <row r="48" spans="1:16" s="2" customFormat="1" ht="16.5" customHeight="1" thickBot="1">
      <c r="A48" s="4" t="s">
        <v>0</v>
      </c>
      <c r="B48" s="5" t="s">
        <v>1</v>
      </c>
      <c r="C48" s="5" t="s">
        <v>2</v>
      </c>
      <c r="D48" s="5">
        <v>2</v>
      </c>
      <c r="E48" s="5">
        <v>3</v>
      </c>
      <c r="F48" s="5">
        <v>4</v>
      </c>
      <c r="G48" s="5">
        <v>5</v>
      </c>
      <c r="H48" s="5">
        <v>6</v>
      </c>
      <c r="I48" s="5">
        <v>7</v>
      </c>
      <c r="J48" s="6"/>
      <c r="K48" s="13" t="s">
        <v>9</v>
      </c>
      <c r="L48" s="14">
        <f>(9659/19188)</f>
        <v>0.50338753387533874</v>
      </c>
    </row>
    <row r="49" spans="1:14" s="2" customFormat="1" ht="16.5" customHeight="1" thickBot="1">
      <c r="A49" s="7" t="s">
        <v>174</v>
      </c>
      <c r="B49" s="31" t="s">
        <v>18</v>
      </c>
      <c r="C49" s="10">
        <v>2270</v>
      </c>
      <c r="D49" s="10">
        <v>2324</v>
      </c>
      <c r="E49" s="9">
        <v>2355</v>
      </c>
      <c r="F49" s="10"/>
      <c r="G49" s="9"/>
      <c r="H49" s="10"/>
      <c r="I49" s="10"/>
      <c r="J49" s="11" t="s">
        <v>4</v>
      </c>
      <c r="L49" s="13" t="s">
        <v>11</v>
      </c>
      <c r="M49" s="13" t="s">
        <v>12</v>
      </c>
      <c r="N49" s="13" t="s">
        <v>13</v>
      </c>
    </row>
    <row r="50" spans="1:14" s="2" customFormat="1" ht="16.5" customHeight="1" thickBot="1">
      <c r="A50" s="7" t="s">
        <v>173</v>
      </c>
      <c r="B50" s="44" t="s">
        <v>16</v>
      </c>
      <c r="C50" s="10">
        <v>1678</v>
      </c>
      <c r="D50" s="10">
        <v>1721</v>
      </c>
      <c r="E50" s="10">
        <v>1807</v>
      </c>
      <c r="F50" s="10">
        <v>1987</v>
      </c>
      <c r="G50" s="10">
        <v>2057</v>
      </c>
      <c r="H50" s="9">
        <v>2486</v>
      </c>
      <c r="I50" s="10"/>
      <c r="J50" s="11" t="s">
        <v>8</v>
      </c>
      <c r="K50" s="16" t="s">
        <v>5</v>
      </c>
      <c r="L50" s="17">
        <f>(C51+C53+C55)</f>
        <v>2723</v>
      </c>
      <c r="M50" s="14">
        <f>SUM(L50/L57)</f>
        <v>0.29029850746268659</v>
      </c>
      <c r="N50" s="2">
        <v>1</v>
      </c>
    </row>
    <row r="51" spans="1:14" s="2" customFormat="1" ht="16.5" customHeight="1" thickBot="1">
      <c r="A51" s="7" t="s">
        <v>178</v>
      </c>
      <c r="B51" s="12" t="s">
        <v>5</v>
      </c>
      <c r="C51" s="10">
        <v>1517</v>
      </c>
      <c r="D51" s="10">
        <v>1534</v>
      </c>
      <c r="E51" s="10">
        <v>1562</v>
      </c>
      <c r="F51" s="10">
        <v>1585</v>
      </c>
      <c r="G51" s="10">
        <v>1867</v>
      </c>
      <c r="H51" s="10">
        <v>1934</v>
      </c>
      <c r="I51" s="9">
        <v>2463</v>
      </c>
      <c r="J51" s="11" t="s">
        <v>7</v>
      </c>
      <c r="K51" s="20" t="s">
        <v>3</v>
      </c>
      <c r="L51" s="17">
        <v>1149</v>
      </c>
      <c r="M51" s="14">
        <f>SUM(L51/L57)</f>
        <v>0.12249466950959488</v>
      </c>
    </row>
    <row r="52" spans="1:14" s="2" customFormat="1" ht="16.5" customHeight="1" thickBot="1">
      <c r="A52" s="18" t="s">
        <v>175</v>
      </c>
      <c r="B52" s="28" t="s">
        <v>3</v>
      </c>
      <c r="C52" s="10">
        <v>1149</v>
      </c>
      <c r="D52" s="10">
        <v>1155</v>
      </c>
      <c r="E52" s="10">
        <v>1200</v>
      </c>
      <c r="F52" s="10">
        <v>1240</v>
      </c>
      <c r="G52" s="10">
        <v>1286</v>
      </c>
      <c r="H52" s="10">
        <v>1365</v>
      </c>
      <c r="I52" s="10">
        <v>1457</v>
      </c>
      <c r="J52" s="11"/>
      <c r="K52" s="21" t="s">
        <v>16</v>
      </c>
      <c r="L52" s="17">
        <f>(C50+C54)</f>
        <v>2282</v>
      </c>
      <c r="M52" s="14">
        <f>SUM(L52/L57)</f>
        <v>0.24328358208955222</v>
      </c>
      <c r="N52" s="2">
        <v>1</v>
      </c>
    </row>
    <row r="53" spans="1:14" s="2" customFormat="1" ht="16.5" customHeight="1" thickBot="1">
      <c r="A53" s="18" t="s">
        <v>177</v>
      </c>
      <c r="B53" s="19" t="s">
        <v>5</v>
      </c>
      <c r="C53" s="10">
        <v>613</v>
      </c>
      <c r="D53" s="10">
        <v>616</v>
      </c>
      <c r="E53" s="10">
        <v>629</v>
      </c>
      <c r="F53" s="10">
        <v>651</v>
      </c>
      <c r="G53" s="10">
        <v>809</v>
      </c>
      <c r="H53" s="10">
        <v>812</v>
      </c>
      <c r="I53" s="10" t="s">
        <v>20</v>
      </c>
      <c r="K53" s="26" t="s">
        <v>18</v>
      </c>
      <c r="L53" s="17">
        <v>2270</v>
      </c>
      <c r="M53" s="14">
        <f>SUM(L53/L57)</f>
        <v>0.24200426439232409</v>
      </c>
      <c r="N53" s="2">
        <v>1</v>
      </c>
    </row>
    <row r="54" spans="1:14" s="2" customFormat="1" ht="16.5" customHeight="1" thickBot="1">
      <c r="A54" s="18" t="s">
        <v>176</v>
      </c>
      <c r="B54" s="22" t="s">
        <v>16</v>
      </c>
      <c r="C54" s="10">
        <v>604</v>
      </c>
      <c r="D54" s="10">
        <v>626</v>
      </c>
      <c r="E54" s="10">
        <v>645</v>
      </c>
      <c r="F54" s="10">
        <v>710</v>
      </c>
      <c r="G54" s="10">
        <v>725</v>
      </c>
      <c r="H54" s="10" t="s">
        <v>20</v>
      </c>
      <c r="K54" s="49" t="s">
        <v>22</v>
      </c>
      <c r="L54" s="17">
        <v>321</v>
      </c>
      <c r="M54" s="14">
        <f>SUM(L54/L57)</f>
        <v>3.4221748400852882E-2</v>
      </c>
    </row>
    <row r="55" spans="1:14" s="2" customFormat="1" ht="16.5" customHeight="1" thickBot="1">
      <c r="A55" s="18" t="s">
        <v>179</v>
      </c>
      <c r="B55" s="19" t="s">
        <v>5</v>
      </c>
      <c r="C55" s="10">
        <v>593</v>
      </c>
      <c r="D55" s="10">
        <v>597</v>
      </c>
      <c r="E55" s="10">
        <v>611</v>
      </c>
      <c r="F55" s="10">
        <v>624</v>
      </c>
      <c r="G55" s="10" t="s">
        <v>20</v>
      </c>
      <c r="K55" s="75" t="s">
        <v>30</v>
      </c>
      <c r="L55" s="17">
        <v>379</v>
      </c>
      <c r="M55" s="14">
        <f>SUM(L55/L57)</f>
        <v>4.0405117270788909E-2</v>
      </c>
    </row>
    <row r="56" spans="1:14" s="2" customFormat="1" ht="16.5" customHeight="1" thickBot="1">
      <c r="A56" s="18" t="s">
        <v>50</v>
      </c>
      <c r="B56" s="76" t="s">
        <v>30</v>
      </c>
      <c r="C56" s="10">
        <v>379</v>
      </c>
      <c r="D56" s="10">
        <v>442</v>
      </c>
      <c r="E56" s="10">
        <v>474</v>
      </c>
      <c r="F56" s="10" t="s">
        <v>20</v>
      </c>
      <c r="K56" s="13" t="s">
        <v>17</v>
      </c>
      <c r="L56" s="17">
        <v>256</v>
      </c>
      <c r="M56" s="14">
        <f>SUM(L56/L57)</f>
        <v>2.7292110874200425E-2</v>
      </c>
    </row>
    <row r="57" spans="1:14" s="2" customFormat="1" ht="16.5" customHeight="1" thickBot="1">
      <c r="A57" s="18" t="s">
        <v>181</v>
      </c>
      <c r="B57" s="48" t="s">
        <v>22</v>
      </c>
      <c r="C57" s="10">
        <v>321</v>
      </c>
      <c r="D57" s="10">
        <v>346</v>
      </c>
      <c r="E57" s="10" t="s">
        <v>20</v>
      </c>
      <c r="L57" s="24">
        <v>9380</v>
      </c>
    </row>
    <row r="58" spans="1:14" s="2" customFormat="1" ht="16.5" customHeight="1" thickBot="1">
      <c r="A58" s="18" t="s">
        <v>180</v>
      </c>
      <c r="B58" s="23" t="s">
        <v>161</v>
      </c>
      <c r="C58" s="10">
        <v>256</v>
      </c>
      <c r="D58" s="10" t="s">
        <v>20</v>
      </c>
    </row>
    <row r="59" spans="1:14" s="2" customFormat="1" ht="11.25" customHeight="1">
      <c r="A59" s="29"/>
      <c r="B59" s="30"/>
      <c r="C59" s="46"/>
      <c r="D59" s="46"/>
      <c r="E59" s="46"/>
      <c r="F59" s="17"/>
      <c r="G59" s="17"/>
      <c r="H59" s="17"/>
      <c r="I59" s="17"/>
      <c r="J59" s="17"/>
      <c r="K59" s="17"/>
      <c r="L59" s="17"/>
      <c r="M59" s="17"/>
      <c r="N59" s="45"/>
    </row>
    <row r="60" spans="1:14" s="2" customFormat="1" ht="17.45" customHeight="1">
      <c r="A60" s="1" t="s">
        <v>220</v>
      </c>
    </row>
    <row r="61" spans="1:14" s="2" customFormat="1" ht="10.5" customHeight="1" thickBot="1">
      <c r="A61" s="1"/>
    </row>
    <row r="62" spans="1:14" s="2" customFormat="1" ht="16.5" customHeight="1" thickBot="1">
      <c r="A62" s="4" t="s">
        <v>0</v>
      </c>
      <c r="B62" s="5" t="s">
        <v>1</v>
      </c>
      <c r="C62" s="5" t="s">
        <v>2</v>
      </c>
      <c r="D62" s="5">
        <v>2</v>
      </c>
      <c r="E62" s="5">
        <v>3</v>
      </c>
      <c r="F62" s="5">
        <v>4</v>
      </c>
      <c r="G62" s="5">
        <v>5</v>
      </c>
      <c r="H62" s="5">
        <v>6</v>
      </c>
      <c r="I62" s="5">
        <v>7</v>
      </c>
      <c r="J62" s="6"/>
      <c r="K62" s="13" t="s">
        <v>9</v>
      </c>
      <c r="L62" s="14">
        <f>(14775/27146)</f>
        <v>0.54427908347454501</v>
      </c>
    </row>
    <row r="63" spans="1:14" s="2" customFormat="1" ht="16.5" customHeight="1" thickBot="1">
      <c r="A63" s="7" t="s">
        <v>56</v>
      </c>
      <c r="B63" s="31" t="s">
        <v>18</v>
      </c>
      <c r="C63" s="9">
        <v>4300</v>
      </c>
      <c r="D63" s="10"/>
      <c r="E63" s="10"/>
      <c r="F63" s="10"/>
      <c r="G63" s="9"/>
      <c r="H63" s="10"/>
      <c r="I63" s="9"/>
      <c r="J63" s="11" t="s">
        <v>4</v>
      </c>
      <c r="L63" s="13" t="s">
        <v>11</v>
      </c>
      <c r="M63" s="13" t="s">
        <v>12</v>
      </c>
      <c r="N63" s="13" t="s">
        <v>13</v>
      </c>
    </row>
    <row r="64" spans="1:14" s="2" customFormat="1" ht="16.5" customHeight="1" thickBot="1">
      <c r="A64" s="7" t="s">
        <v>221</v>
      </c>
      <c r="B64" s="44" t="s">
        <v>16</v>
      </c>
      <c r="C64" s="10">
        <v>1985</v>
      </c>
      <c r="D64" s="10">
        <v>2082</v>
      </c>
      <c r="E64" s="10">
        <v>2196</v>
      </c>
      <c r="F64" s="10">
        <v>2309</v>
      </c>
      <c r="G64" s="10">
        <v>2617</v>
      </c>
      <c r="H64" s="9">
        <v>2899</v>
      </c>
      <c r="I64" s="9"/>
      <c r="J64" s="11" t="s">
        <v>8</v>
      </c>
      <c r="K64" s="16" t="s">
        <v>5</v>
      </c>
      <c r="L64" s="17">
        <f>(C66+C67)</f>
        <v>3117</v>
      </c>
      <c r="M64" s="14">
        <f>SUM(L64/L72)</f>
        <v>0.21633814547473626</v>
      </c>
      <c r="N64" s="2">
        <v>1</v>
      </c>
    </row>
    <row r="65" spans="1:17" s="2" customFormat="1" ht="16.5" customHeight="1" thickBot="1">
      <c r="A65" s="7" t="s">
        <v>222</v>
      </c>
      <c r="B65" s="8" t="s">
        <v>3</v>
      </c>
      <c r="C65" s="10">
        <v>1743</v>
      </c>
      <c r="D65" s="10">
        <v>1812</v>
      </c>
      <c r="E65" s="10">
        <v>1866</v>
      </c>
      <c r="F65" s="10">
        <v>1924</v>
      </c>
      <c r="G65" s="10">
        <v>2126</v>
      </c>
      <c r="H65" s="10">
        <v>2296</v>
      </c>
      <c r="I65" s="9">
        <v>2569</v>
      </c>
      <c r="J65" s="11" t="s">
        <v>6</v>
      </c>
      <c r="K65" s="20" t="s">
        <v>3</v>
      </c>
      <c r="L65" s="17">
        <v>1743</v>
      </c>
      <c r="M65" s="14">
        <f>SUM(L65/L72)</f>
        <v>0.12097445863409217</v>
      </c>
      <c r="N65" s="2">
        <v>1</v>
      </c>
    </row>
    <row r="66" spans="1:17" s="2" customFormat="1" ht="16.5" customHeight="1" thickBot="1">
      <c r="A66" s="7" t="s">
        <v>46</v>
      </c>
      <c r="B66" s="12" t="s">
        <v>5</v>
      </c>
      <c r="C66" s="10">
        <v>1672</v>
      </c>
      <c r="D66" s="10">
        <v>1729</v>
      </c>
      <c r="E66" s="10">
        <v>1760</v>
      </c>
      <c r="F66" s="10">
        <v>1779</v>
      </c>
      <c r="G66" s="10">
        <v>1952</v>
      </c>
      <c r="H66" s="10">
        <v>2025</v>
      </c>
      <c r="I66" s="9">
        <v>2962</v>
      </c>
      <c r="J66" s="11" t="s">
        <v>7</v>
      </c>
      <c r="K66" s="21" t="s">
        <v>16</v>
      </c>
      <c r="L66" s="17">
        <v>1985</v>
      </c>
      <c r="M66" s="14">
        <f>SUM(L66/L72)</f>
        <v>0.13777068295391448</v>
      </c>
      <c r="N66" s="2">
        <v>1</v>
      </c>
    </row>
    <row r="67" spans="1:17" s="2" customFormat="1" ht="16.5" customHeight="1" thickBot="1">
      <c r="A67" s="18" t="s">
        <v>224</v>
      </c>
      <c r="B67" s="19" t="s">
        <v>5</v>
      </c>
      <c r="C67" s="10">
        <v>1445</v>
      </c>
      <c r="D67" s="10">
        <v>1513</v>
      </c>
      <c r="E67" s="10">
        <v>1532</v>
      </c>
      <c r="F67" s="10">
        <v>1555</v>
      </c>
      <c r="G67" s="10">
        <v>1705</v>
      </c>
      <c r="H67" s="10">
        <v>1785</v>
      </c>
      <c r="I67" s="10" t="s">
        <v>20</v>
      </c>
      <c r="K67" s="26" t="s">
        <v>18</v>
      </c>
      <c r="L67" s="17">
        <f>(C63+C72)</f>
        <v>4746</v>
      </c>
      <c r="M67" s="14">
        <f>SUM(L67/L72)</f>
        <v>0.32940033314825096</v>
      </c>
      <c r="N67" s="2">
        <v>1</v>
      </c>
    </row>
    <row r="68" spans="1:17" s="2" customFormat="1" ht="16.5" customHeight="1" thickBot="1">
      <c r="A68" s="18" t="s">
        <v>45</v>
      </c>
      <c r="B68" s="77" t="s">
        <v>29</v>
      </c>
      <c r="C68" s="10">
        <v>1031</v>
      </c>
      <c r="D68" s="10">
        <v>1090</v>
      </c>
      <c r="E68" s="10">
        <v>1143</v>
      </c>
      <c r="F68" s="10">
        <v>1185</v>
      </c>
      <c r="G68" s="10" t="s">
        <v>20</v>
      </c>
      <c r="K68" s="78" t="s">
        <v>29</v>
      </c>
      <c r="L68" s="17">
        <v>1031</v>
      </c>
      <c r="M68" s="14">
        <f>SUM(L68/L72)</f>
        <v>7.1557468073292621E-2</v>
      </c>
    </row>
    <row r="69" spans="1:17" s="2" customFormat="1" ht="16.5" customHeight="1" thickBot="1">
      <c r="A69" s="18" t="s">
        <v>48</v>
      </c>
      <c r="B69" s="23" t="s">
        <v>14</v>
      </c>
      <c r="C69" s="10">
        <v>845</v>
      </c>
      <c r="D69" s="10">
        <v>978</v>
      </c>
      <c r="E69" s="10">
        <v>1066</v>
      </c>
      <c r="F69" s="10">
        <v>1209</v>
      </c>
      <c r="G69" s="10">
        <v>1314</v>
      </c>
      <c r="H69" s="10" t="s">
        <v>20</v>
      </c>
      <c r="K69" s="49" t="s">
        <v>22</v>
      </c>
      <c r="L69" s="17">
        <v>483</v>
      </c>
      <c r="M69" s="14">
        <f>SUM(L69/L72)</f>
        <v>3.3523042754025539E-2</v>
      </c>
    </row>
    <row r="70" spans="1:17" s="2" customFormat="1" ht="16.5" customHeight="1" thickBot="1">
      <c r="A70" s="18" t="s">
        <v>225</v>
      </c>
      <c r="B70" s="48" t="s">
        <v>22</v>
      </c>
      <c r="C70" s="10">
        <v>483</v>
      </c>
      <c r="D70" s="10">
        <v>515</v>
      </c>
      <c r="E70" s="10" t="s">
        <v>20</v>
      </c>
      <c r="K70" s="75" t="s">
        <v>30</v>
      </c>
      <c r="L70" s="17">
        <v>458</v>
      </c>
      <c r="M70" s="14">
        <f>SUM(L70/L72)</f>
        <v>3.1787895613548028E-2</v>
      </c>
    </row>
    <row r="71" spans="1:17" s="2" customFormat="1" ht="16.5" customHeight="1" thickBot="1">
      <c r="A71" s="18" t="s">
        <v>51</v>
      </c>
      <c r="B71" s="76" t="s">
        <v>30</v>
      </c>
      <c r="C71" s="10">
        <v>458</v>
      </c>
      <c r="D71" s="10">
        <v>560</v>
      </c>
      <c r="E71" s="10">
        <v>596</v>
      </c>
      <c r="F71" s="10" t="s">
        <v>20</v>
      </c>
      <c r="K71" s="13" t="s">
        <v>17</v>
      </c>
      <c r="L71" s="17">
        <v>845</v>
      </c>
      <c r="M71" s="14">
        <f>SUM(L71/L72)</f>
        <v>5.8647973348139926E-2</v>
      </c>
    </row>
    <row r="72" spans="1:17" s="2" customFormat="1" ht="16.5" customHeight="1" thickBot="1">
      <c r="A72" s="18" t="s">
        <v>223</v>
      </c>
      <c r="B72" s="27" t="s">
        <v>18</v>
      </c>
      <c r="C72" s="10">
        <v>446</v>
      </c>
      <c r="D72" s="10">
        <v>1247</v>
      </c>
      <c r="E72" s="10">
        <v>1295</v>
      </c>
      <c r="F72" s="10">
        <v>1388</v>
      </c>
      <c r="G72" s="10">
        <v>1479</v>
      </c>
      <c r="H72" s="10">
        <v>1812</v>
      </c>
      <c r="I72" s="10">
        <v>2008</v>
      </c>
      <c r="J72" s="11"/>
      <c r="L72" s="24">
        <v>14408</v>
      </c>
    </row>
    <row r="73" spans="1:17" s="2" customFormat="1" ht="11.25" customHeight="1">
      <c r="A73" s="29"/>
      <c r="B73" s="30"/>
      <c r="C73" s="46"/>
      <c r="D73" s="46"/>
      <c r="E73" s="46"/>
      <c r="F73" s="17"/>
      <c r="G73" s="17"/>
      <c r="H73" s="17"/>
      <c r="I73" s="17"/>
      <c r="J73" s="17"/>
      <c r="K73" s="17"/>
      <c r="L73" s="17"/>
      <c r="M73" s="17"/>
      <c r="N73" s="45"/>
    </row>
    <row r="74" spans="1:17" s="2" customFormat="1" ht="17.45" customHeight="1">
      <c r="A74" s="1" t="s">
        <v>191</v>
      </c>
    </row>
    <row r="75" spans="1:17" s="2" customFormat="1" ht="10.5" customHeight="1" thickBot="1">
      <c r="A75" s="1"/>
    </row>
    <row r="76" spans="1:17" s="2" customFormat="1" ht="16.5" customHeight="1" thickBot="1">
      <c r="A76" s="4" t="s">
        <v>0</v>
      </c>
      <c r="B76" s="5" t="s">
        <v>1</v>
      </c>
      <c r="C76" s="5" t="s">
        <v>2</v>
      </c>
      <c r="D76" s="5">
        <v>2</v>
      </c>
      <c r="E76" s="5">
        <v>3</v>
      </c>
      <c r="F76" s="5">
        <v>4</v>
      </c>
      <c r="G76" s="5">
        <v>5</v>
      </c>
      <c r="H76" s="5">
        <v>6</v>
      </c>
      <c r="I76" s="5">
        <v>7</v>
      </c>
      <c r="J76" s="5">
        <v>8</v>
      </c>
      <c r="K76" s="5">
        <v>9</v>
      </c>
      <c r="L76" s="5">
        <v>10</v>
      </c>
      <c r="M76" s="6"/>
      <c r="N76" s="13" t="s">
        <v>9</v>
      </c>
      <c r="O76" s="14">
        <f>(18637/32485)</f>
        <v>0.57371094351239038</v>
      </c>
    </row>
    <row r="77" spans="1:17" s="2" customFormat="1" ht="16.5" customHeight="1" thickBot="1">
      <c r="A77" s="7" t="s">
        <v>184</v>
      </c>
      <c r="B77" s="31" t="s">
        <v>18</v>
      </c>
      <c r="C77" s="9">
        <v>3609</v>
      </c>
      <c r="D77" s="10"/>
      <c r="E77" s="10"/>
      <c r="F77" s="10"/>
      <c r="G77" s="10"/>
      <c r="H77" s="10"/>
      <c r="I77" s="10"/>
      <c r="J77" s="10"/>
      <c r="K77" s="10"/>
      <c r="L77" s="10"/>
      <c r="M77" s="11" t="s">
        <v>4</v>
      </c>
      <c r="O77" s="13" t="s">
        <v>11</v>
      </c>
      <c r="P77" s="13" t="s">
        <v>12</v>
      </c>
      <c r="Q77" s="13" t="s">
        <v>13</v>
      </c>
    </row>
    <row r="78" spans="1:17" s="2" customFormat="1" ht="16.5" customHeight="1" thickBot="1">
      <c r="A78" s="7" t="s">
        <v>182</v>
      </c>
      <c r="B78" s="44" t="s">
        <v>16</v>
      </c>
      <c r="C78" s="10">
        <v>2019</v>
      </c>
      <c r="D78" s="10">
        <v>2042</v>
      </c>
      <c r="E78" s="10">
        <v>2053</v>
      </c>
      <c r="F78" s="10">
        <v>2435</v>
      </c>
      <c r="G78" s="10">
        <v>2525</v>
      </c>
      <c r="H78" s="10">
        <v>3021</v>
      </c>
      <c r="I78" s="9">
        <v>3208</v>
      </c>
      <c r="J78" s="9"/>
      <c r="K78" s="9"/>
      <c r="L78" s="9"/>
      <c r="M78" s="11" t="s">
        <v>8</v>
      </c>
      <c r="N78" s="16" t="s">
        <v>5</v>
      </c>
      <c r="O78" s="17">
        <f>(C79+C81+C83)</f>
        <v>5205</v>
      </c>
      <c r="P78" s="14">
        <f>SUM(O78/O84)</f>
        <v>0.28666629949881589</v>
      </c>
      <c r="Q78" s="2">
        <v>2</v>
      </c>
    </row>
    <row r="79" spans="1:17" s="2" customFormat="1" ht="16.5" customHeight="1" thickBot="1">
      <c r="A79" s="7" t="s">
        <v>78</v>
      </c>
      <c r="B79" s="12" t="s">
        <v>5</v>
      </c>
      <c r="C79" s="10">
        <v>1848</v>
      </c>
      <c r="D79" s="10">
        <v>1872</v>
      </c>
      <c r="E79" s="10">
        <v>1902</v>
      </c>
      <c r="F79" s="10">
        <v>1917</v>
      </c>
      <c r="G79" s="10">
        <v>1952</v>
      </c>
      <c r="H79" s="10">
        <v>2005</v>
      </c>
      <c r="I79" s="10">
        <v>2108</v>
      </c>
      <c r="J79" s="10">
        <v>2114</v>
      </c>
      <c r="K79" s="10">
        <v>2753</v>
      </c>
      <c r="L79" s="9">
        <v>2815</v>
      </c>
      <c r="M79" s="11" t="s">
        <v>6</v>
      </c>
      <c r="N79" s="20" t="s">
        <v>3</v>
      </c>
      <c r="O79" s="17">
        <f>(C82+C84)</f>
        <v>3094</v>
      </c>
      <c r="P79" s="14">
        <f>SUM(O79/O84)</f>
        <v>0.17040259954838355</v>
      </c>
      <c r="Q79" s="2">
        <v>1</v>
      </c>
    </row>
    <row r="80" spans="1:17" s="2" customFormat="1" ht="16.5" customHeight="1" thickBot="1">
      <c r="A80" s="18" t="s">
        <v>83</v>
      </c>
      <c r="B80" s="23" t="s">
        <v>14</v>
      </c>
      <c r="C80" s="10">
        <v>1753</v>
      </c>
      <c r="D80" s="10">
        <v>1843</v>
      </c>
      <c r="E80" s="10">
        <v>1931</v>
      </c>
      <c r="F80" s="10">
        <v>1955</v>
      </c>
      <c r="G80" s="10">
        <v>2142</v>
      </c>
      <c r="H80" s="10">
        <v>2346</v>
      </c>
      <c r="I80" s="10">
        <v>2421</v>
      </c>
      <c r="J80" s="10">
        <v>2434</v>
      </c>
      <c r="K80" s="10">
        <v>2579</v>
      </c>
      <c r="L80" s="10">
        <v>2612</v>
      </c>
      <c r="M80" s="11"/>
      <c r="N80" s="21" t="s">
        <v>16</v>
      </c>
      <c r="O80" s="17">
        <f>(C78+C86)</f>
        <v>2677</v>
      </c>
      <c r="P80" s="14">
        <f>SUM(O80/O84)</f>
        <v>0.14743625048190781</v>
      </c>
      <c r="Q80" s="2">
        <v>1</v>
      </c>
    </row>
    <row r="81" spans="1:19" s="2" customFormat="1" ht="16.5" customHeight="1" thickBot="1">
      <c r="A81" s="7" t="s">
        <v>21</v>
      </c>
      <c r="B81" s="12" t="s">
        <v>5</v>
      </c>
      <c r="C81" s="10">
        <v>1742</v>
      </c>
      <c r="D81" s="10">
        <v>1761</v>
      </c>
      <c r="E81" s="10">
        <v>1785</v>
      </c>
      <c r="F81" s="10">
        <v>1806</v>
      </c>
      <c r="G81" s="10">
        <v>1846</v>
      </c>
      <c r="H81" s="10">
        <v>1917</v>
      </c>
      <c r="I81" s="10">
        <v>2035</v>
      </c>
      <c r="J81" s="10">
        <v>2052</v>
      </c>
      <c r="K81" s="10">
        <v>2668</v>
      </c>
      <c r="L81" s="9">
        <v>2705</v>
      </c>
      <c r="M81" s="11" t="s">
        <v>10</v>
      </c>
      <c r="N81" s="26" t="s">
        <v>18</v>
      </c>
      <c r="O81" s="17">
        <f>(C77+C87)</f>
        <v>4006</v>
      </c>
      <c r="P81" s="14">
        <f>SUM(O81/O84)</f>
        <v>0.22063116153549595</v>
      </c>
      <c r="Q81" s="2">
        <v>1</v>
      </c>
    </row>
    <row r="82" spans="1:19" s="2" customFormat="1" ht="16.5" customHeight="1" thickBot="1">
      <c r="A82" s="7" t="s">
        <v>183</v>
      </c>
      <c r="B82" s="8" t="s">
        <v>3</v>
      </c>
      <c r="C82" s="10">
        <v>1703</v>
      </c>
      <c r="D82" s="10">
        <v>1712</v>
      </c>
      <c r="E82" s="10">
        <v>1722</v>
      </c>
      <c r="F82" s="10">
        <v>1766</v>
      </c>
      <c r="G82" s="10">
        <v>1796</v>
      </c>
      <c r="H82" s="10">
        <v>1928</v>
      </c>
      <c r="I82" s="10">
        <v>2795</v>
      </c>
      <c r="J82" s="10">
        <v>2886</v>
      </c>
      <c r="K82" s="9">
        <v>3159</v>
      </c>
      <c r="L82" s="10"/>
      <c r="M82" s="11" t="s">
        <v>7</v>
      </c>
      <c r="N82" s="49" t="s">
        <v>22</v>
      </c>
      <c r="O82" s="17">
        <v>1122</v>
      </c>
      <c r="P82" s="14">
        <f>SUM(O82/O84)</f>
        <v>6.1794349286776448E-2</v>
      </c>
    </row>
    <row r="83" spans="1:19" s="2" customFormat="1" ht="16.5" customHeight="1" thickBot="1">
      <c r="A83" s="18" t="s">
        <v>185</v>
      </c>
      <c r="B83" s="19" t="s">
        <v>5</v>
      </c>
      <c r="C83" s="10">
        <v>1615</v>
      </c>
      <c r="D83" s="10">
        <v>1632</v>
      </c>
      <c r="E83" s="10">
        <v>1661</v>
      </c>
      <c r="F83" s="10">
        <v>1676</v>
      </c>
      <c r="G83" s="10">
        <v>1705</v>
      </c>
      <c r="H83" s="10">
        <v>1757</v>
      </c>
      <c r="I83" s="10">
        <v>1876</v>
      </c>
      <c r="J83" s="10">
        <v>1884</v>
      </c>
      <c r="K83" s="10" t="s">
        <v>20</v>
      </c>
      <c r="N83" s="13" t="s">
        <v>17</v>
      </c>
      <c r="O83" s="17">
        <f>(C80+C88)</f>
        <v>2053</v>
      </c>
      <c r="P83" s="14">
        <f>SUM(O83/O84)</f>
        <v>0.11306933964862037</v>
      </c>
    </row>
    <row r="84" spans="1:19" s="2" customFormat="1" ht="16.5" customHeight="1" thickBot="1">
      <c r="A84" s="18" t="s">
        <v>188</v>
      </c>
      <c r="B84" s="28" t="s">
        <v>3</v>
      </c>
      <c r="C84" s="10">
        <v>1391</v>
      </c>
      <c r="D84" s="10">
        <v>1397</v>
      </c>
      <c r="E84" s="10">
        <v>1417</v>
      </c>
      <c r="F84" s="10">
        <v>1487</v>
      </c>
      <c r="G84" s="10">
        <v>1518</v>
      </c>
      <c r="H84" s="10">
        <v>1620</v>
      </c>
      <c r="I84" s="10" t="s">
        <v>20</v>
      </c>
      <c r="J84" s="45"/>
      <c r="K84" s="45"/>
      <c r="L84" s="45"/>
      <c r="O84" s="24">
        <v>18157</v>
      </c>
    </row>
    <row r="85" spans="1:19" s="2" customFormat="1" ht="16.5" customHeight="1" thickBot="1">
      <c r="A85" s="18" t="s">
        <v>187</v>
      </c>
      <c r="B85" s="48" t="s">
        <v>22</v>
      </c>
      <c r="C85" s="10">
        <v>1122</v>
      </c>
      <c r="D85" s="10">
        <v>1135</v>
      </c>
      <c r="E85" s="10">
        <v>1168</v>
      </c>
      <c r="F85" s="10">
        <v>1229</v>
      </c>
      <c r="G85" s="10">
        <v>1342</v>
      </c>
      <c r="H85" s="10" t="s">
        <v>20</v>
      </c>
      <c r="I85" s="17"/>
      <c r="J85" s="45"/>
    </row>
    <row r="86" spans="1:19" s="2" customFormat="1" ht="16.5" customHeight="1" thickBot="1">
      <c r="A86" s="18" t="s">
        <v>186</v>
      </c>
      <c r="B86" s="22" t="s">
        <v>16</v>
      </c>
      <c r="C86" s="10">
        <v>658</v>
      </c>
      <c r="D86" s="10">
        <v>667</v>
      </c>
      <c r="E86" s="10">
        <v>675</v>
      </c>
      <c r="F86" s="10" t="s">
        <v>20</v>
      </c>
      <c r="G86" s="17"/>
      <c r="H86" s="24"/>
      <c r="I86" s="47"/>
      <c r="J86" s="47"/>
      <c r="K86"/>
    </row>
    <row r="87" spans="1:19" s="2" customFormat="1" ht="16.5" customHeight="1" thickBot="1">
      <c r="A87" s="18" t="s">
        <v>189</v>
      </c>
      <c r="B87" s="27" t="s">
        <v>18</v>
      </c>
      <c r="C87" s="10">
        <v>397</v>
      </c>
      <c r="D87" s="10">
        <v>765</v>
      </c>
      <c r="E87" s="10">
        <v>778</v>
      </c>
      <c r="F87" s="10">
        <v>798</v>
      </c>
      <c r="G87" s="10" t="s">
        <v>20</v>
      </c>
      <c r="H87" s="17"/>
      <c r="I87" s="17"/>
      <c r="J87" s="45"/>
    </row>
    <row r="88" spans="1:19" s="2" customFormat="1" ht="16.5" customHeight="1" thickBot="1">
      <c r="A88" s="18" t="s">
        <v>190</v>
      </c>
      <c r="B88" s="23" t="s">
        <v>14</v>
      </c>
      <c r="C88" s="10">
        <v>300</v>
      </c>
      <c r="D88" s="10">
        <v>303</v>
      </c>
      <c r="E88" s="10" t="s">
        <v>20</v>
      </c>
      <c r="F88" s="17"/>
      <c r="G88" s="17"/>
      <c r="H88" s="24"/>
      <c r="I88" s="47"/>
      <c r="J88" s="47"/>
      <c r="K88"/>
    </row>
    <row r="90" spans="1:19" s="2" customFormat="1" ht="17.45" customHeight="1">
      <c r="A90" s="1" t="s">
        <v>226</v>
      </c>
    </row>
    <row r="91" spans="1:19" s="2" customFormat="1" ht="10.5" customHeight="1" thickBot="1">
      <c r="A91" s="1"/>
    </row>
    <row r="92" spans="1:19" s="2" customFormat="1" ht="16.5" customHeight="1" thickBot="1">
      <c r="A92" s="4" t="s">
        <v>0</v>
      </c>
      <c r="B92" s="5" t="s">
        <v>1</v>
      </c>
      <c r="C92" s="5" t="s">
        <v>2</v>
      </c>
      <c r="D92" s="5">
        <v>2</v>
      </c>
      <c r="E92" s="5">
        <v>3</v>
      </c>
      <c r="F92" s="5">
        <v>4</v>
      </c>
      <c r="G92" s="5">
        <v>5</v>
      </c>
      <c r="H92" s="5">
        <v>6</v>
      </c>
      <c r="I92" s="5">
        <v>7</v>
      </c>
      <c r="J92" s="5">
        <v>8</v>
      </c>
      <c r="K92" s="5">
        <v>9</v>
      </c>
      <c r="L92" s="5">
        <v>10</v>
      </c>
      <c r="M92" s="5">
        <v>11</v>
      </c>
      <c r="N92" s="5">
        <v>12</v>
      </c>
      <c r="O92" s="6"/>
      <c r="P92" s="13" t="s">
        <v>9</v>
      </c>
      <c r="Q92" s="14">
        <f>(13131/31067)</f>
        <v>0.42266713876460554</v>
      </c>
    </row>
    <row r="93" spans="1:19" s="2" customFormat="1" ht="16.5" customHeight="1" thickBot="1">
      <c r="A93" s="7" t="s">
        <v>92</v>
      </c>
      <c r="B93" s="31" t="s">
        <v>18</v>
      </c>
      <c r="C93" s="10">
        <v>1869</v>
      </c>
      <c r="D93" s="10">
        <v>1878</v>
      </c>
      <c r="E93" s="10">
        <v>1881</v>
      </c>
      <c r="F93" s="10">
        <v>1998</v>
      </c>
      <c r="G93" s="9">
        <v>2443</v>
      </c>
      <c r="H93" s="9"/>
      <c r="I93" s="9"/>
      <c r="J93" s="9"/>
      <c r="K93" s="9"/>
      <c r="L93" s="9"/>
      <c r="M93" s="9"/>
      <c r="N93" s="9"/>
      <c r="O93" s="11" t="s">
        <v>4</v>
      </c>
      <c r="Q93" s="13" t="s">
        <v>11</v>
      </c>
      <c r="R93" s="13" t="s">
        <v>12</v>
      </c>
      <c r="S93" s="13" t="s">
        <v>13</v>
      </c>
    </row>
    <row r="94" spans="1:19" s="2" customFormat="1" ht="16.5" customHeight="1" thickBot="1">
      <c r="A94" s="7" t="s">
        <v>90</v>
      </c>
      <c r="B94" s="44" t="s">
        <v>16</v>
      </c>
      <c r="C94" s="10">
        <v>1832</v>
      </c>
      <c r="D94" s="10">
        <v>1838</v>
      </c>
      <c r="E94" s="10">
        <v>1848</v>
      </c>
      <c r="F94" s="10">
        <v>1910</v>
      </c>
      <c r="G94" s="10">
        <v>1945</v>
      </c>
      <c r="H94" s="10">
        <v>2002</v>
      </c>
      <c r="I94" s="9">
        <v>2211</v>
      </c>
      <c r="J94" s="9"/>
      <c r="K94" s="9"/>
      <c r="L94" s="9"/>
      <c r="M94" s="9"/>
      <c r="N94" s="9"/>
      <c r="O94" s="11" t="s">
        <v>8</v>
      </c>
      <c r="P94" s="16" t="s">
        <v>5</v>
      </c>
      <c r="Q94" s="17">
        <f>(C97+C98+C99)</f>
        <v>3035</v>
      </c>
      <c r="R94" s="14">
        <f>SUM(Q94/Q100)</f>
        <v>0.24007277329536467</v>
      </c>
      <c r="S94" s="2">
        <v>1</v>
      </c>
    </row>
    <row r="95" spans="1:19" s="2" customFormat="1" ht="16.5" customHeight="1" thickBot="1">
      <c r="A95" s="7" t="s">
        <v>236</v>
      </c>
      <c r="B95" s="44" t="s">
        <v>16</v>
      </c>
      <c r="C95" s="10">
        <v>1412</v>
      </c>
      <c r="D95" s="10">
        <v>1417</v>
      </c>
      <c r="E95" s="10">
        <v>1428</v>
      </c>
      <c r="F95" s="10">
        <v>1454</v>
      </c>
      <c r="G95" s="10">
        <v>1474</v>
      </c>
      <c r="H95" s="10">
        <v>1503</v>
      </c>
      <c r="I95" s="10">
        <v>1660</v>
      </c>
      <c r="J95" s="10">
        <v>1726</v>
      </c>
      <c r="K95" s="10">
        <v>2086</v>
      </c>
      <c r="L95" s="9">
        <v>2329</v>
      </c>
      <c r="M95" s="10"/>
      <c r="N95" s="10"/>
      <c r="O95" s="11" t="s">
        <v>7</v>
      </c>
      <c r="P95" s="20" t="s">
        <v>3</v>
      </c>
      <c r="Q95" s="17">
        <v>612</v>
      </c>
      <c r="R95" s="14">
        <f>SUM(Q95/Q100)</f>
        <v>4.8410061699098242E-2</v>
      </c>
    </row>
    <row r="96" spans="1:19" s="2" customFormat="1" ht="16.5" customHeight="1" thickBot="1">
      <c r="A96" s="7" t="s">
        <v>227</v>
      </c>
      <c r="B96" s="15" t="s">
        <v>14</v>
      </c>
      <c r="C96" s="10">
        <v>1097</v>
      </c>
      <c r="D96" s="10">
        <v>1105</v>
      </c>
      <c r="E96" s="10">
        <v>1137</v>
      </c>
      <c r="F96" s="10">
        <v>1211</v>
      </c>
      <c r="G96" s="10">
        <v>1233</v>
      </c>
      <c r="H96" s="10">
        <v>1300</v>
      </c>
      <c r="I96" s="10">
        <v>1332</v>
      </c>
      <c r="J96" s="10">
        <v>1339</v>
      </c>
      <c r="K96" s="10">
        <v>1461</v>
      </c>
      <c r="L96" s="10">
        <v>1787</v>
      </c>
      <c r="M96" s="10">
        <v>1888</v>
      </c>
      <c r="N96" s="9">
        <v>2050</v>
      </c>
      <c r="O96" s="11" t="s">
        <v>6</v>
      </c>
      <c r="P96" s="21" t="s">
        <v>16</v>
      </c>
      <c r="Q96" s="17">
        <f>(C94+C95)</f>
        <v>3244</v>
      </c>
      <c r="R96" s="14">
        <f>SUM(Q96/Q100)</f>
        <v>0.25660496756842271</v>
      </c>
      <c r="S96" s="2">
        <v>2</v>
      </c>
    </row>
    <row r="97" spans="1:19" s="2" customFormat="1" ht="16.5" customHeight="1" thickBot="1">
      <c r="A97" s="18" t="s">
        <v>230</v>
      </c>
      <c r="B97" s="19" t="s">
        <v>5</v>
      </c>
      <c r="C97" s="10">
        <v>1028</v>
      </c>
      <c r="D97" s="10">
        <v>1029</v>
      </c>
      <c r="E97" s="10">
        <v>1046</v>
      </c>
      <c r="F97" s="10">
        <v>1085</v>
      </c>
      <c r="G97" s="10">
        <v>1101</v>
      </c>
      <c r="H97" s="10">
        <v>1120</v>
      </c>
      <c r="I97" s="10">
        <v>1175</v>
      </c>
      <c r="J97" s="10">
        <v>1181</v>
      </c>
      <c r="K97" s="10">
        <v>1218</v>
      </c>
      <c r="L97" s="10">
        <v>1265</v>
      </c>
      <c r="M97" s="10">
        <v>1275</v>
      </c>
      <c r="N97" s="10">
        <v>1468</v>
      </c>
      <c r="O97" s="11"/>
      <c r="P97" s="26" t="s">
        <v>18</v>
      </c>
      <c r="Q97" s="17">
        <f>(C93+C103)</f>
        <v>2454</v>
      </c>
      <c r="R97" s="14">
        <f>SUM(Q97/Q100)</f>
        <v>0.19411485524442335</v>
      </c>
      <c r="S97" s="2">
        <v>1</v>
      </c>
    </row>
    <row r="98" spans="1:19" s="2" customFormat="1" ht="16.5" customHeight="1" thickBot="1">
      <c r="A98" s="7" t="s">
        <v>88</v>
      </c>
      <c r="B98" s="12" t="s">
        <v>5</v>
      </c>
      <c r="C98" s="10">
        <v>1013</v>
      </c>
      <c r="D98" s="10">
        <v>1013</v>
      </c>
      <c r="E98" s="10">
        <v>1037</v>
      </c>
      <c r="F98" s="10">
        <v>1066</v>
      </c>
      <c r="G98" s="10">
        <v>1076</v>
      </c>
      <c r="H98" s="10">
        <v>1091</v>
      </c>
      <c r="I98" s="10">
        <v>1116</v>
      </c>
      <c r="J98" s="10">
        <v>1118</v>
      </c>
      <c r="K98" s="10">
        <v>1134</v>
      </c>
      <c r="L98" s="10">
        <v>1200</v>
      </c>
      <c r="M98" s="10">
        <v>1219</v>
      </c>
      <c r="N98" s="9">
        <v>1712</v>
      </c>
      <c r="O98" s="11" t="s">
        <v>10</v>
      </c>
      <c r="P98" s="49" t="s">
        <v>22</v>
      </c>
      <c r="Q98" s="17">
        <v>661</v>
      </c>
      <c r="R98" s="14">
        <f>SUM(Q98/Q100)</f>
        <v>5.2286030691346304E-2</v>
      </c>
    </row>
    <row r="99" spans="1:19" s="2" customFormat="1" ht="16.5" customHeight="1" thickBot="1">
      <c r="A99" s="18" t="s">
        <v>96</v>
      </c>
      <c r="B99" s="19" t="s">
        <v>5</v>
      </c>
      <c r="C99" s="10">
        <v>994</v>
      </c>
      <c r="D99" s="10">
        <v>996</v>
      </c>
      <c r="E99" s="10">
        <v>1010</v>
      </c>
      <c r="F99" s="10">
        <v>1037</v>
      </c>
      <c r="G99" s="10">
        <v>1038</v>
      </c>
      <c r="H99" s="10">
        <v>1046</v>
      </c>
      <c r="I99" s="10">
        <v>1092</v>
      </c>
      <c r="J99" s="10">
        <v>1093</v>
      </c>
      <c r="K99" s="10">
        <v>1117</v>
      </c>
      <c r="L99" s="10">
        <v>1163</v>
      </c>
      <c r="M99" s="10">
        <v>1189</v>
      </c>
      <c r="N99" s="10" t="s">
        <v>20</v>
      </c>
      <c r="P99" s="13" t="s">
        <v>17</v>
      </c>
      <c r="Q99" s="17">
        <f>(C96+C100+C104+C105+C106+C107)</f>
        <v>2636</v>
      </c>
      <c r="R99" s="14">
        <f>SUM(Q99/Q100)</f>
        <v>0.20851131150134472</v>
      </c>
      <c r="S99" s="2">
        <v>1</v>
      </c>
    </row>
    <row r="100" spans="1:19" s="2" customFormat="1" ht="16.5" customHeight="1" thickBot="1">
      <c r="A100" s="18" t="s">
        <v>235</v>
      </c>
      <c r="B100" s="23" t="s">
        <v>14</v>
      </c>
      <c r="C100" s="10">
        <v>708</v>
      </c>
      <c r="D100" s="10">
        <v>721</v>
      </c>
      <c r="E100" s="10">
        <v>730</v>
      </c>
      <c r="F100" s="10">
        <v>792</v>
      </c>
      <c r="G100" s="10">
        <v>801</v>
      </c>
      <c r="H100" s="10">
        <v>830</v>
      </c>
      <c r="I100" s="10">
        <v>850</v>
      </c>
      <c r="J100" s="10">
        <v>854</v>
      </c>
      <c r="K100" s="10">
        <v>943</v>
      </c>
      <c r="L100" s="10" t="s">
        <v>20</v>
      </c>
      <c r="Q100" s="24">
        <v>12642</v>
      </c>
    </row>
    <row r="101" spans="1:19" s="2" customFormat="1" ht="16.5" customHeight="1" thickBot="1">
      <c r="A101" s="18" t="s">
        <v>231</v>
      </c>
      <c r="B101" s="48" t="s">
        <v>22</v>
      </c>
      <c r="C101" s="10">
        <v>661</v>
      </c>
      <c r="D101" s="10">
        <v>662</v>
      </c>
      <c r="E101" s="10">
        <v>677</v>
      </c>
      <c r="F101" s="10">
        <v>712</v>
      </c>
      <c r="G101" s="10">
        <v>722</v>
      </c>
      <c r="H101" s="10">
        <v>751</v>
      </c>
      <c r="I101" s="10">
        <v>810</v>
      </c>
      <c r="J101" s="10">
        <v>827</v>
      </c>
      <c r="K101" s="10" t="s">
        <v>20</v>
      </c>
    </row>
    <row r="102" spans="1:19" s="2" customFormat="1" ht="16.5" customHeight="1" thickBot="1">
      <c r="A102" s="18" t="s">
        <v>229</v>
      </c>
      <c r="B102" s="28" t="s">
        <v>3</v>
      </c>
      <c r="C102" s="10">
        <v>612</v>
      </c>
      <c r="D102" s="10">
        <v>612</v>
      </c>
      <c r="E102" s="10">
        <v>630</v>
      </c>
      <c r="F102" s="10">
        <v>648</v>
      </c>
      <c r="G102" s="10">
        <v>653</v>
      </c>
      <c r="H102" s="10">
        <v>661</v>
      </c>
      <c r="I102" s="10" t="s">
        <v>20</v>
      </c>
    </row>
    <row r="103" spans="1:19" s="2" customFormat="1" ht="16.5" customHeight="1" thickBot="1">
      <c r="A103" s="18" t="s">
        <v>232</v>
      </c>
      <c r="B103" s="27" t="s">
        <v>18</v>
      </c>
      <c r="C103" s="10">
        <v>585</v>
      </c>
      <c r="D103" s="10">
        <v>586</v>
      </c>
      <c r="E103" s="10">
        <v>592</v>
      </c>
      <c r="F103" s="10">
        <v>623</v>
      </c>
      <c r="G103" s="10" t="s">
        <v>20</v>
      </c>
    </row>
    <row r="104" spans="1:19" s="2" customFormat="1" ht="16.5" customHeight="1" thickBot="1">
      <c r="A104" s="18" t="s">
        <v>234</v>
      </c>
      <c r="B104" s="23" t="s">
        <v>14</v>
      </c>
      <c r="C104" s="10">
        <v>276</v>
      </c>
      <c r="D104" s="10">
        <v>282</v>
      </c>
      <c r="E104" s="10">
        <v>291</v>
      </c>
      <c r="F104" s="10" t="s">
        <v>20</v>
      </c>
    </row>
    <row r="105" spans="1:19" s="2" customFormat="1" ht="16.5" customHeight="1" thickBot="1">
      <c r="A105" s="18" t="s">
        <v>228</v>
      </c>
      <c r="B105" s="23" t="s">
        <v>14</v>
      </c>
      <c r="C105" s="10">
        <v>274</v>
      </c>
      <c r="D105" s="10">
        <v>281</v>
      </c>
      <c r="E105" s="10">
        <v>296</v>
      </c>
      <c r="F105" s="10" t="s">
        <v>20</v>
      </c>
      <c r="I105" s="17"/>
      <c r="J105" s="17"/>
      <c r="K105" s="17"/>
      <c r="L105" s="17"/>
      <c r="M105" s="17"/>
    </row>
    <row r="106" spans="1:19" s="2" customFormat="1" ht="16.5" customHeight="1" thickBot="1">
      <c r="A106" s="18" t="s">
        <v>99</v>
      </c>
      <c r="B106" s="23" t="s">
        <v>100</v>
      </c>
      <c r="C106" s="10">
        <v>214</v>
      </c>
      <c r="D106" s="10">
        <v>217</v>
      </c>
      <c r="E106" s="10" t="s">
        <v>20</v>
      </c>
      <c r="H106" s="17"/>
      <c r="I106" s="17"/>
      <c r="J106" s="17"/>
      <c r="K106" s="17"/>
      <c r="L106" s="17"/>
      <c r="M106" s="17"/>
      <c r="N106" s="45"/>
    </row>
    <row r="107" spans="1:19" s="2" customFormat="1" ht="16.5" customHeight="1" thickBot="1">
      <c r="A107" s="18" t="s">
        <v>233</v>
      </c>
      <c r="B107" s="23" t="s">
        <v>14</v>
      </c>
      <c r="C107" s="10">
        <v>67</v>
      </c>
      <c r="D107" s="10" t="s">
        <v>20</v>
      </c>
      <c r="H107" s="17"/>
      <c r="I107" s="17"/>
      <c r="J107" s="17"/>
      <c r="K107" s="17"/>
      <c r="L107" s="17"/>
      <c r="M107" s="17"/>
      <c r="N107" s="45"/>
    </row>
    <row r="108" spans="1:19" s="2" customFormat="1" ht="11.25" customHeight="1">
      <c r="A108" s="29"/>
      <c r="B108" s="30"/>
      <c r="C108" s="29"/>
      <c r="D108" s="29"/>
      <c r="E108" s="29"/>
      <c r="N108" s="14"/>
    </row>
    <row r="109" spans="1:19" s="2" customFormat="1" ht="17.45" customHeight="1">
      <c r="A109" s="1" t="s">
        <v>168</v>
      </c>
    </row>
    <row r="110" spans="1:19" s="2" customFormat="1" ht="8.25" customHeight="1" thickBot="1">
      <c r="A110" s="1"/>
    </row>
    <row r="111" spans="1:19" s="2" customFormat="1" ht="17.45" customHeight="1" thickBot="1">
      <c r="A111" s="4" t="s">
        <v>0</v>
      </c>
      <c r="B111" s="5" t="s">
        <v>1</v>
      </c>
      <c r="C111" s="5" t="s">
        <v>2</v>
      </c>
      <c r="D111" s="5">
        <v>2</v>
      </c>
      <c r="E111" s="5">
        <v>3</v>
      </c>
      <c r="F111" s="5">
        <v>4</v>
      </c>
      <c r="G111" s="5"/>
      <c r="H111" s="13" t="s">
        <v>9</v>
      </c>
      <c r="I111" s="14">
        <f>(9570/19463)</f>
        <v>0.4917022041822946</v>
      </c>
    </row>
    <row r="112" spans="1:19" s="2" customFormat="1" ht="17.45" customHeight="1" thickBot="1">
      <c r="A112" s="7" t="s">
        <v>169</v>
      </c>
      <c r="B112" s="31" t="s">
        <v>18</v>
      </c>
      <c r="C112" s="10">
        <v>1970</v>
      </c>
      <c r="D112" s="10">
        <v>2037</v>
      </c>
      <c r="E112" s="10">
        <v>2112</v>
      </c>
      <c r="F112" s="9">
        <v>2256</v>
      </c>
      <c r="G112" s="11" t="s">
        <v>7</v>
      </c>
      <c r="I112" s="13" t="s">
        <v>11</v>
      </c>
      <c r="J112" s="13" t="s">
        <v>12</v>
      </c>
      <c r="K112" s="13" t="s">
        <v>13</v>
      </c>
      <c r="L112" s="13"/>
    </row>
    <row r="113" spans="1:16" s="2" customFormat="1" ht="17.45" customHeight="1" thickBot="1">
      <c r="A113" s="7" t="s">
        <v>110</v>
      </c>
      <c r="B113" s="44" t="s">
        <v>16</v>
      </c>
      <c r="C113" s="10">
        <v>1926</v>
      </c>
      <c r="D113" s="10">
        <v>2049</v>
      </c>
      <c r="E113" s="10">
        <v>2205</v>
      </c>
      <c r="F113" s="9">
        <v>2668</v>
      </c>
      <c r="G113" s="11" t="s">
        <v>4</v>
      </c>
      <c r="H113" s="16" t="s">
        <v>5</v>
      </c>
      <c r="I113" s="17">
        <v>801</v>
      </c>
      <c r="J113" s="14">
        <f>SUM(I113/I121)</f>
        <v>8.6073500967117994E-2</v>
      </c>
    </row>
    <row r="114" spans="1:16" s="2" customFormat="1" ht="17.45" customHeight="1" thickBot="1">
      <c r="A114" s="7" t="s">
        <v>109</v>
      </c>
      <c r="B114" s="15" t="s">
        <v>14</v>
      </c>
      <c r="C114" s="10">
        <v>1920</v>
      </c>
      <c r="D114" s="10">
        <v>2043</v>
      </c>
      <c r="E114" s="10">
        <v>2265</v>
      </c>
      <c r="F114" s="9">
        <v>2453</v>
      </c>
      <c r="G114" s="11" t="s">
        <v>8</v>
      </c>
      <c r="H114" s="20" t="s">
        <v>3</v>
      </c>
      <c r="I114" s="17">
        <v>983</v>
      </c>
      <c r="J114" s="14">
        <f>SUM(I114/I121)</f>
        <v>0.1056307758435418</v>
      </c>
    </row>
    <row r="115" spans="1:16" s="2" customFormat="1" ht="17.45" customHeight="1" thickBot="1">
      <c r="A115" s="18" t="s">
        <v>108</v>
      </c>
      <c r="B115" s="23" t="s">
        <v>161</v>
      </c>
      <c r="C115" s="10">
        <v>1094</v>
      </c>
      <c r="D115" s="10">
        <v>1166</v>
      </c>
      <c r="E115" s="10">
        <v>1199</v>
      </c>
      <c r="F115" s="10">
        <v>1256</v>
      </c>
      <c r="G115" s="11"/>
      <c r="H115" s="21" t="s">
        <v>16</v>
      </c>
      <c r="I115" s="17">
        <v>1926</v>
      </c>
      <c r="J115" s="14">
        <f>SUM(I115/I121)</f>
        <v>0.20696324951644102</v>
      </c>
      <c r="K115" s="2">
        <v>1</v>
      </c>
    </row>
    <row r="116" spans="1:16" s="2" customFormat="1" ht="17.45" customHeight="1" thickBot="1">
      <c r="A116" s="18" t="s">
        <v>106</v>
      </c>
      <c r="B116" s="28" t="s">
        <v>3</v>
      </c>
      <c r="C116" s="10">
        <v>983</v>
      </c>
      <c r="D116" s="10">
        <v>1043</v>
      </c>
      <c r="E116" s="10">
        <v>1187</v>
      </c>
      <c r="F116" s="10" t="s">
        <v>20</v>
      </c>
      <c r="H116" s="26" t="s">
        <v>18</v>
      </c>
      <c r="I116" s="17">
        <v>1970</v>
      </c>
      <c r="J116" s="14">
        <f>SUM(I116/I121)</f>
        <v>0.21169138190414785</v>
      </c>
      <c r="K116" s="2">
        <v>1</v>
      </c>
    </row>
    <row r="117" spans="1:16" s="2" customFormat="1" ht="17.45" customHeight="1" thickBot="1">
      <c r="A117" s="18" t="s">
        <v>170</v>
      </c>
      <c r="B117" s="19" t="s">
        <v>5</v>
      </c>
      <c r="C117" s="10">
        <v>801</v>
      </c>
      <c r="D117" s="10">
        <v>866</v>
      </c>
      <c r="E117" s="10" t="s">
        <v>20</v>
      </c>
      <c r="H117" s="49" t="s">
        <v>22</v>
      </c>
      <c r="I117" s="17">
        <v>219</v>
      </c>
      <c r="J117" s="14">
        <f>SUM(I117/I121)</f>
        <v>2.3533204384268213E-2</v>
      </c>
      <c r="L117" s="14"/>
    </row>
    <row r="118" spans="1:16" s="2" customFormat="1" ht="17.45" customHeight="1" thickBot="1">
      <c r="A118" s="18" t="s">
        <v>171</v>
      </c>
      <c r="B118" s="48" t="s">
        <v>22</v>
      </c>
      <c r="C118" s="10">
        <v>219</v>
      </c>
      <c r="D118" s="10" t="s">
        <v>20</v>
      </c>
      <c r="H118" s="78" t="s">
        <v>29</v>
      </c>
      <c r="I118" s="17">
        <v>205</v>
      </c>
      <c r="J118" s="14">
        <f>SUM(I118/I121)</f>
        <v>2.2028798624543305E-2</v>
      </c>
    </row>
    <row r="119" spans="1:16" s="2" customFormat="1" ht="17.45" customHeight="1" thickBot="1">
      <c r="A119" s="18" t="s">
        <v>103</v>
      </c>
      <c r="B119" s="77" t="s">
        <v>29</v>
      </c>
      <c r="C119" s="10">
        <v>205</v>
      </c>
      <c r="D119" s="10" t="s">
        <v>20</v>
      </c>
      <c r="H119" s="75" t="s">
        <v>30</v>
      </c>
      <c r="I119" s="17">
        <v>188</v>
      </c>
      <c r="J119" s="14">
        <f>SUM(I119/I121)</f>
        <v>2.0202020202020204E-2</v>
      </c>
    </row>
    <row r="120" spans="1:16" s="2" customFormat="1" ht="17.45" customHeight="1" thickBot="1">
      <c r="A120" s="18" t="s">
        <v>113</v>
      </c>
      <c r="B120" s="76" t="s">
        <v>30</v>
      </c>
      <c r="C120" s="10">
        <v>188</v>
      </c>
      <c r="D120" s="10" t="s">
        <v>20</v>
      </c>
      <c r="H120" s="13" t="s">
        <v>17</v>
      </c>
      <c r="I120" s="17">
        <f>(C114+C115)</f>
        <v>3014</v>
      </c>
      <c r="J120" s="14">
        <f>SUM(I120/I121)</f>
        <v>0.32387706855791965</v>
      </c>
      <c r="K120" s="2">
        <v>1</v>
      </c>
    </row>
    <row r="121" spans="1:16" s="2" customFormat="1" ht="17.45" customHeight="1">
      <c r="I121" s="24">
        <v>9306</v>
      </c>
    </row>
    <row r="123" spans="1:16" s="2" customFormat="1" ht="17.45" customHeight="1">
      <c r="A123" s="1" t="s">
        <v>390</v>
      </c>
    </row>
    <row r="124" spans="1:16" s="2" customFormat="1" ht="10.5" customHeight="1" thickBot="1">
      <c r="A124" s="1"/>
    </row>
    <row r="125" spans="1:16" s="2" customFormat="1" ht="16.5" customHeight="1" thickBot="1">
      <c r="A125" s="4" t="s">
        <v>0</v>
      </c>
      <c r="B125" s="5" t="s">
        <v>1</v>
      </c>
      <c r="C125" s="5" t="s">
        <v>2</v>
      </c>
      <c r="D125" s="5">
        <v>2</v>
      </c>
      <c r="E125" s="5">
        <v>3</v>
      </c>
      <c r="F125" s="5">
        <v>4</v>
      </c>
      <c r="G125" s="5">
        <v>5</v>
      </c>
      <c r="H125" s="5">
        <v>6</v>
      </c>
      <c r="I125" s="5">
        <v>7</v>
      </c>
      <c r="J125" s="5">
        <v>8</v>
      </c>
      <c r="K125" s="5">
        <v>9</v>
      </c>
      <c r="L125" s="6"/>
      <c r="M125" s="13" t="s">
        <v>9</v>
      </c>
      <c r="N125" s="14">
        <f>(20712/38646)</f>
        <v>0.53594162397143297</v>
      </c>
    </row>
    <row r="126" spans="1:16" s="2" customFormat="1" ht="16.5" customHeight="1" thickBot="1">
      <c r="A126" s="7" t="s">
        <v>115</v>
      </c>
      <c r="B126" s="44" t="s">
        <v>16</v>
      </c>
      <c r="C126" s="9">
        <v>4045</v>
      </c>
      <c r="D126" s="10"/>
      <c r="E126" s="9"/>
      <c r="F126" s="10"/>
      <c r="G126" s="10"/>
      <c r="H126" s="10"/>
      <c r="I126" s="10"/>
      <c r="J126" s="10"/>
      <c r="K126" s="10"/>
      <c r="L126" s="11" t="s">
        <v>4</v>
      </c>
      <c r="N126" s="13" t="s">
        <v>11</v>
      </c>
      <c r="O126" s="13" t="s">
        <v>12</v>
      </c>
      <c r="P126" s="13" t="s">
        <v>13</v>
      </c>
    </row>
    <row r="127" spans="1:16" s="2" customFormat="1" ht="16.5" customHeight="1" thickBot="1">
      <c r="A127" s="7" t="s">
        <v>206</v>
      </c>
      <c r="B127" s="31" t="s">
        <v>18</v>
      </c>
      <c r="C127" s="10">
        <v>3225</v>
      </c>
      <c r="D127" s="10">
        <v>3280</v>
      </c>
      <c r="E127" s="9">
        <v>3465</v>
      </c>
      <c r="F127" s="9"/>
      <c r="G127" s="9"/>
      <c r="H127" s="9"/>
      <c r="I127" s="9"/>
      <c r="J127" s="9"/>
      <c r="K127" s="9"/>
      <c r="L127" s="11" t="s">
        <v>8</v>
      </c>
      <c r="M127" s="16" t="s">
        <v>5</v>
      </c>
      <c r="N127" s="17">
        <f>(C129+C131)</f>
        <v>3889</v>
      </c>
      <c r="O127" s="14">
        <f>SUM(N127/N135)</f>
        <v>0.19301206015186859</v>
      </c>
      <c r="P127" s="2">
        <v>1</v>
      </c>
    </row>
    <row r="128" spans="1:16" s="2" customFormat="1" ht="16.5" customHeight="1" thickBot="1">
      <c r="A128" s="7" t="s">
        <v>203</v>
      </c>
      <c r="B128" s="15" t="s">
        <v>14</v>
      </c>
      <c r="C128" s="10">
        <v>2777</v>
      </c>
      <c r="D128" s="10">
        <v>2863</v>
      </c>
      <c r="E128" s="10">
        <v>3046</v>
      </c>
      <c r="F128" s="10">
        <v>3079</v>
      </c>
      <c r="G128" s="10">
        <v>3251</v>
      </c>
      <c r="H128" s="9">
        <v>3389</v>
      </c>
      <c r="I128" s="9"/>
      <c r="J128" s="10"/>
      <c r="K128" s="9"/>
      <c r="L128" s="11" t="s">
        <v>6</v>
      </c>
      <c r="M128" s="20" t="s">
        <v>3</v>
      </c>
      <c r="N128" s="17">
        <f>(C130+C132)</f>
        <v>3030</v>
      </c>
      <c r="O128" s="14">
        <f>SUM(N128/N135)</f>
        <v>0.15037967144771452</v>
      </c>
      <c r="P128" s="2">
        <v>1</v>
      </c>
    </row>
    <row r="129" spans="1:16" s="2" customFormat="1" ht="16.5" customHeight="1" thickBot="1">
      <c r="A129" s="7" t="s">
        <v>114</v>
      </c>
      <c r="B129" s="12" t="s">
        <v>5</v>
      </c>
      <c r="C129" s="10">
        <v>2459</v>
      </c>
      <c r="D129" s="10">
        <v>2511</v>
      </c>
      <c r="E129" s="10">
        <v>2662</v>
      </c>
      <c r="F129" s="10">
        <v>2668</v>
      </c>
      <c r="G129" s="10">
        <v>2758</v>
      </c>
      <c r="H129" s="9">
        <v>3664</v>
      </c>
      <c r="I129" s="10"/>
      <c r="J129" s="10"/>
      <c r="K129" s="10"/>
      <c r="L129" s="9" t="s">
        <v>7</v>
      </c>
      <c r="M129" s="21" t="s">
        <v>16</v>
      </c>
      <c r="N129" s="17">
        <f>(C126+C134)</f>
        <v>4954</v>
      </c>
      <c r="O129" s="14">
        <f>SUM(N129/N135)</f>
        <v>0.24586828130428309</v>
      </c>
      <c r="P129" s="2">
        <v>1</v>
      </c>
    </row>
    <row r="130" spans="1:16" s="2" customFormat="1" ht="16.5" customHeight="1" thickBot="1">
      <c r="A130" s="7" t="s">
        <v>205</v>
      </c>
      <c r="B130" s="8" t="s">
        <v>3</v>
      </c>
      <c r="C130" s="10">
        <v>1617</v>
      </c>
      <c r="D130" s="10">
        <v>1691</v>
      </c>
      <c r="E130" s="10">
        <v>1809</v>
      </c>
      <c r="F130" s="10">
        <v>1819</v>
      </c>
      <c r="G130" s="10">
        <v>2024</v>
      </c>
      <c r="H130" s="10">
        <v>2135</v>
      </c>
      <c r="I130" s="10">
        <v>2257</v>
      </c>
      <c r="J130" s="10">
        <v>2270</v>
      </c>
      <c r="K130" s="9">
        <v>2854</v>
      </c>
      <c r="L130" s="11" t="s">
        <v>10</v>
      </c>
      <c r="M130" s="26" t="s">
        <v>18</v>
      </c>
      <c r="N130" s="17">
        <v>3225</v>
      </c>
      <c r="O130" s="14">
        <f>SUM(N130/N135)</f>
        <v>0.16005757109533972</v>
      </c>
      <c r="P130" s="2">
        <v>1</v>
      </c>
    </row>
    <row r="131" spans="1:16" s="2" customFormat="1" ht="16.5" customHeight="1" thickBot="1">
      <c r="A131" s="18" t="s">
        <v>208</v>
      </c>
      <c r="B131" s="19" t="s">
        <v>5</v>
      </c>
      <c r="C131" s="10">
        <v>1430</v>
      </c>
      <c r="D131" s="10">
        <v>1456</v>
      </c>
      <c r="E131" s="10">
        <v>1553</v>
      </c>
      <c r="F131" s="10">
        <v>1559</v>
      </c>
      <c r="G131" s="10">
        <v>1614</v>
      </c>
      <c r="H131" s="10" t="s">
        <v>20</v>
      </c>
      <c r="M131" s="49" t="s">
        <v>22</v>
      </c>
      <c r="N131" s="17">
        <v>1162</v>
      </c>
      <c r="O131" s="14">
        <f>SUM(N131/N135)</f>
        <v>5.7670355848925506E-2</v>
      </c>
    </row>
    <row r="132" spans="1:16" s="2" customFormat="1" ht="16.5" customHeight="1" thickBot="1">
      <c r="A132" s="18" t="s">
        <v>116</v>
      </c>
      <c r="B132" s="28" t="s">
        <v>3</v>
      </c>
      <c r="C132" s="10">
        <v>1413</v>
      </c>
      <c r="D132" s="10">
        <v>1457</v>
      </c>
      <c r="E132" s="10">
        <v>1525</v>
      </c>
      <c r="F132" s="10">
        <v>1531</v>
      </c>
      <c r="G132" s="10">
        <v>1680</v>
      </c>
      <c r="H132" s="10">
        <v>1761</v>
      </c>
      <c r="I132" s="10">
        <v>1861</v>
      </c>
      <c r="J132" s="10">
        <v>1865</v>
      </c>
      <c r="K132" s="10">
        <v>2182</v>
      </c>
      <c r="L132" s="11"/>
      <c r="M132" s="78" t="s">
        <v>29</v>
      </c>
      <c r="N132" s="17">
        <v>771</v>
      </c>
      <c r="O132" s="14">
        <f>SUM(N132/N135)</f>
        <v>3.8264926299071911E-2</v>
      </c>
    </row>
    <row r="133" spans="1:16" s="2" customFormat="1" ht="16.5" customHeight="1" thickBot="1">
      <c r="A133" s="18" t="s">
        <v>207</v>
      </c>
      <c r="B133" s="48" t="s">
        <v>22</v>
      </c>
      <c r="C133" s="10">
        <v>1162</v>
      </c>
      <c r="D133" s="10">
        <v>1222</v>
      </c>
      <c r="E133" s="10">
        <v>1343</v>
      </c>
      <c r="F133" s="10">
        <v>1366</v>
      </c>
      <c r="G133" s="10">
        <v>1672</v>
      </c>
      <c r="H133" s="10">
        <v>1759</v>
      </c>
      <c r="I133" s="10">
        <v>1842</v>
      </c>
      <c r="J133" s="10">
        <v>1855</v>
      </c>
      <c r="K133" s="10" t="s">
        <v>20</v>
      </c>
      <c r="L133"/>
      <c r="M133" s="75" t="s">
        <v>30</v>
      </c>
      <c r="N133" s="17">
        <v>341</v>
      </c>
      <c r="O133" s="14">
        <f>SUM(N133/N135)</f>
        <v>1.6923916819693286E-2</v>
      </c>
    </row>
    <row r="134" spans="1:16" s="2" customFormat="1" ht="16.5" customHeight="1" thickBot="1">
      <c r="A134" s="18" t="s">
        <v>204</v>
      </c>
      <c r="B134" s="22" t="s">
        <v>16</v>
      </c>
      <c r="C134" s="10">
        <v>909</v>
      </c>
      <c r="D134" s="10">
        <v>1161</v>
      </c>
      <c r="E134" s="10">
        <v>1258</v>
      </c>
      <c r="F134" s="10">
        <v>1280</v>
      </c>
      <c r="G134" s="10" t="s">
        <v>20</v>
      </c>
      <c r="M134" s="13" t="s">
        <v>17</v>
      </c>
      <c r="N134" s="17">
        <v>2777</v>
      </c>
      <c r="O134" s="14">
        <f>SUM(N134/N135)</f>
        <v>0.13782321703310338</v>
      </c>
      <c r="P134" s="2">
        <v>1</v>
      </c>
    </row>
    <row r="135" spans="1:16" s="2" customFormat="1" ht="16.5" customHeight="1" thickBot="1">
      <c r="A135" s="18" t="s">
        <v>209</v>
      </c>
      <c r="B135" s="77" t="s">
        <v>29</v>
      </c>
      <c r="C135" s="10">
        <v>771</v>
      </c>
      <c r="D135" s="10">
        <v>796</v>
      </c>
      <c r="E135" s="10" t="s">
        <v>20</v>
      </c>
      <c r="F135" s="32"/>
      <c r="G135" s="17"/>
      <c r="H135"/>
      <c r="I135" s="32"/>
      <c r="J135" s="17"/>
      <c r="K135"/>
      <c r="L135"/>
      <c r="N135" s="24">
        <v>20149</v>
      </c>
    </row>
    <row r="136" spans="1:16" s="2" customFormat="1" ht="16.5" customHeight="1" thickBot="1">
      <c r="A136" s="18" t="s">
        <v>210</v>
      </c>
      <c r="B136" s="76" t="s">
        <v>30</v>
      </c>
      <c r="C136" s="10">
        <v>341</v>
      </c>
      <c r="D136" s="10">
        <v>353</v>
      </c>
      <c r="E136" s="10" t="s">
        <v>20</v>
      </c>
      <c r="F136" s="17"/>
      <c r="G136" s="17"/>
      <c r="H136"/>
      <c r="I136"/>
      <c r="K136" s="24"/>
    </row>
    <row r="138" spans="1:16" s="2" customFormat="1" ht="17.45" customHeight="1">
      <c r="A138" s="1" t="s">
        <v>265</v>
      </c>
    </row>
    <row r="139" spans="1:16" s="2" customFormat="1" ht="10.5" customHeight="1" thickBot="1">
      <c r="A139" s="1"/>
    </row>
    <row r="140" spans="1:16" s="2" customFormat="1" ht="16.5" customHeight="1" thickBot="1">
      <c r="A140" s="4" t="s">
        <v>0</v>
      </c>
      <c r="B140" s="5" t="s">
        <v>1</v>
      </c>
      <c r="C140" s="5" t="s">
        <v>2</v>
      </c>
      <c r="D140" s="5">
        <v>2</v>
      </c>
      <c r="E140" s="5">
        <v>3</v>
      </c>
      <c r="F140" s="5">
        <v>4</v>
      </c>
      <c r="G140" s="5">
        <v>5</v>
      </c>
      <c r="H140" s="5">
        <v>6</v>
      </c>
      <c r="I140" s="6"/>
      <c r="J140" s="13" t="s">
        <v>9</v>
      </c>
      <c r="K140" s="14">
        <f>(8991/20603)</f>
        <v>0.43639275833616464</v>
      </c>
    </row>
    <row r="141" spans="1:16" s="2" customFormat="1" ht="16.5" customHeight="1" thickBot="1">
      <c r="A141" s="7" t="s">
        <v>266</v>
      </c>
      <c r="B141" s="8" t="s">
        <v>3</v>
      </c>
      <c r="C141" s="10">
        <v>1971</v>
      </c>
      <c r="D141" s="10">
        <v>1990</v>
      </c>
      <c r="E141" s="10">
        <v>2111</v>
      </c>
      <c r="F141" s="10">
        <v>2165</v>
      </c>
      <c r="G141" s="9">
        <v>2178</v>
      </c>
      <c r="H141" s="10"/>
      <c r="I141" s="11" t="s">
        <v>8</v>
      </c>
      <c r="K141" s="13" t="s">
        <v>11</v>
      </c>
      <c r="L141" s="13" t="s">
        <v>12</v>
      </c>
      <c r="M141" s="13" t="s">
        <v>13</v>
      </c>
    </row>
    <row r="142" spans="1:16" s="2" customFormat="1" ht="16.5" customHeight="1" thickBot="1">
      <c r="A142" s="7" t="s">
        <v>127</v>
      </c>
      <c r="B142" s="44" t="s">
        <v>16</v>
      </c>
      <c r="C142" s="10">
        <v>1876</v>
      </c>
      <c r="D142" s="10">
        <v>1940</v>
      </c>
      <c r="E142" s="10">
        <v>1986</v>
      </c>
      <c r="F142" s="9">
        <v>2230</v>
      </c>
      <c r="G142" s="10"/>
      <c r="H142" s="10"/>
      <c r="I142" s="11" t="s">
        <v>4</v>
      </c>
      <c r="J142" s="16" t="s">
        <v>5</v>
      </c>
      <c r="K142" s="17">
        <f>(C145+C146)</f>
        <v>1373</v>
      </c>
      <c r="L142" s="14">
        <f>SUM(K142/K148)</f>
        <v>0.15774356617647059</v>
      </c>
    </row>
    <row r="143" spans="1:16" s="2" customFormat="1" ht="16.5" customHeight="1" thickBot="1">
      <c r="A143" s="7" t="s">
        <v>267</v>
      </c>
      <c r="B143" s="31" t="s">
        <v>18</v>
      </c>
      <c r="C143" s="10">
        <v>1650</v>
      </c>
      <c r="D143" s="10">
        <v>1703</v>
      </c>
      <c r="E143" s="10">
        <v>1734</v>
      </c>
      <c r="F143" s="10">
        <v>1894</v>
      </c>
      <c r="G143" s="10">
        <v>1909</v>
      </c>
      <c r="H143" s="9">
        <v>2108</v>
      </c>
      <c r="I143" s="11" t="s">
        <v>7</v>
      </c>
      <c r="J143" s="20" t="s">
        <v>3</v>
      </c>
      <c r="K143" s="17">
        <v>1971</v>
      </c>
      <c r="L143" s="14">
        <f>SUM(K143/K148)</f>
        <v>0.22644761029411764</v>
      </c>
      <c r="M143" s="2">
        <v>1</v>
      </c>
    </row>
    <row r="144" spans="1:16" s="2" customFormat="1" ht="16.5" customHeight="1" thickBot="1">
      <c r="A144" s="18" t="s">
        <v>270</v>
      </c>
      <c r="B144" s="48" t="s">
        <v>22</v>
      </c>
      <c r="C144" s="10">
        <v>952</v>
      </c>
      <c r="D144" s="10">
        <v>993</v>
      </c>
      <c r="E144" s="10">
        <v>1025</v>
      </c>
      <c r="F144" s="10">
        <v>1118</v>
      </c>
      <c r="G144" s="10">
        <v>1139</v>
      </c>
      <c r="H144" s="10">
        <v>1485</v>
      </c>
      <c r="I144" s="11"/>
      <c r="J144" s="21" t="s">
        <v>16</v>
      </c>
      <c r="K144" s="17">
        <v>1876</v>
      </c>
      <c r="L144" s="14">
        <f>SUM(K144/K148)</f>
        <v>0.21553308823529413</v>
      </c>
      <c r="M144" s="2">
        <v>1</v>
      </c>
    </row>
    <row r="145" spans="1:17" s="2" customFormat="1" ht="16.5" customHeight="1" thickBot="1">
      <c r="A145" s="18" t="s">
        <v>271</v>
      </c>
      <c r="B145" s="19" t="s">
        <v>5</v>
      </c>
      <c r="C145" s="10">
        <v>794</v>
      </c>
      <c r="D145" s="10">
        <v>804</v>
      </c>
      <c r="E145" s="10">
        <v>1102</v>
      </c>
      <c r="F145" s="10">
        <v>1124</v>
      </c>
      <c r="G145" s="10">
        <v>1128</v>
      </c>
      <c r="H145" s="10" t="s">
        <v>20</v>
      </c>
      <c r="J145" s="26" t="s">
        <v>18</v>
      </c>
      <c r="K145" s="17">
        <v>1650</v>
      </c>
      <c r="L145" s="14">
        <f>SUM(K145/K148)</f>
        <v>0.18956801470588236</v>
      </c>
      <c r="M145" s="2">
        <v>1</v>
      </c>
    </row>
    <row r="146" spans="1:17" s="2" customFormat="1" ht="16.5" customHeight="1" thickBot="1">
      <c r="A146" s="18" t="s">
        <v>268</v>
      </c>
      <c r="B146" s="19" t="s">
        <v>5</v>
      </c>
      <c r="C146" s="10">
        <v>579</v>
      </c>
      <c r="D146" s="10">
        <v>584</v>
      </c>
      <c r="E146" s="10" t="s">
        <v>20</v>
      </c>
      <c r="J146" s="49" t="s">
        <v>22</v>
      </c>
      <c r="K146" s="17">
        <v>952</v>
      </c>
      <c r="L146" s="14">
        <f>SUM(K146/K148)</f>
        <v>0.109375</v>
      </c>
    </row>
    <row r="147" spans="1:17" s="2" customFormat="1" ht="16.5" customHeight="1" thickBot="1">
      <c r="A147" s="18" t="s">
        <v>272</v>
      </c>
      <c r="B147" s="23" t="s">
        <v>273</v>
      </c>
      <c r="C147" s="10">
        <v>574</v>
      </c>
      <c r="D147" s="10">
        <v>658</v>
      </c>
      <c r="E147" s="10">
        <v>663</v>
      </c>
      <c r="F147" s="10" t="s">
        <v>20</v>
      </c>
      <c r="J147" s="13" t="s">
        <v>17</v>
      </c>
      <c r="K147" s="17">
        <f>(C148+C147)</f>
        <v>882</v>
      </c>
      <c r="L147" s="14">
        <f>SUM(K147/K148)</f>
        <v>0.10133272058823529</v>
      </c>
    </row>
    <row r="148" spans="1:17" s="2" customFormat="1" ht="16.5" customHeight="1" thickBot="1">
      <c r="A148" s="18" t="s">
        <v>269</v>
      </c>
      <c r="B148" s="23" t="s">
        <v>161</v>
      </c>
      <c r="C148" s="10">
        <v>308</v>
      </c>
      <c r="D148" s="10" t="s">
        <v>20</v>
      </c>
      <c r="K148" s="24">
        <v>8704</v>
      </c>
    </row>
    <row r="150" spans="1:17" s="2" customFormat="1" ht="17.45" customHeight="1">
      <c r="A150" s="1" t="s">
        <v>254</v>
      </c>
    </row>
    <row r="151" spans="1:17" s="2" customFormat="1" ht="10.5" customHeight="1" thickBot="1">
      <c r="A151" s="1"/>
    </row>
    <row r="152" spans="1:17" s="2" customFormat="1" ht="16.5" customHeight="1" thickBot="1">
      <c r="A152" s="4" t="s">
        <v>0</v>
      </c>
      <c r="B152" s="5" t="s">
        <v>1</v>
      </c>
      <c r="C152" s="5" t="s">
        <v>2</v>
      </c>
      <c r="D152" s="5">
        <v>2</v>
      </c>
      <c r="E152" s="5">
        <v>3</v>
      </c>
      <c r="F152" s="5">
        <v>4</v>
      </c>
      <c r="G152" s="5">
        <v>5</v>
      </c>
      <c r="H152" s="5">
        <v>6</v>
      </c>
      <c r="I152" s="5">
        <v>7</v>
      </c>
      <c r="J152" s="5">
        <v>8</v>
      </c>
      <c r="K152" s="5">
        <v>9</v>
      </c>
      <c r="L152" s="5">
        <v>10</v>
      </c>
      <c r="M152" s="6"/>
      <c r="N152" s="13" t="s">
        <v>9</v>
      </c>
      <c r="O152" s="14">
        <f>(8222/18360)</f>
        <v>0.44782135076252721</v>
      </c>
    </row>
    <row r="153" spans="1:17" s="2" customFormat="1" ht="16.5" customHeight="1" thickBot="1">
      <c r="A153" s="7" t="s">
        <v>138</v>
      </c>
      <c r="B153" s="44" t="s">
        <v>16</v>
      </c>
      <c r="C153" s="10">
        <v>1980</v>
      </c>
      <c r="D153" s="10">
        <v>1987</v>
      </c>
      <c r="E153" s="9">
        <v>2001</v>
      </c>
      <c r="F153" s="10"/>
      <c r="G153" s="10"/>
      <c r="H153" s="10"/>
      <c r="I153" s="10"/>
      <c r="J153" s="10"/>
      <c r="K153" s="10"/>
      <c r="L153" s="10"/>
      <c r="M153" s="11" t="s">
        <v>4</v>
      </c>
      <c r="O153" s="13" t="s">
        <v>11</v>
      </c>
      <c r="P153" s="13" t="s">
        <v>12</v>
      </c>
      <c r="Q153" s="13" t="s">
        <v>13</v>
      </c>
    </row>
    <row r="154" spans="1:17" s="2" customFormat="1" ht="16.5" customHeight="1" thickBot="1">
      <c r="A154" s="7" t="s">
        <v>257</v>
      </c>
      <c r="B154" s="31" t="s">
        <v>18</v>
      </c>
      <c r="C154" s="10">
        <v>1921</v>
      </c>
      <c r="D154" s="10">
        <v>1928</v>
      </c>
      <c r="E154" s="10">
        <v>1972</v>
      </c>
      <c r="F154" s="9">
        <v>2032</v>
      </c>
      <c r="G154" s="10"/>
      <c r="H154" s="9"/>
      <c r="I154" s="10"/>
      <c r="J154" s="10"/>
      <c r="K154" s="10"/>
      <c r="L154" s="9"/>
      <c r="M154" s="11" t="s">
        <v>8</v>
      </c>
      <c r="N154" s="16" t="s">
        <v>5</v>
      </c>
      <c r="O154" s="17">
        <f>(C155+C157)</f>
        <v>1671</v>
      </c>
      <c r="P154" s="14">
        <f>SUM(O154/O162)</f>
        <v>0.20976650765754457</v>
      </c>
      <c r="Q154" s="2">
        <v>1</v>
      </c>
    </row>
    <row r="155" spans="1:17" s="2" customFormat="1" ht="16.5" customHeight="1" thickBot="1">
      <c r="A155" s="7" t="s">
        <v>259</v>
      </c>
      <c r="B155" s="12" t="s">
        <v>5</v>
      </c>
      <c r="C155" s="10">
        <v>1143</v>
      </c>
      <c r="D155" s="10">
        <v>1145</v>
      </c>
      <c r="E155" s="10">
        <v>1161</v>
      </c>
      <c r="F155" s="10">
        <v>1172</v>
      </c>
      <c r="G155" s="10">
        <v>1175</v>
      </c>
      <c r="H155" s="10">
        <v>1193</v>
      </c>
      <c r="I155" s="10">
        <v>1275</v>
      </c>
      <c r="J155" s="10">
        <v>1327</v>
      </c>
      <c r="K155" s="10">
        <v>1704</v>
      </c>
      <c r="L155" s="9">
        <v>1878</v>
      </c>
      <c r="M155" s="11" t="s">
        <v>7</v>
      </c>
      <c r="N155" s="20" t="s">
        <v>3</v>
      </c>
      <c r="O155" s="17">
        <f>(C158+C159)</f>
        <v>750</v>
      </c>
      <c r="P155" s="14">
        <f>SUM(O155/O162)</f>
        <v>9.4150138086869201E-2</v>
      </c>
    </row>
    <row r="156" spans="1:17" s="2" customFormat="1" ht="16.5" customHeight="1" thickBot="1">
      <c r="A156" s="18" t="s">
        <v>260</v>
      </c>
      <c r="B156" s="48" t="s">
        <v>22</v>
      </c>
      <c r="C156" s="10">
        <v>665</v>
      </c>
      <c r="D156" s="10">
        <v>675</v>
      </c>
      <c r="E156" s="10">
        <v>692</v>
      </c>
      <c r="F156" s="10">
        <v>728</v>
      </c>
      <c r="G156" s="10">
        <v>737</v>
      </c>
      <c r="H156" s="10">
        <v>876</v>
      </c>
      <c r="I156" s="10">
        <v>931</v>
      </c>
      <c r="J156" s="10">
        <v>979</v>
      </c>
      <c r="K156" s="10">
        <v>1025</v>
      </c>
      <c r="L156" s="10">
        <v>1294</v>
      </c>
      <c r="M156" s="11"/>
      <c r="N156" s="21" t="s">
        <v>16</v>
      </c>
      <c r="O156" s="17">
        <v>1980</v>
      </c>
      <c r="P156" s="14">
        <f>SUM(O156/O162)</f>
        <v>0.24855636454933466</v>
      </c>
      <c r="Q156" s="2">
        <v>1</v>
      </c>
    </row>
    <row r="157" spans="1:17" s="2" customFormat="1" ht="16.5" customHeight="1" thickBot="1">
      <c r="A157" s="18" t="s">
        <v>261</v>
      </c>
      <c r="B157" s="19" t="s">
        <v>5</v>
      </c>
      <c r="C157" s="10">
        <v>528</v>
      </c>
      <c r="D157" s="10">
        <v>531</v>
      </c>
      <c r="E157" s="10">
        <v>536</v>
      </c>
      <c r="F157" s="10">
        <v>557</v>
      </c>
      <c r="G157" s="10">
        <v>564</v>
      </c>
      <c r="H157" s="10">
        <v>583</v>
      </c>
      <c r="I157" s="10">
        <v>634</v>
      </c>
      <c r="J157" s="10">
        <v>663</v>
      </c>
      <c r="K157" s="10" t="s">
        <v>20</v>
      </c>
      <c r="N157" s="26" t="s">
        <v>18</v>
      </c>
      <c r="O157" s="17">
        <v>1921</v>
      </c>
      <c r="P157" s="14">
        <f>SUM(O157/O162)</f>
        <v>0.24114988701983431</v>
      </c>
      <c r="Q157" s="2">
        <v>1</v>
      </c>
    </row>
    <row r="158" spans="1:17" s="2" customFormat="1" ht="16.5" customHeight="1" thickBot="1">
      <c r="A158" s="18" t="s">
        <v>258</v>
      </c>
      <c r="B158" s="28" t="s">
        <v>3</v>
      </c>
      <c r="C158" s="10">
        <v>406</v>
      </c>
      <c r="D158" s="10">
        <v>408</v>
      </c>
      <c r="E158" s="10">
        <v>410</v>
      </c>
      <c r="F158" s="10">
        <v>411</v>
      </c>
      <c r="G158" s="10">
        <v>414</v>
      </c>
      <c r="H158" s="10">
        <v>423</v>
      </c>
      <c r="I158" s="10">
        <v>456</v>
      </c>
      <c r="J158" s="10">
        <v>686</v>
      </c>
      <c r="K158" s="10">
        <v>749</v>
      </c>
      <c r="L158" s="10" t="s">
        <v>20</v>
      </c>
      <c r="N158" s="49" t="s">
        <v>22</v>
      </c>
      <c r="O158" s="17">
        <v>665</v>
      </c>
      <c r="P158" s="14">
        <f>SUM(O158/O162)</f>
        <v>8.347978910369068E-2</v>
      </c>
    </row>
    <row r="159" spans="1:17" s="2" customFormat="1" ht="16.5" customHeight="1" thickBot="1">
      <c r="A159" s="18" t="s">
        <v>256</v>
      </c>
      <c r="B159" s="28" t="s">
        <v>3</v>
      </c>
      <c r="C159" s="10">
        <v>344</v>
      </c>
      <c r="D159" s="10">
        <v>347</v>
      </c>
      <c r="E159" s="10">
        <v>351</v>
      </c>
      <c r="F159" s="10">
        <v>356</v>
      </c>
      <c r="G159" s="10">
        <v>356</v>
      </c>
      <c r="H159" s="10">
        <v>365</v>
      </c>
      <c r="I159" s="10">
        <v>417</v>
      </c>
      <c r="J159" s="10" t="s">
        <v>20</v>
      </c>
      <c r="N159" s="78" t="s">
        <v>29</v>
      </c>
      <c r="O159" s="17">
        <v>324</v>
      </c>
      <c r="P159" s="14">
        <f>SUM(O159/O162)</f>
        <v>4.0672859653527495E-2</v>
      </c>
    </row>
    <row r="160" spans="1:17" s="2" customFormat="1" ht="16.5" customHeight="1" thickBot="1">
      <c r="A160" s="18" t="s">
        <v>262</v>
      </c>
      <c r="B160" s="77" t="s">
        <v>29</v>
      </c>
      <c r="C160" s="10">
        <v>324</v>
      </c>
      <c r="D160" s="10">
        <v>324</v>
      </c>
      <c r="E160" s="10">
        <v>326</v>
      </c>
      <c r="F160" s="10">
        <v>334</v>
      </c>
      <c r="G160" s="10">
        <v>336</v>
      </c>
      <c r="H160" s="10">
        <v>353</v>
      </c>
      <c r="I160" s="10" t="s">
        <v>20</v>
      </c>
      <c r="N160" s="75" t="s">
        <v>30</v>
      </c>
      <c r="O160" s="17">
        <v>198</v>
      </c>
      <c r="P160" s="14">
        <f>SUM(O160/O162)</f>
        <v>2.4855636454933466E-2</v>
      </c>
    </row>
    <row r="161" spans="1:16" s="2" customFormat="1" ht="16.5" customHeight="1" thickBot="1">
      <c r="A161" s="18" t="s">
        <v>264</v>
      </c>
      <c r="B161" s="23" t="s">
        <v>161</v>
      </c>
      <c r="C161" s="10">
        <v>239</v>
      </c>
      <c r="D161" s="10">
        <v>249</v>
      </c>
      <c r="E161" s="10">
        <v>265</v>
      </c>
      <c r="F161" s="10">
        <v>305</v>
      </c>
      <c r="G161" s="10">
        <v>318</v>
      </c>
      <c r="H161" s="10" t="s">
        <v>20</v>
      </c>
      <c r="K161" s="13"/>
      <c r="L161"/>
      <c r="M161"/>
      <c r="N161" s="13" t="s">
        <v>17</v>
      </c>
      <c r="O161" s="17">
        <f>(C161+C163+C164)</f>
        <v>457</v>
      </c>
      <c r="P161" s="14">
        <f>SUM(O161/O162)</f>
        <v>5.7368817474265629E-2</v>
      </c>
    </row>
    <row r="162" spans="1:16" s="2" customFormat="1" ht="16.5" customHeight="1" thickBot="1">
      <c r="A162" s="18" t="s">
        <v>263</v>
      </c>
      <c r="B162" s="76" t="s">
        <v>30</v>
      </c>
      <c r="C162" s="10">
        <v>198</v>
      </c>
      <c r="D162" s="10">
        <v>205</v>
      </c>
      <c r="E162" s="10">
        <v>213</v>
      </c>
      <c r="F162" s="10" t="s">
        <v>20</v>
      </c>
      <c r="G162" s="17"/>
      <c r="H162" s="17"/>
      <c r="J162" s="14"/>
      <c r="L162" s="24"/>
      <c r="O162" s="24">
        <v>7966</v>
      </c>
    </row>
    <row r="163" spans="1:16" s="2" customFormat="1" ht="16.5" customHeight="1" thickBot="1">
      <c r="A163" s="18" t="s">
        <v>255</v>
      </c>
      <c r="B163" s="23" t="s">
        <v>14</v>
      </c>
      <c r="C163" s="10">
        <v>146</v>
      </c>
      <c r="D163" s="10">
        <v>155</v>
      </c>
      <c r="E163" s="10" t="s">
        <v>20</v>
      </c>
      <c r="F163" s="17"/>
      <c r="G163" s="17"/>
      <c r="H163" s="17"/>
    </row>
    <row r="164" spans="1:16" s="2" customFormat="1" ht="16.5" customHeight="1" thickBot="1">
      <c r="A164" s="18" t="s">
        <v>143</v>
      </c>
      <c r="B164" s="23" t="s">
        <v>14</v>
      </c>
      <c r="C164" s="10">
        <v>72</v>
      </c>
      <c r="D164" s="10" t="s">
        <v>20</v>
      </c>
      <c r="F164" s="17"/>
      <c r="G164" s="17"/>
      <c r="H164" s="17"/>
    </row>
    <row r="166" spans="1:16" s="2" customFormat="1" ht="17.45" customHeight="1">
      <c r="A166" s="1" t="s">
        <v>237</v>
      </c>
    </row>
    <row r="167" spans="1:16" s="2" customFormat="1" ht="8.25" customHeight="1" thickBot="1">
      <c r="A167" s="1"/>
    </row>
    <row r="168" spans="1:16" s="2" customFormat="1" ht="17.45" customHeight="1" thickBot="1">
      <c r="A168" s="4" t="s">
        <v>0</v>
      </c>
      <c r="B168" s="5" t="s">
        <v>1</v>
      </c>
      <c r="C168" s="5" t="s">
        <v>2</v>
      </c>
      <c r="D168" s="5">
        <v>2</v>
      </c>
      <c r="E168" s="5">
        <v>3</v>
      </c>
      <c r="F168" s="5">
        <v>4</v>
      </c>
      <c r="G168" s="5">
        <v>5</v>
      </c>
      <c r="H168" s="5">
        <v>6</v>
      </c>
      <c r="I168" s="5"/>
      <c r="J168" s="13" t="s">
        <v>9</v>
      </c>
      <c r="K168" s="14">
        <f>(9695/18914)</f>
        <v>0.51258327165062911</v>
      </c>
    </row>
    <row r="169" spans="1:16" s="2" customFormat="1" ht="17.45" customHeight="1" thickBot="1">
      <c r="A169" s="7" t="s">
        <v>154</v>
      </c>
      <c r="B169" s="44" t="s">
        <v>16</v>
      </c>
      <c r="C169" s="10">
        <v>1796</v>
      </c>
      <c r="D169" s="10">
        <v>1878</v>
      </c>
      <c r="E169" s="10">
        <v>2370</v>
      </c>
      <c r="F169" s="9">
        <v>2561</v>
      </c>
      <c r="G169" s="10"/>
      <c r="H169" s="9"/>
      <c r="I169" s="11" t="s">
        <v>8</v>
      </c>
      <c r="K169" s="13" t="s">
        <v>11</v>
      </c>
      <c r="L169" s="13" t="s">
        <v>12</v>
      </c>
      <c r="M169" s="13" t="s">
        <v>13</v>
      </c>
      <c r="N169" s="13"/>
    </row>
    <row r="170" spans="1:16" s="2" customFormat="1" ht="17.45" customHeight="1" thickBot="1">
      <c r="A170" s="7" t="s">
        <v>243</v>
      </c>
      <c r="B170" s="80" t="s">
        <v>29</v>
      </c>
      <c r="C170" s="10">
        <v>1582</v>
      </c>
      <c r="D170" s="10">
        <v>1640</v>
      </c>
      <c r="E170" s="10">
        <v>1843</v>
      </c>
      <c r="F170" s="10">
        <v>1991</v>
      </c>
      <c r="G170" s="10">
        <v>2189</v>
      </c>
      <c r="H170" s="9">
        <v>2252</v>
      </c>
      <c r="I170" s="11" t="s">
        <v>7</v>
      </c>
      <c r="J170" s="16" t="s">
        <v>5</v>
      </c>
      <c r="K170" s="17">
        <f>(C172+C176)</f>
        <v>1861</v>
      </c>
      <c r="L170" s="14">
        <f>SUM(K170/K176)</f>
        <v>0.19552426980458079</v>
      </c>
    </row>
    <row r="171" spans="1:16" s="2" customFormat="1" ht="17.45" customHeight="1" thickBot="1">
      <c r="A171" s="7" t="s">
        <v>238</v>
      </c>
      <c r="B171" s="8" t="s">
        <v>3</v>
      </c>
      <c r="C171" s="10">
        <v>1567</v>
      </c>
      <c r="D171" s="10">
        <v>1617</v>
      </c>
      <c r="E171" s="10">
        <v>1800</v>
      </c>
      <c r="F171" s="9">
        <v>2644</v>
      </c>
      <c r="G171" s="10"/>
      <c r="H171" s="10"/>
      <c r="I171" s="11" t="s">
        <v>4</v>
      </c>
      <c r="J171" s="20" t="s">
        <v>3</v>
      </c>
      <c r="K171" s="17">
        <f>(C171+C173)</f>
        <v>2824</v>
      </c>
      <c r="L171" s="14">
        <f>SUM(K171/K176)</f>
        <v>0.29670098760243746</v>
      </c>
      <c r="M171" s="2">
        <v>1</v>
      </c>
    </row>
    <row r="172" spans="1:16" s="2" customFormat="1" ht="17.45" customHeight="1" thickBot="1">
      <c r="A172" s="18" t="s">
        <v>240</v>
      </c>
      <c r="B172" s="19" t="s">
        <v>5</v>
      </c>
      <c r="C172" s="10">
        <v>1538</v>
      </c>
      <c r="D172" s="10">
        <v>1767</v>
      </c>
      <c r="E172" s="10">
        <v>1865</v>
      </c>
      <c r="F172" s="10">
        <v>1973</v>
      </c>
      <c r="G172" s="10">
        <v>2039</v>
      </c>
      <c r="H172" s="10">
        <v>2079</v>
      </c>
      <c r="I172" s="25"/>
      <c r="J172" s="21" t="s">
        <v>16</v>
      </c>
      <c r="K172" s="17">
        <v>1796</v>
      </c>
      <c r="L172" s="14">
        <f>SUM(K172/K176)</f>
        <v>0.18869510401344822</v>
      </c>
      <c r="M172" s="2">
        <v>1</v>
      </c>
    </row>
    <row r="173" spans="1:16" s="2" customFormat="1" ht="17.45" customHeight="1" thickBot="1">
      <c r="A173" s="18" t="s">
        <v>239</v>
      </c>
      <c r="B173" s="28" t="s">
        <v>3</v>
      </c>
      <c r="C173" s="10">
        <v>1257</v>
      </c>
      <c r="D173" s="10">
        <v>1285</v>
      </c>
      <c r="E173" s="10">
        <v>1379</v>
      </c>
      <c r="F173" s="10" t="s">
        <v>20</v>
      </c>
      <c r="J173" s="78" t="s">
        <v>29</v>
      </c>
      <c r="K173" s="17">
        <v>1582</v>
      </c>
      <c r="L173" s="14">
        <f>SUM(K173/K176)</f>
        <v>0.16621138894725782</v>
      </c>
      <c r="M173" s="2">
        <v>1</v>
      </c>
    </row>
    <row r="174" spans="1:16" s="2" customFormat="1" ht="17.45" customHeight="1" thickBot="1">
      <c r="A174" s="18" t="s">
        <v>242</v>
      </c>
      <c r="B174" s="48" t="s">
        <v>22</v>
      </c>
      <c r="C174" s="10">
        <v>1125</v>
      </c>
      <c r="D174" s="10">
        <v>1260</v>
      </c>
      <c r="E174" s="10" t="s">
        <v>20</v>
      </c>
      <c r="J174" s="26" t="s">
        <v>18</v>
      </c>
      <c r="K174" s="17">
        <v>330</v>
      </c>
      <c r="L174" s="14">
        <f>SUM(K174/K176)</f>
        <v>3.4671149401134693E-2</v>
      </c>
      <c r="N174" s="14"/>
    </row>
    <row r="175" spans="1:16" s="2" customFormat="1" ht="17.45" customHeight="1" thickBot="1">
      <c r="A175" s="18" t="s">
        <v>244</v>
      </c>
      <c r="B175" s="27" t="s">
        <v>18</v>
      </c>
      <c r="C175" s="10">
        <v>330</v>
      </c>
      <c r="D175" s="10" t="s">
        <v>20</v>
      </c>
      <c r="J175" s="49" t="s">
        <v>22</v>
      </c>
      <c r="K175" s="17">
        <v>1125</v>
      </c>
      <c r="L175" s="14">
        <f>SUM(K175/K176)</f>
        <v>0.11819710023114099</v>
      </c>
    </row>
    <row r="176" spans="1:16" s="2" customFormat="1" ht="17.45" customHeight="1" thickBot="1">
      <c r="A176" s="18" t="s">
        <v>241</v>
      </c>
      <c r="B176" s="19" t="s">
        <v>5</v>
      </c>
      <c r="C176" s="10">
        <v>323</v>
      </c>
      <c r="D176" s="10" t="s">
        <v>20</v>
      </c>
      <c r="J176" s="13"/>
      <c r="K176" s="24">
        <v>9518</v>
      </c>
      <c r="L176" s="14"/>
    </row>
    <row r="178" spans="1:14" s="2" customFormat="1" ht="17.45" customHeight="1">
      <c r="A178" s="1" t="s">
        <v>245</v>
      </c>
    </row>
    <row r="179" spans="1:14" s="2" customFormat="1" ht="8.25" customHeight="1" thickBot="1">
      <c r="A179" s="1"/>
    </row>
    <row r="180" spans="1:14" s="2" customFormat="1" ht="17.45" customHeight="1" thickBot="1">
      <c r="A180" s="4" t="s">
        <v>0</v>
      </c>
      <c r="B180" s="5" t="s">
        <v>1</v>
      </c>
      <c r="C180" s="5" t="s">
        <v>2</v>
      </c>
      <c r="D180" s="5">
        <v>2</v>
      </c>
      <c r="E180" s="5">
        <v>3</v>
      </c>
      <c r="F180" s="5">
        <v>4</v>
      </c>
      <c r="G180" s="5">
        <v>5</v>
      </c>
      <c r="H180" s="5">
        <v>6</v>
      </c>
      <c r="I180" s="5"/>
      <c r="J180" s="13" t="s">
        <v>9</v>
      </c>
      <c r="K180" s="14">
        <f>(11252/24594)</f>
        <v>0.45750996177929576</v>
      </c>
    </row>
    <row r="181" spans="1:14" s="2" customFormat="1" ht="17.45" customHeight="1" thickBot="1">
      <c r="A181" s="7" t="s">
        <v>150</v>
      </c>
      <c r="B181" s="44" t="s">
        <v>16</v>
      </c>
      <c r="C181" s="10">
        <v>1757</v>
      </c>
      <c r="D181" s="10">
        <v>1835</v>
      </c>
      <c r="E181" s="10">
        <v>1930</v>
      </c>
      <c r="F181" s="10">
        <v>1984</v>
      </c>
      <c r="G181" s="10">
        <v>2141</v>
      </c>
      <c r="H181" s="9">
        <v>2284</v>
      </c>
      <c r="I181" s="11" t="s">
        <v>8</v>
      </c>
      <c r="K181" s="13" t="s">
        <v>11</v>
      </c>
      <c r="L181" s="13" t="s">
        <v>12</v>
      </c>
      <c r="M181" s="13" t="s">
        <v>13</v>
      </c>
      <c r="N181" s="13"/>
    </row>
    <row r="182" spans="1:14" s="2" customFormat="1" ht="17.45" customHeight="1" thickBot="1">
      <c r="A182" s="7" t="s">
        <v>247</v>
      </c>
      <c r="B182" s="44" t="s">
        <v>16</v>
      </c>
      <c r="C182" s="10">
        <v>1475</v>
      </c>
      <c r="D182" s="10">
        <v>1497</v>
      </c>
      <c r="E182" s="10">
        <v>1575</v>
      </c>
      <c r="F182" s="10">
        <v>1700</v>
      </c>
      <c r="G182" s="10">
        <v>1784</v>
      </c>
      <c r="H182" s="9">
        <v>2003</v>
      </c>
      <c r="I182" s="11" t="s">
        <v>6</v>
      </c>
      <c r="J182" s="16" t="s">
        <v>5</v>
      </c>
      <c r="K182" s="17">
        <f>(C183+C188)</f>
        <v>2291</v>
      </c>
      <c r="L182" s="14">
        <f>SUM(K182/K189)</f>
        <v>0.20781930333817125</v>
      </c>
      <c r="M182" s="2">
        <v>1</v>
      </c>
    </row>
    <row r="183" spans="1:14" s="2" customFormat="1" ht="17.45" customHeight="1" thickBot="1">
      <c r="A183" s="7" t="s">
        <v>148</v>
      </c>
      <c r="B183" s="12" t="s">
        <v>5</v>
      </c>
      <c r="C183" s="10">
        <v>1389</v>
      </c>
      <c r="D183" s="10">
        <v>1405</v>
      </c>
      <c r="E183" s="10">
        <v>1468</v>
      </c>
      <c r="F183" s="10">
        <v>1896</v>
      </c>
      <c r="G183" s="10">
        <v>1971</v>
      </c>
      <c r="H183" s="9">
        <v>2280</v>
      </c>
      <c r="I183" s="11" t="s">
        <v>7</v>
      </c>
      <c r="J183" s="20" t="s">
        <v>3</v>
      </c>
      <c r="K183" s="17">
        <f>(C184+C187)</f>
        <v>2366</v>
      </c>
      <c r="L183" s="14">
        <f>SUM(K183/K189)</f>
        <v>0.21462264150943397</v>
      </c>
      <c r="M183" s="2">
        <v>1</v>
      </c>
    </row>
    <row r="184" spans="1:14" s="2" customFormat="1" ht="17.45" customHeight="1" thickBot="1">
      <c r="A184" s="7" t="s">
        <v>246</v>
      </c>
      <c r="B184" s="8" t="s">
        <v>3</v>
      </c>
      <c r="C184" s="10">
        <v>1354</v>
      </c>
      <c r="D184" s="10">
        <v>1361</v>
      </c>
      <c r="E184" s="10">
        <v>1383</v>
      </c>
      <c r="F184" s="10">
        <v>1438</v>
      </c>
      <c r="G184" s="10">
        <v>2027</v>
      </c>
      <c r="H184" s="9">
        <v>2342</v>
      </c>
      <c r="I184" s="11" t="s">
        <v>4</v>
      </c>
      <c r="J184" s="21" t="s">
        <v>16</v>
      </c>
      <c r="K184" s="17">
        <f>(C181+C182)</f>
        <v>3232</v>
      </c>
      <c r="L184" s="14">
        <f>SUM(K184/K189)</f>
        <v>0.29317851959361391</v>
      </c>
      <c r="M184" s="2">
        <v>2</v>
      </c>
    </row>
    <row r="185" spans="1:14" s="2" customFormat="1" ht="17.45" customHeight="1" thickBot="1">
      <c r="A185" s="18" t="s">
        <v>251</v>
      </c>
      <c r="B185" s="48" t="s">
        <v>22</v>
      </c>
      <c r="C185" s="10">
        <v>1210</v>
      </c>
      <c r="D185" s="10">
        <v>1310</v>
      </c>
      <c r="E185" s="10">
        <v>1475</v>
      </c>
      <c r="F185" s="10">
        <v>1519</v>
      </c>
      <c r="G185" s="10">
        <v>1571</v>
      </c>
      <c r="H185" s="10">
        <v>1699</v>
      </c>
      <c r="I185" s="25"/>
      <c r="J185" s="78" t="s">
        <v>29</v>
      </c>
      <c r="K185" s="17">
        <v>1020</v>
      </c>
      <c r="L185" s="14">
        <f>SUM(K185/K189)</f>
        <v>9.2525399129172708E-2</v>
      </c>
    </row>
    <row r="186" spans="1:14" s="2" customFormat="1" ht="17.45" customHeight="1" thickBot="1">
      <c r="A186" s="18" t="s">
        <v>248</v>
      </c>
      <c r="B186" s="77" t="s">
        <v>29</v>
      </c>
      <c r="C186" s="10">
        <v>1020</v>
      </c>
      <c r="D186" s="10">
        <v>1028</v>
      </c>
      <c r="E186" s="10">
        <v>1050</v>
      </c>
      <c r="F186" s="10">
        <v>1171</v>
      </c>
      <c r="G186" s="10">
        <v>1267</v>
      </c>
      <c r="H186" s="10" t="s">
        <v>20</v>
      </c>
      <c r="J186" s="26" t="s">
        <v>18</v>
      </c>
      <c r="K186" s="17">
        <v>583</v>
      </c>
      <c r="L186" s="14">
        <f>SUM(K186/K189)</f>
        <v>5.2884615384615384E-2</v>
      </c>
      <c r="N186" s="14"/>
    </row>
    <row r="187" spans="1:14" s="2" customFormat="1" ht="17.45" customHeight="1" thickBot="1">
      <c r="A187" s="18" t="s">
        <v>249</v>
      </c>
      <c r="B187" s="28" t="s">
        <v>3</v>
      </c>
      <c r="C187" s="10">
        <v>1012</v>
      </c>
      <c r="D187" s="10">
        <v>1023</v>
      </c>
      <c r="E187" s="10">
        <v>1041</v>
      </c>
      <c r="F187" s="10">
        <v>1094</v>
      </c>
      <c r="G187" s="10" t="s">
        <v>20</v>
      </c>
      <c r="J187" s="49" t="s">
        <v>22</v>
      </c>
      <c r="K187" s="17">
        <v>1210</v>
      </c>
      <c r="L187" s="14">
        <f>SUM(K187/K189)</f>
        <v>0.10976052249637155</v>
      </c>
    </row>
    <row r="188" spans="1:14" s="2" customFormat="1" ht="17.45" customHeight="1" thickBot="1">
      <c r="A188" s="18" t="s">
        <v>147</v>
      </c>
      <c r="B188" s="19" t="s">
        <v>5</v>
      </c>
      <c r="C188" s="10">
        <v>902</v>
      </c>
      <c r="D188" s="10">
        <v>908</v>
      </c>
      <c r="E188" s="10">
        <v>941</v>
      </c>
      <c r="F188" s="10" t="s">
        <v>20</v>
      </c>
      <c r="J188" s="13" t="s">
        <v>17</v>
      </c>
      <c r="K188" s="17">
        <f>(C190+C191)</f>
        <v>322</v>
      </c>
      <c r="L188" s="14">
        <f>SUM(K188/K189)</f>
        <v>2.920899854862119E-2</v>
      </c>
    </row>
    <row r="189" spans="1:14" s="2" customFormat="1" ht="17.45" customHeight="1" thickBot="1">
      <c r="A189" s="18" t="s">
        <v>250</v>
      </c>
      <c r="B189" s="27" t="s">
        <v>18</v>
      </c>
      <c r="C189" s="10">
        <v>583</v>
      </c>
      <c r="D189" s="10">
        <v>632</v>
      </c>
      <c r="E189" s="10" t="s">
        <v>20</v>
      </c>
      <c r="K189" s="24">
        <v>11024</v>
      </c>
    </row>
    <row r="190" spans="1:14" s="2" customFormat="1" ht="17.45" customHeight="1" thickBot="1">
      <c r="A190" s="18" t="s">
        <v>252</v>
      </c>
      <c r="B190" s="23" t="s">
        <v>161</v>
      </c>
      <c r="C190" s="10">
        <v>215</v>
      </c>
      <c r="D190" s="10" t="s">
        <v>20</v>
      </c>
      <c r="E190" s="13"/>
      <c r="K190" s="14"/>
    </row>
    <row r="191" spans="1:14" s="2" customFormat="1" ht="17.45" customHeight="1" thickBot="1">
      <c r="A191" s="18" t="s">
        <v>253</v>
      </c>
      <c r="B191" s="23" t="s">
        <v>14</v>
      </c>
      <c r="C191" s="10">
        <v>107</v>
      </c>
      <c r="D191" s="10" t="s">
        <v>20</v>
      </c>
      <c r="E191" s="14"/>
    </row>
    <row r="193" spans="1:20" s="33" customFormat="1" ht="15" customHeight="1">
      <c r="B193" s="37" t="s">
        <v>19</v>
      </c>
      <c r="C193" s="39" t="s">
        <v>5</v>
      </c>
      <c r="D193" s="40" t="s">
        <v>3</v>
      </c>
      <c r="E193" s="41" t="s">
        <v>16</v>
      </c>
      <c r="F193" s="42" t="s">
        <v>18</v>
      </c>
      <c r="G193" s="50" t="s">
        <v>22</v>
      </c>
      <c r="H193" s="81" t="s">
        <v>29</v>
      </c>
      <c r="I193" s="82" t="s">
        <v>30</v>
      </c>
      <c r="J193" s="37" t="s">
        <v>17</v>
      </c>
      <c r="R193" s="34"/>
      <c r="S193" s="35"/>
      <c r="T193" s="36"/>
    </row>
    <row r="194" spans="1:20" s="33" customFormat="1" ht="15" customHeight="1">
      <c r="A194" s="33" t="s">
        <v>11</v>
      </c>
      <c r="B194" s="38">
        <f>(K176+O162+K148+N135+I121+Q100+O84+L57+N41+N25+L11+K189+L72)</f>
        <v>176307</v>
      </c>
      <c r="C194" s="35">
        <f>(K170+O154+K142+N127+I113+Q94+O78+L50+N34+N18+L5+K182+L64)</f>
        <v>40903</v>
      </c>
      <c r="D194" s="35">
        <f>(K171+O155+K143+I114+Q95+O79+L51+N35+N19+L6+N128+K183+L65)</f>
        <v>29873</v>
      </c>
      <c r="E194" s="35">
        <f>(K172+O156+K144+N129+I115+Q96+O80+L52+N36+N20+L7+K184+L66)</f>
        <v>36057</v>
      </c>
      <c r="F194" s="35">
        <f>(K174+O157+K145+N130+I116+Q97+O81+L53+N37+N21+L8+K186+L67)</f>
        <v>32639</v>
      </c>
      <c r="G194" s="35">
        <f>(K175+O158+K146+N131+I117+Q98+O82+N22+K187+L69+L54+N38+L9)</f>
        <v>11314</v>
      </c>
      <c r="H194" s="35">
        <f>(K185+K173+O159+N132+I118+L68+N39+N23)</f>
        <v>6404</v>
      </c>
      <c r="I194" s="35">
        <f>(O160+N133+I119+L70+L55)</f>
        <v>1564</v>
      </c>
      <c r="J194" s="35">
        <f>(K188+O161+K147+N134+I120+Q99+O83+L71+L56+N40+N24+L10)</f>
        <v>17553</v>
      </c>
      <c r="L194" s="35"/>
      <c r="R194" s="37"/>
      <c r="S194" s="38"/>
      <c r="T194" s="36"/>
    </row>
    <row r="195" spans="1:20" s="33" customFormat="1" ht="15" customHeight="1">
      <c r="A195" s="33" t="s">
        <v>12</v>
      </c>
      <c r="B195" s="43">
        <v>1</v>
      </c>
      <c r="C195" s="36">
        <f t="shared" ref="C195:J195" si="0">SUM(C194/$B$194)</f>
        <v>0.23199872948890288</v>
      </c>
      <c r="D195" s="36">
        <f t="shared" si="0"/>
        <v>0.16943740180480638</v>
      </c>
      <c r="E195" s="36">
        <f t="shared" si="0"/>
        <v>0.20451258316459359</v>
      </c>
      <c r="F195" s="36">
        <f t="shared" si="0"/>
        <v>0.18512594508442659</v>
      </c>
      <c r="G195" s="36">
        <f t="shared" si="0"/>
        <v>6.4172154253659811E-2</v>
      </c>
      <c r="H195" s="36">
        <f>SUM(H194/$B$194)</f>
        <v>3.6323004758744691E-2</v>
      </c>
      <c r="I195" s="36">
        <f>SUM(I194/$B$194)</f>
        <v>8.8708899816796836E-3</v>
      </c>
      <c r="J195" s="36">
        <f t="shared" si="0"/>
        <v>9.9559291463186372E-2</v>
      </c>
      <c r="L195" s="35"/>
    </row>
    <row r="196" spans="1:20" s="33" customFormat="1" ht="15" customHeight="1">
      <c r="A196" s="33" t="s">
        <v>13</v>
      </c>
      <c r="B196" s="37">
        <v>52</v>
      </c>
      <c r="C196" s="33">
        <v>12</v>
      </c>
      <c r="D196" s="33">
        <v>10</v>
      </c>
      <c r="E196" s="33">
        <v>15</v>
      </c>
      <c r="F196" s="33">
        <v>10</v>
      </c>
      <c r="G196" s="33">
        <v>1</v>
      </c>
      <c r="H196" s="33">
        <v>1</v>
      </c>
      <c r="I196" s="33">
        <v>0</v>
      </c>
      <c r="J196" s="33">
        <v>3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S167"/>
  <sheetViews>
    <sheetView topLeftCell="A10" workbookViewId="0">
      <selection activeCell="Q1" sqref="Q1"/>
    </sheetView>
  </sheetViews>
  <sheetFormatPr defaultRowHeight="12.75"/>
  <cols>
    <col min="1" max="1" width="25.28515625" customWidth="1"/>
    <col min="2" max="2" width="8.42578125" customWidth="1"/>
    <col min="3" max="3" width="9.7109375" customWidth="1"/>
    <col min="4" max="18" width="8.7109375" customWidth="1"/>
  </cols>
  <sheetData>
    <row r="1" spans="1:15" s="2" customFormat="1" ht="16.5" customHeight="1">
      <c r="A1" s="1" t="s">
        <v>31</v>
      </c>
    </row>
    <row r="2" spans="1:15" s="2" customFormat="1" ht="9.75" customHeight="1" thickBot="1">
      <c r="A2" s="3"/>
    </row>
    <row r="3" spans="1:15" s="2" customFormat="1" ht="16.5" customHeight="1" thickBot="1">
      <c r="A3" s="4" t="s">
        <v>0</v>
      </c>
      <c r="B3" s="5" t="s">
        <v>1</v>
      </c>
      <c r="C3" s="5" t="s">
        <v>2</v>
      </c>
      <c r="D3" s="5">
        <v>2</v>
      </c>
      <c r="E3" s="5">
        <v>3</v>
      </c>
      <c r="F3" s="5">
        <v>4</v>
      </c>
      <c r="G3" s="5">
        <v>5</v>
      </c>
      <c r="H3" s="5">
        <v>6</v>
      </c>
      <c r="I3" s="5">
        <v>7</v>
      </c>
      <c r="J3" s="5">
        <v>8</v>
      </c>
      <c r="K3" s="6"/>
      <c r="L3" s="13" t="s">
        <v>9</v>
      </c>
      <c r="M3" s="14">
        <f>(16569/32989)</f>
        <v>0.50225832853375363</v>
      </c>
    </row>
    <row r="4" spans="1:15" s="2" customFormat="1" ht="16.5" customHeight="1" thickBot="1">
      <c r="A4" s="7" t="s">
        <v>38</v>
      </c>
      <c r="B4" s="31" t="s">
        <v>18</v>
      </c>
      <c r="C4" s="10">
        <v>2702</v>
      </c>
      <c r="D4" s="9">
        <v>2819</v>
      </c>
      <c r="E4" s="9"/>
      <c r="F4" s="9"/>
      <c r="G4" s="10"/>
      <c r="H4" s="10"/>
      <c r="I4" s="10"/>
      <c r="J4" s="10"/>
      <c r="K4" s="11" t="s">
        <v>4</v>
      </c>
      <c r="M4" s="13" t="s">
        <v>11</v>
      </c>
      <c r="N4" s="13" t="s">
        <v>12</v>
      </c>
      <c r="O4" s="13" t="s">
        <v>13</v>
      </c>
    </row>
    <row r="5" spans="1:15" s="2" customFormat="1" ht="16.5" customHeight="1" thickBot="1">
      <c r="A5" s="7" t="s">
        <v>36</v>
      </c>
      <c r="B5" s="44" t="s">
        <v>16</v>
      </c>
      <c r="C5" s="10">
        <v>2535</v>
      </c>
      <c r="D5" s="10">
        <v>2640</v>
      </c>
      <c r="E5" s="10">
        <v>2647</v>
      </c>
      <c r="F5" s="9">
        <v>2776</v>
      </c>
      <c r="G5" s="9"/>
      <c r="H5" s="9"/>
      <c r="I5" s="9"/>
      <c r="J5" s="9"/>
      <c r="K5" s="11" t="s">
        <v>8</v>
      </c>
      <c r="L5" s="16" t="s">
        <v>5</v>
      </c>
      <c r="M5" s="17">
        <f>(C8+C9)</f>
        <v>2887</v>
      </c>
      <c r="N5" s="14">
        <f>SUM(M5/M10)</f>
        <v>0.17762874546237617</v>
      </c>
      <c r="O5" s="2">
        <v>1</v>
      </c>
    </row>
    <row r="6" spans="1:15" s="2" customFormat="1" ht="16.5" customHeight="1" thickBot="1">
      <c r="A6" s="7" t="s">
        <v>34</v>
      </c>
      <c r="B6" s="8" t="s">
        <v>3</v>
      </c>
      <c r="C6" s="10">
        <v>2370</v>
      </c>
      <c r="D6" s="10">
        <v>2426</v>
      </c>
      <c r="E6" s="10">
        <v>2427</v>
      </c>
      <c r="F6" s="10">
        <v>2506</v>
      </c>
      <c r="G6" s="10">
        <v>2669</v>
      </c>
      <c r="H6" s="10">
        <v>2678</v>
      </c>
      <c r="I6" s="10">
        <v>2679</v>
      </c>
      <c r="J6" s="9">
        <v>2905</v>
      </c>
      <c r="K6" s="11" t="s">
        <v>6</v>
      </c>
      <c r="L6" s="20" t="s">
        <v>3</v>
      </c>
      <c r="M6" s="17">
        <f>(C6+C10)</f>
        <v>3654</v>
      </c>
      <c r="N6" s="14">
        <f>SUM(M6/M10)</f>
        <v>0.22482003322463545</v>
      </c>
      <c r="O6" s="2">
        <v>1</v>
      </c>
    </row>
    <row r="7" spans="1:15" s="2" customFormat="1" ht="16.5" customHeight="1" thickBot="1">
      <c r="A7" s="7" t="s">
        <v>37</v>
      </c>
      <c r="B7" s="44" t="s">
        <v>16</v>
      </c>
      <c r="C7" s="10">
        <v>1827</v>
      </c>
      <c r="D7" s="10">
        <v>1913</v>
      </c>
      <c r="E7" s="10">
        <v>1921</v>
      </c>
      <c r="F7" s="10">
        <v>2036</v>
      </c>
      <c r="G7" s="10">
        <v>2676</v>
      </c>
      <c r="H7" s="9">
        <v>2713</v>
      </c>
      <c r="I7" s="10"/>
      <c r="J7" s="9"/>
      <c r="K7" s="11" t="s">
        <v>7</v>
      </c>
      <c r="L7" s="21" t="s">
        <v>16</v>
      </c>
      <c r="M7" s="17">
        <f>(C5+C7+C11)</f>
        <v>5330</v>
      </c>
      <c r="N7" s="14">
        <f>SUM(M7/M10)</f>
        <v>0.32793945733095431</v>
      </c>
      <c r="O7" s="2">
        <v>2</v>
      </c>
    </row>
    <row r="8" spans="1:15" s="2" customFormat="1" ht="16.5" customHeight="1" thickBot="1">
      <c r="A8" s="18" t="s">
        <v>33</v>
      </c>
      <c r="B8" s="19" t="s">
        <v>5</v>
      </c>
      <c r="C8" s="10">
        <v>1447</v>
      </c>
      <c r="D8" s="10">
        <v>1462</v>
      </c>
      <c r="E8" s="10">
        <v>1466</v>
      </c>
      <c r="F8" s="10">
        <v>1507</v>
      </c>
      <c r="G8" s="10">
        <v>1542</v>
      </c>
      <c r="H8" s="10">
        <v>1543</v>
      </c>
      <c r="I8" s="10">
        <v>1543</v>
      </c>
      <c r="J8" s="9" t="s">
        <v>20</v>
      </c>
      <c r="L8" s="26" t="s">
        <v>18</v>
      </c>
      <c r="M8" s="17">
        <f>(C4+C12)</f>
        <v>3633</v>
      </c>
      <c r="N8" s="14">
        <f>SUM(M8/M10)</f>
        <v>0.22352796406817202</v>
      </c>
      <c r="O8" s="2">
        <v>1</v>
      </c>
    </row>
    <row r="9" spans="1:15" s="2" customFormat="1" ht="16.5" customHeight="1" thickBot="1">
      <c r="A9" s="7" t="s">
        <v>32</v>
      </c>
      <c r="B9" s="12" t="s">
        <v>5</v>
      </c>
      <c r="C9" s="10">
        <v>1440</v>
      </c>
      <c r="D9" s="10">
        <v>1460</v>
      </c>
      <c r="E9" s="10">
        <v>1462</v>
      </c>
      <c r="F9" s="10">
        <v>1503</v>
      </c>
      <c r="G9" s="10">
        <v>1540</v>
      </c>
      <c r="H9" s="10">
        <v>1544</v>
      </c>
      <c r="I9" s="10">
        <v>1545</v>
      </c>
      <c r="J9" s="9">
        <v>2515</v>
      </c>
      <c r="K9" s="11" t="s">
        <v>10</v>
      </c>
      <c r="L9" s="13" t="s">
        <v>17</v>
      </c>
      <c r="M9" s="17">
        <f>(C14+C13)</f>
        <v>749</v>
      </c>
      <c r="N9" s="14">
        <f>SUM(M9/M10)</f>
        <v>4.6083799913862057E-2</v>
      </c>
    </row>
    <row r="10" spans="1:15" s="2" customFormat="1" ht="16.5" customHeight="1" thickBot="1">
      <c r="A10" s="18" t="s">
        <v>35</v>
      </c>
      <c r="B10" s="28" t="s">
        <v>3</v>
      </c>
      <c r="C10" s="10">
        <v>1284</v>
      </c>
      <c r="D10" s="10">
        <v>1337</v>
      </c>
      <c r="E10" s="10">
        <v>1341</v>
      </c>
      <c r="F10" s="10">
        <v>1408</v>
      </c>
      <c r="G10" s="10">
        <v>1542</v>
      </c>
      <c r="H10" s="10">
        <v>1558</v>
      </c>
      <c r="I10" s="10">
        <v>1560</v>
      </c>
      <c r="J10" s="10">
        <v>1659</v>
      </c>
      <c r="K10" s="11"/>
      <c r="M10" s="24">
        <v>16253</v>
      </c>
    </row>
    <row r="11" spans="1:15" s="2" customFormat="1" ht="16.5" customHeight="1" thickBot="1">
      <c r="A11" s="18" t="s">
        <v>40</v>
      </c>
      <c r="B11" s="22" t="s">
        <v>16</v>
      </c>
      <c r="C11" s="10">
        <v>968</v>
      </c>
      <c r="D11" s="10">
        <v>1058</v>
      </c>
      <c r="E11" s="10">
        <v>1074</v>
      </c>
      <c r="F11" s="10">
        <v>1222</v>
      </c>
      <c r="G11" s="10" t="s">
        <v>20</v>
      </c>
    </row>
    <row r="12" spans="1:15" s="2" customFormat="1" ht="16.5" customHeight="1" thickBot="1">
      <c r="A12" s="18" t="s">
        <v>39</v>
      </c>
      <c r="B12" s="27" t="s">
        <v>18</v>
      </c>
      <c r="C12" s="10">
        <v>931</v>
      </c>
      <c r="D12" s="10">
        <v>1002</v>
      </c>
      <c r="E12" s="10">
        <v>1043</v>
      </c>
      <c r="F12" s="10" t="s">
        <v>20</v>
      </c>
      <c r="H12" s="17"/>
    </row>
    <row r="13" spans="1:15" s="2" customFormat="1" ht="16.5" customHeight="1" thickBot="1">
      <c r="A13" s="18" t="s">
        <v>42</v>
      </c>
      <c r="B13" s="23" t="s">
        <v>43</v>
      </c>
      <c r="C13" s="10">
        <v>391</v>
      </c>
      <c r="D13" s="10" t="s">
        <v>20</v>
      </c>
    </row>
    <row r="14" spans="1:15" s="2" customFormat="1" ht="16.5" customHeight="1" thickBot="1">
      <c r="A14" s="18" t="s">
        <v>41</v>
      </c>
      <c r="B14" s="23" t="s">
        <v>14</v>
      </c>
      <c r="C14" s="10">
        <v>358</v>
      </c>
      <c r="D14" s="10" t="s">
        <v>20</v>
      </c>
      <c r="H14" s="17"/>
    </row>
    <row r="15" spans="1:15" s="2" customFormat="1" ht="10.5" customHeight="1">
      <c r="A15" s="1"/>
    </row>
    <row r="16" spans="1:15" s="2" customFormat="1" ht="17.45" customHeight="1">
      <c r="A16" s="1" t="s">
        <v>57</v>
      </c>
    </row>
    <row r="17" spans="1:14" s="2" customFormat="1" ht="8.25" customHeight="1" thickBot="1">
      <c r="A17" s="1"/>
    </row>
    <row r="18" spans="1:14" s="2" customFormat="1" ht="17.45" customHeight="1" thickBot="1">
      <c r="A18" s="4" t="s">
        <v>0</v>
      </c>
      <c r="B18" s="5" t="s">
        <v>1</v>
      </c>
      <c r="C18" s="5" t="s">
        <v>2</v>
      </c>
      <c r="D18" s="5">
        <v>2</v>
      </c>
      <c r="E18" s="5">
        <v>3</v>
      </c>
      <c r="F18" s="5">
        <v>4</v>
      </c>
      <c r="G18" s="5">
        <v>5</v>
      </c>
      <c r="H18" s="5">
        <v>6</v>
      </c>
      <c r="I18" s="5"/>
      <c r="J18" s="13" t="s">
        <v>9</v>
      </c>
      <c r="K18" s="14">
        <f>(20796/37082)</f>
        <v>0.56081117523326685</v>
      </c>
    </row>
    <row r="19" spans="1:14" s="2" customFormat="1" ht="17.45" customHeight="1" thickBot="1">
      <c r="A19" s="7" t="s">
        <v>58</v>
      </c>
      <c r="B19" s="15" t="s">
        <v>14</v>
      </c>
      <c r="C19" s="9">
        <v>4194</v>
      </c>
      <c r="D19" s="10"/>
      <c r="E19" s="10"/>
      <c r="F19" s="10"/>
      <c r="G19" s="10"/>
      <c r="H19" s="10"/>
      <c r="I19" s="11" t="s">
        <v>4</v>
      </c>
      <c r="K19" s="13" t="s">
        <v>11</v>
      </c>
      <c r="L19" s="13" t="s">
        <v>12</v>
      </c>
      <c r="M19" s="13" t="s">
        <v>13</v>
      </c>
    </row>
    <row r="20" spans="1:14" s="2" customFormat="1" ht="17.45" customHeight="1" thickBot="1">
      <c r="A20" s="7" t="s">
        <v>59</v>
      </c>
      <c r="B20" s="8" t="s">
        <v>3</v>
      </c>
      <c r="C20" s="9">
        <v>3445</v>
      </c>
      <c r="D20" s="10"/>
      <c r="E20" s="10"/>
      <c r="F20" s="9"/>
      <c r="G20" s="9"/>
      <c r="H20" s="10"/>
      <c r="I20" s="11" t="s">
        <v>8</v>
      </c>
      <c r="J20" s="16" t="s">
        <v>5</v>
      </c>
      <c r="K20" s="17">
        <f>(C22+C24)</f>
        <v>4179</v>
      </c>
      <c r="L20" s="14">
        <f>SUM(K20/K26)</f>
        <v>0.20302176447726389</v>
      </c>
      <c r="M20" s="2">
        <v>1</v>
      </c>
    </row>
    <row r="21" spans="1:14" s="2" customFormat="1" ht="17.45" customHeight="1" thickBot="1">
      <c r="A21" s="7" t="s">
        <v>64</v>
      </c>
      <c r="B21" s="44" t="s">
        <v>16</v>
      </c>
      <c r="C21" s="10">
        <v>3387</v>
      </c>
      <c r="D21" s="9">
        <v>3607</v>
      </c>
      <c r="E21" s="10"/>
      <c r="F21" s="10"/>
      <c r="G21" s="9"/>
      <c r="H21" s="10"/>
      <c r="I21" s="11" t="s">
        <v>7</v>
      </c>
      <c r="J21" s="20" t="s">
        <v>3</v>
      </c>
      <c r="K21" s="17">
        <f>(C20+C23)</f>
        <v>6122</v>
      </c>
      <c r="L21" s="14">
        <f>SUM(K21/K26)</f>
        <v>0.29741546832491256</v>
      </c>
      <c r="M21" s="2">
        <v>2</v>
      </c>
    </row>
    <row r="22" spans="1:14" s="2" customFormat="1" ht="17.45" customHeight="1" thickBot="1">
      <c r="A22" s="7" t="s">
        <v>62</v>
      </c>
      <c r="B22" s="12" t="s">
        <v>5</v>
      </c>
      <c r="C22" s="10">
        <v>2728</v>
      </c>
      <c r="D22" s="10">
        <v>2812</v>
      </c>
      <c r="E22" s="10">
        <v>2826</v>
      </c>
      <c r="F22" s="10">
        <v>2915</v>
      </c>
      <c r="G22" s="10">
        <v>2980</v>
      </c>
      <c r="H22" s="9">
        <v>3995</v>
      </c>
      <c r="I22" s="11"/>
      <c r="J22" s="21" t="s">
        <v>16</v>
      </c>
      <c r="K22" s="17">
        <v>3387</v>
      </c>
      <c r="L22" s="14">
        <f>SUM(K22/K26)</f>
        <v>0.1645452778857365</v>
      </c>
      <c r="M22" s="2">
        <v>1</v>
      </c>
    </row>
    <row r="23" spans="1:14" s="2" customFormat="1" ht="17.45" customHeight="1" thickBot="1">
      <c r="A23" s="7" t="s">
        <v>60</v>
      </c>
      <c r="B23" s="8" t="s">
        <v>3</v>
      </c>
      <c r="C23" s="10">
        <v>2677</v>
      </c>
      <c r="D23" s="10">
        <v>2832</v>
      </c>
      <c r="E23" s="10">
        <v>2903</v>
      </c>
      <c r="F23" s="10">
        <v>3058</v>
      </c>
      <c r="G23" s="10">
        <v>3183</v>
      </c>
      <c r="H23" s="9">
        <v>3363</v>
      </c>
      <c r="I23" s="11" t="s">
        <v>6</v>
      </c>
      <c r="J23" s="26" t="s">
        <v>18</v>
      </c>
      <c r="K23" s="17">
        <v>803</v>
      </c>
      <c r="L23" s="14">
        <f>SUM(K23/K26)</f>
        <v>3.9010882238631944E-2</v>
      </c>
    </row>
    <row r="24" spans="1:14" s="2" customFormat="1" ht="17.45" customHeight="1" thickBot="1">
      <c r="A24" s="18" t="s">
        <v>61</v>
      </c>
      <c r="B24" s="19" t="s">
        <v>5</v>
      </c>
      <c r="C24" s="10">
        <v>1451</v>
      </c>
      <c r="D24" s="10">
        <v>1486</v>
      </c>
      <c r="E24" s="10">
        <v>1500</v>
      </c>
      <c r="F24" s="10">
        <v>1547</v>
      </c>
      <c r="G24" s="10">
        <v>1600</v>
      </c>
      <c r="H24" s="10" t="s">
        <v>20</v>
      </c>
      <c r="J24" s="49" t="s">
        <v>22</v>
      </c>
      <c r="K24" s="17">
        <v>616</v>
      </c>
      <c r="L24" s="14">
        <f>SUM(K24/K26)</f>
        <v>2.9926156237854645E-2</v>
      </c>
    </row>
    <row r="25" spans="1:14" s="2" customFormat="1" ht="17.45" customHeight="1" thickBot="1">
      <c r="A25" s="18" t="s">
        <v>66</v>
      </c>
      <c r="B25" s="23" t="s">
        <v>14</v>
      </c>
      <c r="C25" s="10">
        <v>1283</v>
      </c>
      <c r="D25" s="10">
        <v>1467</v>
      </c>
      <c r="E25" s="10">
        <v>1512</v>
      </c>
      <c r="F25" s="10">
        <v>1739</v>
      </c>
      <c r="G25" s="10">
        <v>2091</v>
      </c>
      <c r="H25" s="10">
        <v>2227</v>
      </c>
      <c r="I25" s="10"/>
      <c r="J25" s="13" t="s">
        <v>17</v>
      </c>
      <c r="K25" s="17">
        <f>(C19+C25)</f>
        <v>5477</v>
      </c>
      <c r="L25" s="14">
        <f>SUM(K25/K26)</f>
        <v>0.26608045083560045</v>
      </c>
      <c r="M25" s="2">
        <v>1</v>
      </c>
    </row>
    <row r="26" spans="1:14" s="2" customFormat="1" ht="17.45" customHeight="1" thickBot="1">
      <c r="A26" s="18" t="s">
        <v>65</v>
      </c>
      <c r="B26" s="27" t="s">
        <v>18</v>
      </c>
      <c r="C26" s="10">
        <v>803</v>
      </c>
      <c r="D26" s="10">
        <v>846</v>
      </c>
      <c r="E26" s="10">
        <v>862</v>
      </c>
      <c r="F26" s="10">
        <v>899</v>
      </c>
      <c r="G26" s="10" t="s">
        <v>20</v>
      </c>
      <c r="K26" s="24">
        <v>20584</v>
      </c>
    </row>
    <row r="27" spans="1:14" s="2" customFormat="1" ht="17.45" customHeight="1" thickBot="1">
      <c r="A27" s="18" t="s">
        <v>63</v>
      </c>
      <c r="B27" s="48" t="s">
        <v>22</v>
      </c>
      <c r="C27" s="10">
        <v>616</v>
      </c>
      <c r="D27" s="10">
        <v>658</v>
      </c>
      <c r="E27" s="10">
        <v>674</v>
      </c>
      <c r="F27" s="10" t="s">
        <v>20</v>
      </c>
      <c r="G27" s="17"/>
      <c r="I27" s="13"/>
      <c r="J27" s="14"/>
    </row>
    <row r="28" spans="1:14">
      <c r="C28" s="33"/>
    </row>
    <row r="29" spans="1:14" s="2" customFormat="1" ht="17.45" customHeight="1">
      <c r="A29" s="1" t="s">
        <v>67</v>
      </c>
    </row>
    <row r="30" spans="1:14" s="2" customFormat="1" ht="10.5" customHeight="1" thickBot="1">
      <c r="A30" s="1"/>
    </row>
    <row r="31" spans="1:14" s="2" customFormat="1" ht="16.5" customHeight="1" thickBot="1">
      <c r="A31" s="4" t="s">
        <v>0</v>
      </c>
      <c r="B31" s="5" t="s">
        <v>1</v>
      </c>
      <c r="C31" s="5" t="s">
        <v>2</v>
      </c>
      <c r="D31" s="5">
        <v>2</v>
      </c>
      <c r="E31" s="5">
        <v>3</v>
      </c>
      <c r="F31" s="5">
        <v>4</v>
      </c>
      <c r="G31" s="5">
        <v>5</v>
      </c>
      <c r="H31" s="5">
        <v>6</v>
      </c>
      <c r="I31" s="5">
        <v>7</v>
      </c>
      <c r="J31" s="6"/>
      <c r="K31" s="13" t="s">
        <v>9</v>
      </c>
      <c r="L31" s="14">
        <f>(16884/33098)</f>
        <v>0.51012145748987858</v>
      </c>
    </row>
    <row r="32" spans="1:14" s="2" customFormat="1" ht="16.5" customHeight="1" thickBot="1">
      <c r="A32" s="7" t="s">
        <v>71</v>
      </c>
      <c r="B32" s="44" t="s">
        <v>16</v>
      </c>
      <c r="C32" s="9">
        <v>4119</v>
      </c>
      <c r="D32" s="10"/>
      <c r="E32" s="9"/>
      <c r="F32" s="10"/>
      <c r="G32" s="10"/>
      <c r="H32" s="10"/>
      <c r="I32" s="10"/>
      <c r="J32" s="11" t="s">
        <v>4</v>
      </c>
      <c r="L32" s="13" t="s">
        <v>11</v>
      </c>
      <c r="M32" s="13" t="s">
        <v>12</v>
      </c>
      <c r="N32" s="13" t="s">
        <v>13</v>
      </c>
    </row>
    <row r="33" spans="1:16" s="2" customFormat="1" ht="16.5" customHeight="1" thickBot="1">
      <c r="A33" s="7" t="s">
        <v>74</v>
      </c>
      <c r="B33" s="31" t="s">
        <v>18</v>
      </c>
      <c r="C33" s="10">
        <v>2671</v>
      </c>
      <c r="D33" s="10">
        <v>2734</v>
      </c>
      <c r="E33" s="10">
        <v>2778</v>
      </c>
      <c r="F33" s="10">
        <v>2832</v>
      </c>
      <c r="G33" s="10">
        <v>2914</v>
      </c>
      <c r="H33" s="10">
        <v>3283</v>
      </c>
      <c r="I33" s="9">
        <v>3312</v>
      </c>
      <c r="J33" s="11" t="s">
        <v>7</v>
      </c>
      <c r="K33" s="16" t="s">
        <v>5</v>
      </c>
      <c r="L33" s="17">
        <f>(C34+C38)</f>
        <v>3576</v>
      </c>
      <c r="M33" s="14">
        <f>SUM(L33/L38)</f>
        <v>0.21509774436090226</v>
      </c>
      <c r="N33" s="2">
        <v>1</v>
      </c>
    </row>
    <row r="34" spans="1:16" s="2" customFormat="1" ht="16.5" customHeight="1" thickBot="1">
      <c r="A34" s="7" t="s">
        <v>70</v>
      </c>
      <c r="B34" s="12" t="s">
        <v>5</v>
      </c>
      <c r="C34" s="10">
        <v>2464</v>
      </c>
      <c r="D34" s="10">
        <v>2516</v>
      </c>
      <c r="E34" s="10">
        <v>2558</v>
      </c>
      <c r="F34" s="10">
        <v>2580</v>
      </c>
      <c r="G34" s="10">
        <v>3273</v>
      </c>
      <c r="H34" s="9">
        <v>3465</v>
      </c>
      <c r="I34" s="9"/>
      <c r="J34" s="11" t="s">
        <v>8</v>
      </c>
      <c r="K34" s="20" t="s">
        <v>3</v>
      </c>
      <c r="L34" s="17">
        <f>(C35+C39)</f>
        <v>2821</v>
      </c>
      <c r="M34" s="14">
        <f>SUM(L34/L38)</f>
        <v>0.1696842105263158</v>
      </c>
      <c r="N34" s="2">
        <v>1</v>
      </c>
    </row>
    <row r="35" spans="1:16" s="2" customFormat="1" ht="16.5" customHeight="1" thickBot="1">
      <c r="A35" s="7" t="s">
        <v>68</v>
      </c>
      <c r="B35" s="8" t="s">
        <v>3</v>
      </c>
      <c r="C35" s="10">
        <v>2137</v>
      </c>
      <c r="D35" s="10">
        <v>2224</v>
      </c>
      <c r="E35" s="10">
        <v>2254</v>
      </c>
      <c r="F35" s="10">
        <v>2655</v>
      </c>
      <c r="G35" s="10">
        <v>2831</v>
      </c>
      <c r="H35" s="10">
        <v>3024</v>
      </c>
      <c r="I35" s="9">
        <v>3072</v>
      </c>
      <c r="J35" s="9" t="s">
        <v>6</v>
      </c>
      <c r="K35" s="21" t="s">
        <v>16</v>
      </c>
      <c r="L35" s="17">
        <f>(C32+C36)</f>
        <v>5863</v>
      </c>
      <c r="M35" s="14">
        <f>SUM(L35/L38)</f>
        <v>0.35266165413533834</v>
      </c>
      <c r="N35" s="2">
        <v>1</v>
      </c>
    </row>
    <row r="36" spans="1:16" s="2" customFormat="1" ht="16.5" customHeight="1" thickBot="1">
      <c r="A36" s="18" t="s">
        <v>76</v>
      </c>
      <c r="B36" s="22" t="s">
        <v>16</v>
      </c>
      <c r="C36" s="10">
        <v>1744</v>
      </c>
      <c r="D36" s="10">
        <v>2207</v>
      </c>
      <c r="E36" s="10">
        <v>2264</v>
      </c>
      <c r="F36" s="10">
        <v>2393</v>
      </c>
      <c r="G36" s="10">
        <v>2464</v>
      </c>
      <c r="H36" s="10">
        <v>2900</v>
      </c>
      <c r="I36" s="10">
        <v>2937</v>
      </c>
      <c r="J36" s="11"/>
      <c r="K36" s="26" t="s">
        <v>18</v>
      </c>
      <c r="L36" s="17">
        <v>2671</v>
      </c>
      <c r="M36" s="14">
        <f>SUM(L36/L38)</f>
        <v>0.16066165413533834</v>
      </c>
      <c r="N36" s="2">
        <v>1</v>
      </c>
    </row>
    <row r="37" spans="1:16" s="2" customFormat="1" ht="16.5" customHeight="1" thickBot="1">
      <c r="A37" s="18" t="s">
        <v>73</v>
      </c>
      <c r="B37" s="23" t="s">
        <v>14</v>
      </c>
      <c r="C37" s="10">
        <v>1202</v>
      </c>
      <c r="D37" s="10">
        <v>1238</v>
      </c>
      <c r="E37" s="10">
        <v>1509</v>
      </c>
      <c r="F37" s="10">
        <v>1555</v>
      </c>
      <c r="G37" s="10">
        <v>1602</v>
      </c>
      <c r="H37" s="10" t="s">
        <v>20</v>
      </c>
      <c r="K37" s="13" t="s">
        <v>17</v>
      </c>
      <c r="L37" s="17">
        <f>(C37+C40)</f>
        <v>1694</v>
      </c>
      <c r="M37" s="14">
        <f>SUM(L37/L38)</f>
        <v>0.10189473684210526</v>
      </c>
    </row>
    <row r="38" spans="1:16" s="2" customFormat="1" ht="16.5" customHeight="1" thickBot="1">
      <c r="A38" s="18" t="s">
        <v>72</v>
      </c>
      <c r="B38" s="19" t="s">
        <v>5</v>
      </c>
      <c r="C38" s="10">
        <v>1112</v>
      </c>
      <c r="D38" s="10">
        <v>1139</v>
      </c>
      <c r="E38" s="10">
        <v>1159</v>
      </c>
      <c r="F38" s="10">
        <v>1181</v>
      </c>
      <c r="G38" s="10" t="s">
        <v>20</v>
      </c>
      <c r="H38"/>
      <c r="I38"/>
      <c r="J38"/>
      <c r="L38" s="24">
        <v>16625</v>
      </c>
    </row>
    <row r="39" spans="1:16" s="2" customFormat="1" ht="16.5" customHeight="1" thickBot="1">
      <c r="A39" s="18" t="s">
        <v>69</v>
      </c>
      <c r="B39" s="28" t="s">
        <v>3</v>
      </c>
      <c r="C39" s="10">
        <v>684</v>
      </c>
      <c r="D39" s="10">
        <v>719</v>
      </c>
      <c r="E39" s="10">
        <v>729</v>
      </c>
      <c r="F39" s="10" t="s">
        <v>20</v>
      </c>
      <c r="G39" s="17"/>
      <c r="H39"/>
      <c r="I39"/>
      <c r="J39"/>
    </row>
    <row r="40" spans="1:16" s="2" customFormat="1" ht="16.5" customHeight="1" thickBot="1">
      <c r="A40" s="18" t="s">
        <v>75</v>
      </c>
      <c r="B40" s="23" t="s">
        <v>14</v>
      </c>
      <c r="C40" s="10">
        <v>492</v>
      </c>
      <c r="D40" s="10">
        <v>522</v>
      </c>
      <c r="E40" s="10" t="s">
        <v>20</v>
      </c>
      <c r="F40" s="17"/>
      <c r="G40" s="17"/>
      <c r="H40"/>
      <c r="I40"/>
      <c r="K40" s="24"/>
    </row>
    <row r="42" spans="1:16" s="2" customFormat="1" ht="17.45" customHeight="1">
      <c r="A42" s="1" t="s">
        <v>44</v>
      </c>
    </row>
    <row r="43" spans="1:16" s="2" customFormat="1" ht="10.5" customHeight="1" thickBot="1">
      <c r="A43" s="1"/>
    </row>
    <row r="44" spans="1:16" s="2" customFormat="1" ht="16.5" customHeight="1" thickBot="1">
      <c r="A44" s="4" t="s">
        <v>0</v>
      </c>
      <c r="B44" s="5" t="s">
        <v>1</v>
      </c>
      <c r="C44" s="5" t="s">
        <v>2</v>
      </c>
      <c r="D44" s="5">
        <v>2</v>
      </c>
      <c r="E44" s="5">
        <v>3</v>
      </c>
      <c r="F44" s="5">
        <v>4</v>
      </c>
      <c r="G44" s="5">
        <v>5</v>
      </c>
      <c r="H44" s="5">
        <v>6</v>
      </c>
      <c r="I44" s="5">
        <v>7</v>
      </c>
      <c r="J44" s="5">
        <v>8</v>
      </c>
      <c r="K44" s="5">
        <v>9</v>
      </c>
      <c r="L44" s="6"/>
      <c r="M44" s="13" t="s">
        <v>9</v>
      </c>
      <c r="N44" s="14">
        <f>(17048/36984)</f>
        <v>0.46095608911961927</v>
      </c>
    </row>
    <row r="45" spans="1:16" s="2" customFormat="1" ht="16.5" customHeight="1" thickBot="1">
      <c r="A45" s="7" t="s">
        <v>54</v>
      </c>
      <c r="B45" s="44" t="s">
        <v>16</v>
      </c>
      <c r="C45" s="9">
        <v>3721</v>
      </c>
      <c r="D45" s="10"/>
      <c r="E45" s="10"/>
      <c r="F45" s="10"/>
      <c r="G45" s="9"/>
      <c r="H45" s="10"/>
      <c r="I45" s="9"/>
      <c r="J45" s="9"/>
      <c r="K45" s="9"/>
      <c r="L45" s="11" t="s">
        <v>4</v>
      </c>
      <c r="N45" s="13" t="s">
        <v>11</v>
      </c>
      <c r="O45" s="13" t="s">
        <v>12</v>
      </c>
      <c r="P45" s="13" t="s">
        <v>13</v>
      </c>
    </row>
    <row r="46" spans="1:16" s="2" customFormat="1" ht="16.5" customHeight="1" thickBot="1">
      <c r="A46" s="7" t="s">
        <v>56</v>
      </c>
      <c r="B46" s="31" t="s">
        <v>18</v>
      </c>
      <c r="C46" s="9">
        <v>3263</v>
      </c>
      <c r="D46" s="10"/>
      <c r="E46" s="10"/>
      <c r="F46" s="9"/>
      <c r="G46" s="10"/>
      <c r="H46" s="10"/>
      <c r="I46" s="9"/>
      <c r="J46" s="9"/>
      <c r="K46" s="9"/>
      <c r="L46" s="11" t="s">
        <v>8</v>
      </c>
      <c r="M46" s="16" t="s">
        <v>5</v>
      </c>
      <c r="N46" s="17">
        <f>(C50+C51+C55)</f>
        <v>2604</v>
      </c>
      <c r="O46" s="14">
        <f>SUM(N46/N52)</f>
        <v>0.15549982085274094</v>
      </c>
      <c r="P46" s="2">
        <v>1</v>
      </c>
    </row>
    <row r="47" spans="1:16" s="2" customFormat="1" ht="16.5" customHeight="1" thickBot="1">
      <c r="A47" s="7" t="s">
        <v>49</v>
      </c>
      <c r="B47" s="8" t="s">
        <v>3</v>
      </c>
      <c r="C47" s="10">
        <v>2139</v>
      </c>
      <c r="D47" s="10">
        <v>2267</v>
      </c>
      <c r="E47" s="10">
        <v>2312</v>
      </c>
      <c r="F47" s="10">
        <v>2343</v>
      </c>
      <c r="G47" s="10">
        <v>2374</v>
      </c>
      <c r="H47" s="10">
        <v>2414</v>
      </c>
      <c r="I47" s="10">
        <v>2471</v>
      </c>
      <c r="J47" s="10">
        <v>2615</v>
      </c>
      <c r="K47" s="9">
        <v>2918</v>
      </c>
      <c r="L47" s="11" t="s">
        <v>7</v>
      </c>
      <c r="M47" s="20" t="s">
        <v>3</v>
      </c>
      <c r="N47" s="17">
        <v>2139</v>
      </c>
      <c r="O47" s="14">
        <f>SUM(N47/N52)</f>
        <v>0.12773199570046578</v>
      </c>
      <c r="P47" s="2">
        <v>1</v>
      </c>
    </row>
    <row r="48" spans="1:16" s="2" customFormat="1" ht="16.5" customHeight="1" thickBot="1">
      <c r="A48" s="7" t="s">
        <v>55</v>
      </c>
      <c r="B48" s="44" t="s">
        <v>16</v>
      </c>
      <c r="C48" s="10">
        <v>1564</v>
      </c>
      <c r="D48" s="10">
        <v>1989</v>
      </c>
      <c r="E48" s="10">
        <v>2040</v>
      </c>
      <c r="F48" s="10">
        <v>2058</v>
      </c>
      <c r="G48" s="10">
        <v>2107</v>
      </c>
      <c r="H48" s="10">
        <v>2205</v>
      </c>
      <c r="I48" s="10">
        <v>2348</v>
      </c>
      <c r="J48" s="10">
        <v>2440</v>
      </c>
      <c r="K48" s="9">
        <v>2808</v>
      </c>
      <c r="L48" s="11" t="s">
        <v>6</v>
      </c>
      <c r="M48" s="21" t="s">
        <v>16</v>
      </c>
      <c r="N48" s="17">
        <f>(C45+C48)</f>
        <v>5285</v>
      </c>
      <c r="O48" s="14">
        <f>SUM(N48/N52)</f>
        <v>0.31559775468768664</v>
      </c>
      <c r="P48" s="2">
        <v>2</v>
      </c>
    </row>
    <row r="49" spans="1:16" s="2" customFormat="1" ht="16.5" customHeight="1" thickBot="1">
      <c r="A49" s="18" t="s">
        <v>53</v>
      </c>
      <c r="B49" s="27" t="s">
        <v>18</v>
      </c>
      <c r="C49" s="10">
        <v>1190</v>
      </c>
      <c r="D49" s="10">
        <v>1278</v>
      </c>
      <c r="E49" s="10">
        <v>1526</v>
      </c>
      <c r="F49" s="10">
        <v>1538</v>
      </c>
      <c r="G49" s="10">
        <v>1557</v>
      </c>
      <c r="H49" s="10">
        <v>1661</v>
      </c>
      <c r="I49" s="10">
        <v>1740</v>
      </c>
      <c r="J49" s="10">
        <v>1782</v>
      </c>
      <c r="K49" s="10">
        <v>1943</v>
      </c>
      <c r="L49" s="11"/>
      <c r="M49" s="26" t="s">
        <v>18</v>
      </c>
      <c r="N49" s="17">
        <f>(C46+C49)</f>
        <v>4453</v>
      </c>
      <c r="O49" s="14">
        <f>SUM(N49/N52)</f>
        <v>0.26591424817866954</v>
      </c>
      <c r="P49" s="2">
        <v>1</v>
      </c>
    </row>
    <row r="50" spans="1:16" s="2" customFormat="1" ht="16.5" customHeight="1" thickBot="1">
      <c r="A50" s="7" t="s">
        <v>45</v>
      </c>
      <c r="B50" s="12" t="s">
        <v>5</v>
      </c>
      <c r="C50" s="10">
        <v>1144</v>
      </c>
      <c r="D50" s="10">
        <v>1187</v>
      </c>
      <c r="E50" s="10">
        <v>1203</v>
      </c>
      <c r="F50" s="10">
        <v>1348</v>
      </c>
      <c r="G50" s="10">
        <v>1366</v>
      </c>
      <c r="H50" s="10">
        <v>1376</v>
      </c>
      <c r="I50" s="10">
        <v>1390</v>
      </c>
      <c r="J50" s="10">
        <v>2103</v>
      </c>
      <c r="K50" s="9">
        <v>2349</v>
      </c>
      <c r="L50" s="11" t="s">
        <v>10</v>
      </c>
      <c r="M50" s="75" t="s">
        <v>30</v>
      </c>
      <c r="N50" s="17">
        <f>(C54+C56)</f>
        <v>693</v>
      </c>
      <c r="O50" s="14">
        <f>SUM(N50/N52)</f>
        <v>4.138301683984235E-2</v>
      </c>
    </row>
    <row r="51" spans="1:16" s="2" customFormat="1" ht="16.5" customHeight="1" thickBot="1">
      <c r="A51" s="18" t="s">
        <v>46</v>
      </c>
      <c r="B51" s="19" t="s">
        <v>5</v>
      </c>
      <c r="C51" s="10">
        <v>1116</v>
      </c>
      <c r="D51" s="10">
        <v>1144</v>
      </c>
      <c r="E51" s="10">
        <v>1162</v>
      </c>
      <c r="F51" s="10">
        <v>1254</v>
      </c>
      <c r="G51" s="10">
        <v>1258</v>
      </c>
      <c r="H51" s="10">
        <v>1272</v>
      </c>
      <c r="I51" s="10">
        <v>1282</v>
      </c>
      <c r="J51" s="10" t="s">
        <v>20</v>
      </c>
      <c r="M51" s="13" t="s">
        <v>17</v>
      </c>
      <c r="N51" s="17">
        <f>(C52+C53)</f>
        <v>1572</v>
      </c>
      <c r="O51" s="14">
        <f>SUM(N51/N52)</f>
        <v>9.3873163740594776E-2</v>
      </c>
    </row>
    <row r="52" spans="1:16" s="2" customFormat="1" ht="16.5" customHeight="1" thickBot="1">
      <c r="A52" s="18" t="s">
        <v>52</v>
      </c>
      <c r="B52" s="23" t="s">
        <v>14</v>
      </c>
      <c r="C52" s="10">
        <v>1110</v>
      </c>
      <c r="D52" s="10">
        <v>1188</v>
      </c>
      <c r="E52" s="10">
        <v>1210</v>
      </c>
      <c r="F52" s="10">
        <v>1223</v>
      </c>
      <c r="G52" s="10">
        <v>1253</v>
      </c>
      <c r="H52" s="10">
        <v>1306</v>
      </c>
      <c r="I52" s="10">
        <v>1543</v>
      </c>
      <c r="J52" s="10">
        <v>1624</v>
      </c>
      <c r="K52" s="10" t="s">
        <v>20</v>
      </c>
      <c r="N52" s="24">
        <v>16746</v>
      </c>
    </row>
    <row r="53" spans="1:16" s="2" customFormat="1" ht="16.5" customHeight="1" thickBot="1">
      <c r="A53" s="18" t="s">
        <v>48</v>
      </c>
      <c r="B53" s="23" t="s">
        <v>14</v>
      </c>
      <c r="C53" s="10">
        <v>462</v>
      </c>
      <c r="D53" s="10">
        <v>498</v>
      </c>
      <c r="E53" s="10">
        <v>522</v>
      </c>
      <c r="F53" s="10">
        <v>527</v>
      </c>
      <c r="G53" s="10">
        <v>597</v>
      </c>
      <c r="H53" s="10">
        <v>705</v>
      </c>
      <c r="I53" s="10" t="s">
        <v>20</v>
      </c>
    </row>
    <row r="54" spans="1:16" s="2" customFormat="1" ht="16.5" customHeight="1" thickBot="1">
      <c r="A54" s="18" t="s">
        <v>51</v>
      </c>
      <c r="B54" s="76" t="s">
        <v>30</v>
      </c>
      <c r="C54" s="10">
        <v>350</v>
      </c>
      <c r="D54" s="10">
        <v>381</v>
      </c>
      <c r="E54" s="10">
        <v>409</v>
      </c>
      <c r="F54" s="10">
        <v>416</v>
      </c>
      <c r="G54" s="10" t="s">
        <v>20</v>
      </c>
    </row>
    <row r="55" spans="1:16" s="2" customFormat="1" ht="16.5" customHeight="1" thickBot="1">
      <c r="A55" s="18" t="s">
        <v>47</v>
      </c>
      <c r="B55" s="19" t="s">
        <v>5</v>
      </c>
      <c r="C55" s="10">
        <v>344</v>
      </c>
      <c r="D55" s="10">
        <v>361</v>
      </c>
      <c r="E55" s="10">
        <v>365</v>
      </c>
      <c r="F55" s="10" t="s">
        <v>20</v>
      </c>
      <c r="G55" s="17"/>
    </row>
    <row r="56" spans="1:16" s="2" customFormat="1" ht="16.5" customHeight="1" thickBot="1">
      <c r="A56" s="18" t="s">
        <v>50</v>
      </c>
      <c r="B56" s="76" t="s">
        <v>30</v>
      </c>
      <c r="C56" s="10">
        <v>343</v>
      </c>
      <c r="D56" s="10">
        <v>398</v>
      </c>
      <c r="E56" s="10">
        <v>413</v>
      </c>
      <c r="F56" s="10">
        <v>418</v>
      </c>
      <c r="G56" s="10">
        <v>567</v>
      </c>
      <c r="H56" s="10" t="s">
        <v>20</v>
      </c>
    </row>
    <row r="57" spans="1:16" s="2" customFormat="1" ht="11.25" customHeight="1">
      <c r="A57" s="29"/>
      <c r="B57" s="30"/>
      <c r="C57" s="46"/>
      <c r="D57" s="46"/>
      <c r="E57" s="46"/>
      <c r="F57" s="17"/>
      <c r="G57" s="17"/>
      <c r="H57" s="17"/>
      <c r="I57" s="17"/>
      <c r="J57" s="17"/>
      <c r="K57" s="17"/>
      <c r="L57" s="17"/>
      <c r="M57" s="17"/>
      <c r="N57" s="45"/>
    </row>
    <row r="58" spans="1:16" s="2" customFormat="1" ht="17.45" customHeight="1">
      <c r="A58" s="1" t="s">
        <v>77</v>
      </c>
    </row>
    <row r="59" spans="1:16" s="2" customFormat="1" ht="10.5" customHeight="1" thickBot="1">
      <c r="A59" s="1"/>
    </row>
    <row r="60" spans="1:16" s="2" customFormat="1" ht="16.5" customHeight="1" thickBot="1">
      <c r="A60" s="4" t="s">
        <v>0</v>
      </c>
      <c r="B60" s="5" t="s">
        <v>1</v>
      </c>
      <c r="C60" s="5" t="s">
        <v>2</v>
      </c>
      <c r="D60" s="5">
        <v>2</v>
      </c>
      <c r="E60" s="5">
        <v>3</v>
      </c>
      <c r="F60" s="5">
        <v>4</v>
      </c>
      <c r="G60" s="5">
        <v>5</v>
      </c>
      <c r="H60" s="5">
        <v>6</v>
      </c>
      <c r="I60" s="5">
        <v>7</v>
      </c>
      <c r="J60" s="5">
        <v>8</v>
      </c>
      <c r="K60" s="5">
        <v>9</v>
      </c>
      <c r="L60" s="6"/>
      <c r="M60" s="13" t="s">
        <v>9</v>
      </c>
      <c r="N60" s="14">
        <f>(17259/31882)</f>
        <v>0.54133994103255756</v>
      </c>
    </row>
    <row r="61" spans="1:16" s="2" customFormat="1" ht="16.5" customHeight="1" thickBot="1">
      <c r="A61" s="7" t="s">
        <v>78</v>
      </c>
      <c r="B61" s="12" t="s">
        <v>5</v>
      </c>
      <c r="C61" s="9">
        <v>3088</v>
      </c>
      <c r="D61" s="10"/>
      <c r="E61" s="10"/>
      <c r="F61" s="10"/>
      <c r="G61" s="10"/>
      <c r="H61" s="10"/>
      <c r="I61" s="10"/>
      <c r="J61" s="10"/>
      <c r="K61" s="10"/>
      <c r="L61" s="11" t="s">
        <v>4</v>
      </c>
      <c r="N61" s="13" t="s">
        <v>11</v>
      </c>
      <c r="O61" s="13" t="s">
        <v>12</v>
      </c>
      <c r="P61" s="13" t="s">
        <v>13</v>
      </c>
    </row>
    <row r="62" spans="1:16" s="2" customFormat="1" ht="16.5" customHeight="1" thickBot="1">
      <c r="A62" s="7" t="s">
        <v>85</v>
      </c>
      <c r="B62" s="44" t="s">
        <v>16</v>
      </c>
      <c r="C62" s="10">
        <v>2621</v>
      </c>
      <c r="D62" s="10">
        <v>2648</v>
      </c>
      <c r="E62" s="10">
        <v>2690</v>
      </c>
      <c r="F62" s="9">
        <v>3126</v>
      </c>
      <c r="G62" s="10"/>
      <c r="H62" s="10"/>
      <c r="I62" s="9"/>
      <c r="J62" s="9"/>
      <c r="K62" s="9"/>
      <c r="L62" s="11" t="s">
        <v>8</v>
      </c>
      <c r="M62" s="16" t="s">
        <v>5</v>
      </c>
      <c r="N62" s="17">
        <f>(C61+C66+C67)</f>
        <v>5823</v>
      </c>
      <c r="O62" s="14">
        <f>SUM(N62/N68)</f>
        <v>0.34212690951821384</v>
      </c>
      <c r="P62" s="2">
        <v>1</v>
      </c>
    </row>
    <row r="63" spans="1:16" s="2" customFormat="1" ht="16.5" customHeight="1" thickBot="1">
      <c r="A63" s="7" t="s">
        <v>83</v>
      </c>
      <c r="B63" s="15" t="s">
        <v>14</v>
      </c>
      <c r="C63" s="10">
        <v>2510</v>
      </c>
      <c r="D63" s="10">
        <v>2535</v>
      </c>
      <c r="E63" s="10">
        <v>2577</v>
      </c>
      <c r="F63" s="10">
        <v>2703</v>
      </c>
      <c r="G63" s="10">
        <v>2728</v>
      </c>
      <c r="H63" s="9">
        <v>3067</v>
      </c>
      <c r="I63" s="9"/>
      <c r="J63" s="9"/>
      <c r="K63" s="9"/>
      <c r="L63" s="11" t="s">
        <v>7</v>
      </c>
      <c r="M63" s="20" t="s">
        <v>3</v>
      </c>
      <c r="N63" s="17">
        <f>(C64+C70)</f>
        <v>2354</v>
      </c>
      <c r="O63" s="14">
        <f>SUM(N63/N68)</f>
        <v>0.13830787309048179</v>
      </c>
      <c r="P63" s="2">
        <v>1</v>
      </c>
    </row>
    <row r="64" spans="1:16" s="2" customFormat="1" ht="16.5" customHeight="1" thickBot="1">
      <c r="A64" s="7" t="s">
        <v>81</v>
      </c>
      <c r="B64" s="8" t="s">
        <v>3</v>
      </c>
      <c r="C64" s="10">
        <v>1657</v>
      </c>
      <c r="D64" s="10">
        <v>1683</v>
      </c>
      <c r="E64" s="10">
        <v>2185</v>
      </c>
      <c r="F64" s="10">
        <v>2323</v>
      </c>
      <c r="G64" s="10">
        <v>2374</v>
      </c>
      <c r="H64" s="10">
        <v>2766</v>
      </c>
      <c r="I64" s="9">
        <v>2846</v>
      </c>
      <c r="J64" s="9"/>
      <c r="K64" s="9"/>
      <c r="L64" s="11" t="s">
        <v>6</v>
      </c>
      <c r="M64" s="21" t="s">
        <v>16</v>
      </c>
      <c r="N64" s="17">
        <f>(C62+C68)</f>
        <v>3665</v>
      </c>
      <c r="O64" s="14">
        <f>SUM(N64/N68)</f>
        <v>0.2153349001175088</v>
      </c>
      <c r="P64" s="2">
        <v>1</v>
      </c>
    </row>
    <row r="65" spans="1:18" s="2" customFormat="1" ht="16.5" customHeight="1" thickBot="1">
      <c r="A65" s="7" t="s">
        <v>84</v>
      </c>
      <c r="B65" s="31" t="s">
        <v>18</v>
      </c>
      <c r="C65" s="10">
        <v>1633</v>
      </c>
      <c r="D65" s="10">
        <v>1644</v>
      </c>
      <c r="E65" s="10">
        <v>1656</v>
      </c>
      <c r="F65" s="10">
        <v>1691</v>
      </c>
      <c r="G65" s="10">
        <v>1699</v>
      </c>
      <c r="H65" s="10">
        <v>1883</v>
      </c>
      <c r="I65" s="10">
        <v>1939</v>
      </c>
      <c r="J65" s="10">
        <v>1944</v>
      </c>
      <c r="K65" s="9">
        <v>2243</v>
      </c>
      <c r="L65" s="11" t="s">
        <v>10</v>
      </c>
      <c r="M65" s="26" t="s">
        <v>18</v>
      </c>
      <c r="N65" s="17">
        <v>1633</v>
      </c>
      <c r="O65" s="14">
        <f>SUM(N65/N68)</f>
        <v>9.5945945945945951E-2</v>
      </c>
      <c r="P65" s="2">
        <v>1</v>
      </c>
    </row>
    <row r="66" spans="1:18" s="2" customFormat="1" ht="16.5" customHeight="1" thickBot="1">
      <c r="A66" s="18" t="s">
        <v>21</v>
      </c>
      <c r="B66" s="19" t="s">
        <v>5</v>
      </c>
      <c r="C66" s="10">
        <v>1422</v>
      </c>
      <c r="D66" s="10">
        <v>1474</v>
      </c>
      <c r="E66" s="10">
        <v>1481</v>
      </c>
      <c r="F66" s="10">
        <v>1534</v>
      </c>
      <c r="G66" s="10">
        <v>1554</v>
      </c>
      <c r="H66" s="10">
        <v>1605</v>
      </c>
      <c r="I66" s="10">
        <v>1620</v>
      </c>
      <c r="J66" s="10">
        <v>1621</v>
      </c>
      <c r="K66" s="10">
        <v>2230</v>
      </c>
      <c r="L66" s="11"/>
      <c r="M66" s="49" t="s">
        <v>22</v>
      </c>
      <c r="N66" s="17">
        <v>1035</v>
      </c>
      <c r="O66" s="14">
        <f>SUM(N66/N68)</f>
        <v>6.0810810810810814E-2</v>
      </c>
    </row>
    <row r="67" spans="1:18" s="2" customFormat="1" ht="16.5" customHeight="1" thickBot="1">
      <c r="A67" s="18" t="s">
        <v>79</v>
      </c>
      <c r="B67" s="19" t="s">
        <v>5</v>
      </c>
      <c r="C67" s="10">
        <v>1313</v>
      </c>
      <c r="D67" s="10">
        <v>1380</v>
      </c>
      <c r="E67" s="10">
        <v>1389</v>
      </c>
      <c r="F67" s="10">
        <v>1454</v>
      </c>
      <c r="G67" s="10">
        <v>1476</v>
      </c>
      <c r="H67" s="10">
        <v>1589</v>
      </c>
      <c r="I67" s="10">
        <v>1611</v>
      </c>
      <c r="J67" s="10">
        <v>1614</v>
      </c>
      <c r="K67" s="10" t="s">
        <v>20</v>
      </c>
      <c r="M67" s="13" t="s">
        <v>17</v>
      </c>
      <c r="N67" s="17">
        <v>2510</v>
      </c>
      <c r="O67" s="14">
        <f>SUM(N67/N68)</f>
        <v>0.14747356051703878</v>
      </c>
      <c r="P67" s="2">
        <v>1</v>
      </c>
    </row>
    <row r="68" spans="1:18" s="2" customFormat="1" ht="16.5" customHeight="1" thickBot="1">
      <c r="A68" s="18" t="s">
        <v>86</v>
      </c>
      <c r="B68" s="22" t="s">
        <v>16</v>
      </c>
      <c r="C68" s="10">
        <v>1044</v>
      </c>
      <c r="D68" s="10">
        <v>1059</v>
      </c>
      <c r="E68" s="10">
        <v>1106</v>
      </c>
      <c r="F68" s="10">
        <v>1209</v>
      </c>
      <c r="G68" s="10">
        <v>1372</v>
      </c>
      <c r="H68" s="10" t="s">
        <v>20</v>
      </c>
      <c r="I68" s="17"/>
      <c r="J68" s="45"/>
      <c r="K68" s="45"/>
      <c r="N68" s="24">
        <v>17020</v>
      </c>
    </row>
    <row r="69" spans="1:18" s="2" customFormat="1" ht="16.5" customHeight="1" thickBot="1">
      <c r="A69" s="18" t="s">
        <v>82</v>
      </c>
      <c r="B69" s="48" t="s">
        <v>22</v>
      </c>
      <c r="C69" s="10">
        <v>1035</v>
      </c>
      <c r="D69" s="10">
        <v>1054</v>
      </c>
      <c r="E69" s="10">
        <v>1065</v>
      </c>
      <c r="F69" s="10" t="s">
        <v>20</v>
      </c>
      <c r="G69" s="17"/>
      <c r="H69" s="17"/>
      <c r="I69" s="17"/>
      <c r="J69" s="45"/>
    </row>
    <row r="70" spans="1:18" s="2" customFormat="1" ht="16.5" customHeight="1" thickBot="1">
      <c r="A70" s="18" t="s">
        <v>80</v>
      </c>
      <c r="B70" s="28" t="s">
        <v>3</v>
      </c>
      <c r="C70" s="10">
        <v>697</v>
      </c>
      <c r="D70" s="10">
        <v>706</v>
      </c>
      <c r="E70" s="10" t="s">
        <v>20</v>
      </c>
      <c r="F70" s="17"/>
      <c r="G70" s="17"/>
      <c r="H70" s="24"/>
      <c r="I70" s="47"/>
      <c r="J70" s="47"/>
      <c r="K70"/>
    </row>
    <row r="72" spans="1:18" s="2" customFormat="1" ht="17.45" customHeight="1">
      <c r="A72" s="1" t="s">
        <v>122</v>
      </c>
    </row>
    <row r="73" spans="1:18" s="2" customFormat="1" ht="10.5" customHeight="1" thickBot="1">
      <c r="A73" s="1"/>
    </row>
    <row r="74" spans="1:18" s="2" customFormat="1" ht="16.5" customHeight="1" thickBot="1">
      <c r="A74" s="4" t="s">
        <v>0</v>
      </c>
      <c r="B74" s="5" t="s">
        <v>1</v>
      </c>
      <c r="C74" s="5" t="s">
        <v>2</v>
      </c>
      <c r="D74" s="5">
        <v>2</v>
      </c>
      <c r="E74" s="5">
        <v>3</v>
      </c>
      <c r="F74" s="5">
        <v>4</v>
      </c>
      <c r="G74" s="5">
        <v>5</v>
      </c>
      <c r="H74" s="5">
        <v>6</v>
      </c>
      <c r="I74" s="5">
        <v>7</v>
      </c>
      <c r="J74" s="5">
        <v>8</v>
      </c>
      <c r="K74" s="5">
        <v>9</v>
      </c>
      <c r="L74" s="5">
        <v>10</v>
      </c>
      <c r="M74" s="5">
        <v>11</v>
      </c>
      <c r="N74" s="6"/>
      <c r="O74" s="13" t="s">
        <v>9</v>
      </c>
      <c r="P74" s="14">
        <f>(12074/32072)</f>
        <v>0.37646545273135446</v>
      </c>
    </row>
    <row r="75" spans="1:18" s="2" customFormat="1" ht="16.5" customHeight="1" thickBot="1">
      <c r="A75" s="7" t="s">
        <v>94</v>
      </c>
      <c r="B75" s="15" t="s">
        <v>14</v>
      </c>
      <c r="C75" s="9">
        <v>2859</v>
      </c>
      <c r="D75" s="10"/>
      <c r="E75" s="10"/>
      <c r="F75" s="10"/>
      <c r="G75" s="10"/>
      <c r="H75" s="9"/>
      <c r="I75" s="9"/>
      <c r="J75" s="9"/>
      <c r="K75" s="9"/>
      <c r="L75" s="9"/>
      <c r="M75" s="9"/>
      <c r="N75" s="11" t="s">
        <v>4</v>
      </c>
      <c r="P75" s="13" t="s">
        <v>11</v>
      </c>
      <c r="Q75" s="13" t="s">
        <v>12</v>
      </c>
      <c r="R75" s="13" t="s">
        <v>13</v>
      </c>
    </row>
    <row r="76" spans="1:18" s="2" customFormat="1" ht="16.5" customHeight="1" thickBot="1">
      <c r="A76" s="7" t="s">
        <v>90</v>
      </c>
      <c r="B76" s="44" t="s">
        <v>16</v>
      </c>
      <c r="C76" s="9">
        <v>2084</v>
      </c>
      <c r="D76" s="10"/>
      <c r="E76" s="10"/>
      <c r="F76" s="9"/>
      <c r="G76" s="10"/>
      <c r="H76" s="9"/>
      <c r="I76" s="9"/>
      <c r="J76" s="9"/>
      <c r="K76" s="9"/>
      <c r="L76" s="9"/>
      <c r="M76" s="9"/>
      <c r="N76" s="11" t="s">
        <v>8</v>
      </c>
      <c r="O76" s="16" t="s">
        <v>5</v>
      </c>
      <c r="P76" s="17">
        <f>(C81+C83)</f>
        <v>1013</v>
      </c>
      <c r="Q76" s="14">
        <f>SUM(P76/P83)</f>
        <v>8.5154673839946196E-2</v>
      </c>
    </row>
    <row r="77" spans="1:18" s="2" customFormat="1" ht="16.5" customHeight="1" thickBot="1">
      <c r="A77" s="7" t="s">
        <v>92</v>
      </c>
      <c r="B77" s="31" t="s">
        <v>18</v>
      </c>
      <c r="C77" s="10">
        <v>1537</v>
      </c>
      <c r="D77" s="9">
        <v>1832</v>
      </c>
      <c r="E77" s="10"/>
      <c r="F77" s="9"/>
      <c r="G77" s="10"/>
      <c r="H77" s="9"/>
      <c r="I77" s="10"/>
      <c r="J77" s="10"/>
      <c r="K77" s="10"/>
      <c r="L77" s="10"/>
      <c r="M77" s="10"/>
      <c r="N77" s="11" t="s">
        <v>7</v>
      </c>
      <c r="O77" s="20" t="s">
        <v>3</v>
      </c>
      <c r="P77" s="17">
        <v>930</v>
      </c>
      <c r="Q77" s="14">
        <f>SUM(P77/P83)</f>
        <v>7.8177538668459987E-2</v>
      </c>
      <c r="R77" s="2">
        <v>1</v>
      </c>
    </row>
    <row r="78" spans="1:18" s="2" customFormat="1" ht="16.5" customHeight="1" thickBot="1">
      <c r="A78" s="7" t="s">
        <v>96</v>
      </c>
      <c r="B78" s="15" t="s">
        <v>14</v>
      </c>
      <c r="C78" s="10">
        <v>1000</v>
      </c>
      <c r="D78" s="10">
        <v>1188</v>
      </c>
      <c r="E78" s="10">
        <v>1209</v>
      </c>
      <c r="F78" s="10">
        <v>1232</v>
      </c>
      <c r="G78" s="10">
        <v>1244</v>
      </c>
      <c r="H78" s="10">
        <v>1263</v>
      </c>
      <c r="I78" s="10">
        <v>1291</v>
      </c>
      <c r="J78" s="10">
        <v>1326</v>
      </c>
      <c r="K78" s="10">
        <v>1420</v>
      </c>
      <c r="L78" s="10">
        <v>1453</v>
      </c>
      <c r="M78" s="9">
        <v>1509</v>
      </c>
      <c r="N78" s="11" t="s">
        <v>10</v>
      </c>
      <c r="O78" s="21" t="s">
        <v>16</v>
      </c>
      <c r="P78" s="17">
        <f>(C76+C80)</f>
        <v>2976</v>
      </c>
      <c r="Q78" s="14">
        <f>SUM(P78/P83)</f>
        <v>0.25016812373907193</v>
      </c>
      <c r="R78" s="2">
        <v>2</v>
      </c>
    </row>
    <row r="79" spans="1:18" s="2" customFormat="1" ht="16.5" customHeight="1" thickBot="1">
      <c r="A79" s="7" t="s">
        <v>89</v>
      </c>
      <c r="B79" s="8" t="s">
        <v>3</v>
      </c>
      <c r="C79" s="10">
        <v>930</v>
      </c>
      <c r="D79" s="10">
        <v>1024</v>
      </c>
      <c r="E79" s="10">
        <v>1070</v>
      </c>
      <c r="F79" s="10">
        <v>1078</v>
      </c>
      <c r="G79" s="10">
        <v>1089</v>
      </c>
      <c r="H79" s="10">
        <v>1106</v>
      </c>
      <c r="I79" s="10">
        <v>1119</v>
      </c>
      <c r="J79" s="10">
        <v>1137</v>
      </c>
      <c r="K79" s="10">
        <v>1176</v>
      </c>
      <c r="L79" s="10">
        <v>1225</v>
      </c>
      <c r="M79" s="9">
        <v>1363</v>
      </c>
      <c r="N79" s="11" t="s">
        <v>15</v>
      </c>
      <c r="O79" s="26" t="s">
        <v>18</v>
      </c>
      <c r="P79" s="17">
        <f>(C77+C84)</f>
        <v>1856</v>
      </c>
      <c r="Q79" s="14">
        <f>SUM(P79/P83)</f>
        <v>0.15601882985877605</v>
      </c>
      <c r="R79" s="2">
        <v>1</v>
      </c>
    </row>
    <row r="80" spans="1:18" s="2" customFormat="1" ht="16.5" customHeight="1" thickBot="1">
      <c r="A80" s="7" t="s">
        <v>91</v>
      </c>
      <c r="B80" s="44" t="s">
        <v>16</v>
      </c>
      <c r="C80" s="10">
        <v>892</v>
      </c>
      <c r="D80" s="10">
        <v>1106</v>
      </c>
      <c r="E80" s="10">
        <v>1304</v>
      </c>
      <c r="F80" s="10">
        <v>1318</v>
      </c>
      <c r="G80" s="10">
        <v>1319</v>
      </c>
      <c r="H80" s="10">
        <v>1369</v>
      </c>
      <c r="I80" s="10">
        <v>1442</v>
      </c>
      <c r="J80" s="10">
        <v>1507</v>
      </c>
      <c r="K80" s="10">
        <v>1620</v>
      </c>
      <c r="L80" s="10">
        <v>1662</v>
      </c>
      <c r="M80" s="9">
        <v>2024</v>
      </c>
      <c r="N80" s="11" t="s">
        <v>6</v>
      </c>
      <c r="O80" s="49" t="s">
        <v>22</v>
      </c>
      <c r="P80" s="17">
        <v>519</v>
      </c>
      <c r="Q80" s="14">
        <f>SUM(P80/P83)</f>
        <v>4.3628110289172829E-2</v>
      </c>
    </row>
    <row r="81" spans="1:18" s="2" customFormat="1" ht="16.5" customHeight="1" thickBot="1">
      <c r="A81" s="18" t="s">
        <v>88</v>
      </c>
      <c r="B81" s="19" t="s">
        <v>5</v>
      </c>
      <c r="C81" s="10">
        <v>530</v>
      </c>
      <c r="D81" s="10">
        <v>603</v>
      </c>
      <c r="E81" s="10">
        <v>619</v>
      </c>
      <c r="F81" s="10">
        <v>627</v>
      </c>
      <c r="G81" s="10">
        <v>642</v>
      </c>
      <c r="H81" s="10">
        <v>645</v>
      </c>
      <c r="I81" s="10">
        <v>652</v>
      </c>
      <c r="J81" s="10">
        <v>664</v>
      </c>
      <c r="K81" s="10">
        <v>680</v>
      </c>
      <c r="L81" s="10">
        <v>950</v>
      </c>
      <c r="M81" s="10">
        <v>1016</v>
      </c>
      <c r="N81" s="11"/>
      <c r="O81" s="75" t="s">
        <v>30</v>
      </c>
      <c r="P81" s="17">
        <v>281</v>
      </c>
      <c r="Q81" s="14">
        <f>SUM(P81/P83)</f>
        <v>2.3621385339609953E-2</v>
      </c>
    </row>
    <row r="82" spans="1:18" s="2" customFormat="1" ht="16.5" customHeight="1" thickBot="1">
      <c r="A82" s="18" t="s">
        <v>95</v>
      </c>
      <c r="B82" s="48" t="s">
        <v>22</v>
      </c>
      <c r="C82" s="10">
        <v>519</v>
      </c>
      <c r="D82" s="10">
        <v>589</v>
      </c>
      <c r="E82" s="10">
        <v>627</v>
      </c>
      <c r="F82" s="10">
        <v>636</v>
      </c>
      <c r="G82" s="10">
        <v>639</v>
      </c>
      <c r="H82" s="10">
        <v>660</v>
      </c>
      <c r="I82" s="10">
        <v>693</v>
      </c>
      <c r="J82" s="10">
        <v>736</v>
      </c>
      <c r="K82" s="10">
        <v>773</v>
      </c>
      <c r="L82" s="10">
        <v>826</v>
      </c>
      <c r="M82" s="10" t="s">
        <v>20</v>
      </c>
      <c r="O82" s="13" t="s">
        <v>17</v>
      </c>
      <c r="P82" s="17">
        <f>(C75+C78+C86+C87+C88)</f>
        <v>4321</v>
      </c>
      <c r="Q82" s="14">
        <f>SUM(P82/P83)</f>
        <v>0.36323133826496301</v>
      </c>
      <c r="R82" s="2">
        <v>2</v>
      </c>
    </row>
    <row r="83" spans="1:18" s="2" customFormat="1" ht="16.5" customHeight="1" thickBot="1">
      <c r="A83" s="18" t="s">
        <v>87</v>
      </c>
      <c r="B83" s="19" t="s">
        <v>5</v>
      </c>
      <c r="C83" s="10">
        <v>483</v>
      </c>
      <c r="D83" s="10">
        <v>514</v>
      </c>
      <c r="E83" s="10">
        <v>525</v>
      </c>
      <c r="F83" s="10">
        <v>529</v>
      </c>
      <c r="G83" s="10">
        <v>534</v>
      </c>
      <c r="H83" s="10">
        <v>535</v>
      </c>
      <c r="I83" s="10">
        <v>537</v>
      </c>
      <c r="J83" s="10">
        <v>546</v>
      </c>
      <c r="K83" s="10">
        <v>563</v>
      </c>
      <c r="L83" s="10" t="s">
        <v>20</v>
      </c>
      <c r="P83" s="24">
        <v>11896</v>
      </c>
    </row>
    <row r="84" spans="1:18" s="2" customFormat="1" ht="16.5" customHeight="1" thickBot="1">
      <c r="A84" s="18" t="s">
        <v>93</v>
      </c>
      <c r="B84" s="27" t="s">
        <v>18</v>
      </c>
      <c r="C84" s="10">
        <v>319</v>
      </c>
      <c r="D84" s="10">
        <v>340</v>
      </c>
      <c r="E84" s="10">
        <v>362</v>
      </c>
      <c r="F84" s="10">
        <v>398</v>
      </c>
      <c r="G84" s="10">
        <v>404</v>
      </c>
      <c r="H84" s="10">
        <v>411</v>
      </c>
      <c r="I84" s="10">
        <v>445</v>
      </c>
      <c r="J84" s="10" t="s">
        <v>20</v>
      </c>
    </row>
    <row r="85" spans="1:18" s="2" customFormat="1" ht="16.5" customHeight="1" thickBot="1">
      <c r="A85" s="18" t="s">
        <v>97</v>
      </c>
      <c r="B85" s="76" t="s">
        <v>30</v>
      </c>
      <c r="C85" s="10">
        <v>281</v>
      </c>
      <c r="D85" s="10">
        <v>344</v>
      </c>
      <c r="E85" s="10">
        <v>353</v>
      </c>
      <c r="F85" s="10">
        <v>370</v>
      </c>
      <c r="G85" s="10">
        <v>379</v>
      </c>
      <c r="H85" s="10">
        <v>391</v>
      </c>
      <c r="I85" s="10">
        <v>460</v>
      </c>
      <c r="J85" s="10">
        <v>507</v>
      </c>
      <c r="K85" s="10" t="s">
        <v>20</v>
      </c>
    </row>
    <row r="86" spans="1:18" s="2" customFormat="1" ht="16.5" customHeight="1" thickBot="1">
      <c r="A86" s="18" t="s">
        <v>98</v>
      </c>
      <c r="B86" s="23" t="s">
        <v>43</v>
      </c>
      <c r="C86" s="10">
        <v>210</v>
      </c>
      <c r="D86" s="10">
        <v>276</v>
      </c>
      <c r="E86" s="10">
        <v>285</v>
      </c>
      <c r="F86" s="10">
        <v>292</v>
      </c>
      <c r="G86" s="10">
        <v>303</v>
      </c>
      <c r="H86" s="10">
        <v>335</v>
      </c>
      <c r="I86" s="10" t="s">
        <v>20</v>
      </c>
    </row>
    <row r="87" spans="1:18" s="2" customFormat="1" ht="16.5" customHeight="1" thickBot="1">
      <c r="A87" s="18" t="s">
        <v>101</v>
      </c>
      <c r="B87" s="23" t="s">
        <v>14</v>
      </c>
      <c r="C87" s="10">
        <v>154</v>
      </c>
      <c r="D87" s="10">
        <v>188</v>
      </c>
      <c r="E87" s="10">
        <v>199</v>
      </c>
      <c r="F87" s="10">
        <v>203</v>
      </c>
      <c r="G87" s="10">
        <v>206</v>
      </c>
      <c r="H87" s="10" t="s">
        <v>20</v>
      </c>
      <c r="I87" s="17"/>
      <c r="J87" s="17"/>
      <c r="K87" s="17"/>
      <c r="L87" s="17"/>
      <c r="M87" s="17"/>
    </row>
    <row r="88" spans="1:18" s="2" customFormat="1" ht="16.5" customHeight="1" thickBot="1">
      <c r="A88" s="18" t="s">
        <v>99</v>
      </c>
      <c r="B88" s="23" t="s">
        <v>100</v>
      </c>
      <c r="C88" s="10">
        <v>98</v>
      </c>
      <c r="D88" s="10">
        <v>108</v>
      </c>
      <c r="E88" s="10">
        <v>111</v>
      </c>
      <c r="F88" s="10">
        <v>113</v>
      </c>
      <c r="G88" s="10" t="s">
        <v>20</v>
      </c>
      <c r="H88" s="17"/>
      <c r="I88" s="17"/>
      <c r="J88" s="17"/>
      <c r="K88" s="17"/>
      <c r="L88" s="17"/>
      <c r="M88" s="17"/>
      <c r="N88" s="45"/>
    </row>
    <row r="89" spans="1:18" s="2" customFormat="1" ht="11.25" customHeight="1">
      <c r="A89" s="29"/>
      <c r="B89" s="30"/>
      <c r="C89" s="29"/>
      <c r="D89" s="29"/>
      <c r="E89" s="29"/>
      <c r="N89" s="14"/>
    </row>
    <row r="90" spans="1:18" s="2" customFormat="1" ht="17.45" customHeight="1">
      <c r="A90" s="1" t="s">
        <v>102</v>
      </c>
    </row>
    <row r="91" spans="1:18" s="2" customFormat="1" ht="8.25" customHeight="1" thickBot="1">
      <c r="A91" s="1"/>
    </row>
    <row r="92" spans="1:18" s="2" customFormat="1" ht="17.45" customHeight="1" thickBot="1">
      <c r="A92" s="4" t="s">
        <v>0</v>
      </c>
      <c r="B92" s="5" t="s">
        <v>1</v>
      </c>
      <c r="C92" s="5" t="s">
        <v>2</v>
      </c>
      <c r="D92" s="5">
        <v>2</v>
      </c>
      <c r="E92" s="5">
        <v>3</v>
      </c>
      <c r="F92" s="5">
        <v>4</v>
      </c>
      <c r="G92" s="5">
        <v>5</v>
      </c>
      <c r="H92" s="5">
        <v>6</v>
      </c>
      <c r="I92" s="5">
        <v>7</v>
      </c>
      <c r="J92" s="5">
        <v>8</v>
      </c>
      <c r="K92" s="5"/>
      <c r="L92" s="13" t="s">
        <v>9</v>
      </c>
      <c r="M92" s="14">
        <f>(12300/27942)</f>
        <v>0.44019755207214945</v>
      </c>
    </row>
    <row r="93" spans="1:18" s="2" customFormat="1" ht="17.45" customHeight="1" thickBot="1">
      <c r="A93" s="7" t="s">
        <v>110</v>
      </c>
      <c r="B93" s="44" t="s">
        <v>16</v>
      </c>
      <c r="C93" s="10">
        <v>2341</v>
      </c>
      <c r="D93" s="10">
        <v>2377</v>
      </c>
      <c r="E93" s="9">
        <v>2430</v>
      </c>
      <c r="F93" s="10"/>
      <c r="G93" s="10"/>
      <c r="H93" s="10"/>
      <c r="I93" s="10"/>
      <c r="J93" s="10"/>
      <c r="K93" s="11" t="s">
        <v>4</v>
      </c>
      <c r="M93" s="13" t="s">
        <v>11</v>
      </c>
      <c r="N93" s="13" t="s">
        <v>12</v>
      </c>
      <c r="O93" s="13" t="s">
        <v>13</v>
      </c>
      <c r="P93" s="13"/>
    </row>
    <row r="94" spans="1:18" s="2" customFormat="1" ht="17.45" customHeight="1" thickBot="1">
      <c r="A94" s="7" t="s">
        <v>108</v>
      </c>
      <c r="B94" s="15" t="s">
        <v>43</v>
      </c>
      <c r="C94" s="10">
        <v>2269</v>
      </c>
      <c r="D94" s="10">
        <v>2307</v>
      </c>
      <c r="E94" s="10">
        <v>2375</v>
      </c>
      <c r="F94" s="10">
        <v>2392</v>
      </c>
      <c r="G94" s="9">
        <v>2500</v>
      </c>
      <c r="H94" s="10"/>
      <c r="I94" s="9"/>
      <c r="J94" s="9"/>
      <c r="K94" s="11" t="s">
        <v>8</v>
      </c>
      <c r="L94" s="16" t="s">
        <v>5</v>
      </c>
      <c r="M94" s="17">
        <f>(C99+C101)</f>
        <v>1188</v>
      </c>
      <c r="N94" s="14">
        <f>SUM(M94/M101)</f>
        <v>9.8425849212924604E-2</v>
      </c>
    </row>
    <row r="95" spans="1:18" s="2" customFormat="1" ht="17.45" customHeight="1" thickBot="1">
      <c r="A95" s="7" t="s">
        <v>109</v>
      </c>
      <c r="B95" s="15" t="s">
        <v>14</v>
      </c>
      <c r="C95" s="10">
        <v>1922</v>
      </c>
      <c r="D95" s="10">
        <v>1949</v>
      </c>
      <c r="E95" s="10">
        <v>1982</v>
      </c>
      <c r="F95" s="10">
        <v>2040</v>
      </c>
      <c r="G95" s="10">
        <v>2197</v>
      </c>
      <c r="H95" s="10">
        <v>2225</v>
      </c>
      <c r="I95" s="10">
        <v>2301</v>
      </c>
      <c r="J95" s="9">
        <v>2556</v>
      </c>
      <c r="K95" s="11" t="s">
        <v>7</v>
      </c>
      <c r="L95" s="20" t="s">
        <v>3</v>
      </c>
      <c r="M95" s="17">
        <f>(C97+C98)</f>
        <v>1546</v>
      </c>
      <c r="N95" s="14">
        <f>SUM(M95/M101)</f>
        <v>0.12808616404308201</v>
      </c>
    </row>
    <row r="96" spans="1:18" s="2" customFormat="1" ht="17.45" customHeight="1" thickBot="1">
      <c r="A96" s="7" t="s">
        <v>111</v>
      </c>
      <c r="B96" s="31" t="s">
        <v>18</v>
      </c>
      <c r="C96" s="10">
        <v>1650</v>
      </c>
      <c r="D96" s="10">
        <v>1661</v>
      </c>
      <c r="E96" s="10">
        <v>1712</v>
      </c>
      <c r="F96" s="10">
        <v>1727</v>
      </c>
      <c r="G96" s="10">
        <v>1820</v>
      </c>
      <c r="H96" s="10">
        <v>1828</v>
      </c>
      <c r="I96" s="10">
        <v>1892</v>
      </c>
      <c r="J96" s="9">
        <v>2021</v>
      </c>
      <c r="K96" s="11" t="s">
        <v>6</v>
      </c>
      <c r="L96" s="21" t="s">
        <v>16</v>
      </c>
      <c r="M96" s="17">
        <f>(C93+C100)</f>
        <v>2960</v>
      </c>
      <c r="N96" s="14">
        <f>SUM(M96/M101)</f>
        <v>0.2452361226180613</v>
      </c>
      <c r="O96" s="2">
        <v>1</v>
      </c>
    </row>
    <row r="97" spans="1:16" s="2" customFormat="1" ht="17.45" customHeight="1" thickBot="1">
      <c r="A97" s="18" t="s">
        <v>105</v>
      </c>
      <c r="B97" s="28" t="s">
        <v>3</v>
      </c>
      <c r="C97" s="10">
        <v>783</v>
      </c>
      <c r="D97" s="10">
        <v>797</v>
      </c>
      <c r="E97" s="10">
        <v>806</v>
      </c>
      <c r="F97" s="10">
        <v>822</v>
      </c>
      <c r="G97" s="10">
        <v>923</v>
      </c>
      <c r="H97" s="10">
        <v>930</v>
      </c>
      <c r="I97" s="10">
        <v>1496</v>
      </c>
      <c r="J97" s="10">
        <v>1692</v>
      </c>
      <c r="K97" s="11"/>
      <c r="L97" s="26" t="s">
        <v>18</v>
      </c>
      <c r="M97" s="17">
        <v>1650</v>
      </c>
      <c r="N97" s="14">
        <f>SUM(M97/M101)</f>
        <v>0.13670256835128416</v>
      </c>
      <c r="O97" s="2">
        <v>1</v>
      </c>
    </row>
    <row r="98" spans="1:16" s="2" customFormat="1" ht="17.45" customHeight="1" thickBot="1">
      <c r="A98" s="18" t="s">
        <v>106</v>
      </c>
      <c r="B98" s="28" t="s">
        <v>3</v>
      </c>
      <c r="C98" s="10">
        <v>763</v>
      </c>
      <c r="D98" s="10">
        <v>797</v>
      </c>
      <c r="E98" s="10">
        <v>808</v>
      </c>
      <c r="F98" s="10">
        <v>816</v>
      </c>
      <c r="G98" s="10">
        <v>878</v>
      </c>
      <c r="H98" s="10">
        <v>886</v>
      </c>
      <c r="I98" s="10" t="s">
        <v>20</v>
      </c>
      <c r="L98" s="49" t="s">
        <v>22</v>
      </c>
      <c r="M98" s="17">
        <v>238</v>
      </c>
      <c r="N98" s="14">
        <f>SUM(M98/M101)</f>
        <v>1.9718309859154931E-2</v>
      </c>
      <c r="P98" s="14"/>
    </row>
    <row r="99" spans="1:16" s="2" customFormat="1" ht="17.45" customHeight="1" thickBot="1">
      <c r="A99" s="18" t="s">
        <v>104</v>
      </c>
      <c r="B99" s="19" t="s">
        <v>5</v>
      </c>
      <c r="C99" s="10">
        <v>691</v>
      </c>
      <c r="D99" s="10">
        <v>701</v>
      </c>
      <c r="E99" s="10">
        <v>712</v>
      </c>
      <c r="F99" s="10">
        <v>1067</v>
      </c>
      <c r="G99" s="10">
        <v>1108</v>
      </c>
      <c r="H99" s="10">
        <v>1112</v>
      </c>
      <c r="I99" s="10">
        <v>1149</v>
      </c>
      <c r="J99" s="10" t="s">
        <v>20</v>
      </c>
      <c r="L99" s="75" t="s">
        <v>30</v>
      </c>
      <c r="M99" s="17">
        <v>297</v>
      </c>
      <c r="N99" s="14">
        <f>SUM(M99/M101)</f>
        <v>2.4606462303231151E-2</v>
      </c>
    </row>
    <row r="100" spans="1:16" s="2" customFormat="1" ht="17.45" customHeight="1" thickBot="1">
      <c r="A100" s="18" t="s">
        <v>112</v>
      </c>
      <c r="B100" s="22" t="s">
        <v>16</v>
      </c>
      <c r="C100" s="10">
        <v>619</v>
      </c>
      <c r="D100" s="10">
        <v>645</v>
      </c>
      <c r="E100" s="10">
        <v>669</v>
      </c>
      <c r="F100" s="10">
        <v>686</v>
      </c>
      <c r="G100" s="10" t="s">
        <v>20</v>
      </c>
      <c r="L100" s="13" t="s">
        <v>17</v>
      </c>
      <c r="M100" s="17">
        <f>(C94+C95)</f>
        <v>4191</v>
      </c>
      <c r="N100" s="14">
        <f>SUM(M100/M101)</f>
        <v>0.3472245236122618</v>
      </c>
      <c r="O100" s="2">
        <v>2</v>
      </c>
    </row>
    <row r="101" spans="1:16" s="2" customFormat="1" ht="17.45" customHeight="1" thickBot="1">
      <c r="A101" s="18" t="s">
        <v>103</v>
      </c>
      <c r="B101" s="19" t="s">
        <v>5</v>
      </c>
      <c r="C101" s="10">
        <v>497</v>
      </c>
      <c r="D101" s="10">
        <v>507</v>
      </c>
      <c r="E101" s="10">
        <v>516</v>
      </c>
      <c r="F101" s="10" t="s">
        <v>20</v>
      </c>
      <c r="J101" s="13"/>
      <c r="M101" s="24">
        <v>12070</v>
      </c>
    </row>
    <row r="102" spans="1:16" s="2" customFormat="1" ht="17.45" customHeight="1" thickBot="1">
      <c r="A102" s="18" t="s">
        <v>113</v>
      </c>
      <c r="B102" s="76" t="s">
        <v>30</v>
      </c>
      <c r="C102" s="10">
        <v>297</v>
      </c>
      <c r="D102" s="10">
        <v>304</v>
      </c>
      <c r="E102" s="10" t="s">
        <v>20</v>
      </c>
      <c r="K102" s="13"/>
      <c r="M102" s="14"/>
    </row>
    <row r="103" spans="1:16" s="2" customFormat="1" ht="17.45" customHeight="1" thickBot="1">
      <c r="A103" s="18" t="s">
        <v>107</v>
      </c>
      <c r="B103" s="48" t="s">
        <v>22</v>
      </c>
      <c r="C103" s="10">
        <v>238</v>
      </c>
      <c r="D103" s="10" t="s">
        <v>20</v>
      </c>
      <c r="L103" s="24"/>
    </row>
    <row r="105" spans="1:16" s="2" customFormat="1" ht="17.45" customHeight="1">
      <c r="A105" s="1" t="s">
        <v>391</v>
      </c>
    </row>
    <row r="106" spans="1:16" s="2" customFormat="1" ht="10.5" customHeight="1" thickBot="1">
      <c r="A106" s="1"/>
    </row>
    <row r="107" spans="1:16" s="2" customFormat="1" ht="16.5" customHeight="1" thickBot="1">
      <c r="A107" s="4" t="s">
        <v>0</v>
      </c>
      <c r="B107" s="5" t="s">
        <v>1</v>
      </c>
      <c r="C107" s="5" t="s">
        <v>2</v>
      </c>
      <c r="D107" s="5">
        <v>2</v>
      </c>
      <c r="E107" s="5">
        <v>3</v>
      </c>
      <c r="F107" s="5">
        <v>4</v>
      </c>
      <c r="G107" s="5">
        <v>5</v>
      </c>
      <c r="H107" s="5">
        <v>6</v>
      </c>
      <c r="I107" s="6"/>
      <c r="J107" s="13" t="s">
        <v>9</v>
      </c>
      <c r="K107" s="14">
        <f>(14586/30163)</f>
        <v>0.4835725889334615</v>
      </c>
    </row>
    <row r="108" spans="1:16" s="2" customFormat="1" ht="16.5" customHeight="1" thickBot="1">
      <c r="A108" s="7" t="s">
        <v>115</v>
      </c>
      <c r="B108" s="44" t="s">
        <v>16</v>
      </c>
      <c r="C108" s="9">
        <v>3652</v>
      </c>
      <c r="D108" s="10"/>
      <c r="E108" s="9"/>
      <c r="F108" s="10"/>
      <c r="G108" s="10"/>
      <c r="H108" s="10"/>
      <c r="I108" s="11" t="s">
        <v>4</v>
      </c>
      <c r="K108" s="13" t="s">
        <v>11</v>
      </c>
      <c r="L108" s="13" t="s">
        <v>12</v>
      </c>
      <c r="M108" s="13" t="s">
        <v>13</v>
      </c>
    </row>
    <row r="109" spans="1:16" s="2" customFormat="1" ht="16.5" customHeight="1" thickBot="1">
      <c r="A109" s="7" t="s">
        <v>119</v>
      </c>
      <c r="B109" s="15" t="s">
        <v>43</v>
      </c>
      <c r="C109" s="10">
        <v>2512</v>
      </c>
      <c r="D109" s="10">
        <v>2647</v>
      </c>
      <c r="E109" s="10">
        <v>2827</v>
      </c>
      <c r="F109" s="9">
        <v>3356</v>
      </c>
      <c r="G109" s="9"/>
      <c r="H109" s="9"/>
      <c r="I109" s="11" t="s">
        <v>8</v>
      </c>
      <c r="J109" s="16" t="s">
        <v>5</v>
      </c>
      <c r="K109" s="17">
        <v>1899</v>
      </c>
      <c r="L109" s="14">
        <f>SUM(K109/K115)</f>
        <v>0.13177433904656166</v>
      </c>
    </row>
    <row r="110" spans="1:16" s="2" customFormat="1" ht="16.5" customHeight="1" thickBot="1">
      <c r="A110" s="7" t="s">
        <v>120</v>
      </c>
      <c r="B110" s="44" t="s">
        <v>16</v>
      </c>
      <c r="C110" s="10">
        <v>2068</v>
      </c>
      <c r="D110" s="10">
        <v>2449</v>
      </c>
      <c r="E110" s="10">
        <v>2854</v>
      </c>
      <c r="F110" s="9">
        <v>3166</v>
      </c>
      <c r="G110" s="10"/>
      <c r="H110" s="9"/>
      <c r="I110" s="11" t="s">
        <v>7</v>
      </c>
      <c r="J110" s="20" t="s">
        <v>3</v>
      </c>
      <c r="K110" s="17">
        <v>1894</v>
      </c>
      <c r="L110" s="14">
        <f>SUM(K110/K115)</f>
        <v>0.13142738186107833</v>
      </c>
      <c r="M110" s="2">
        <v>1</v>
      </c>
    </row>
    <row r="111" spans="1:16" s="2" customFormat="1" ht="16.5" customHeight="1" thickBot="1">
      <c r="A111" s="18" t="s">
        <v>114</v>
      </c>
      <c r="B111" s="19" t="s">
        <v>5</v>
      </c>
      <c r="C111" s="10">
        <v>1899</v>
      </c>
      <c r="D111" s="10">
        <v>1940</v>
      </c>
      <c r="E111" s="10">
        <v>2111</v>
      </c>
      <c r="F111" s="10">
        <v>2211</v>
      </c>
      <c r="G111" s="10">
        <v>2265</v>
      </c>
      <c r="H111" s="10">
        <v>2294</v>
      </c>
      <c r="I111" s="9"/>
      <c r="J111" s="21" t="s">
        <v>16</v>
      </c>
      <c r="K111" s="17">
        <f>(C108+C110)</f>
        <v>5720</v>
      </c>
      <c r="L111" s="14">
        <f>SUM(K111/K115)</f>
        <v>0.3969190201929082</v>
      </c>
      <c r="M111" s="2">
        <v>2</v>
      </c>
    </row>
    <row r="112" spans="1:16" s="2" customFormat="1" ht="16.5" customHeight="1" thickBot="1">
      <c r="A112" s="7" t="s">
        <v>116</v>
      </c>
      <c r="B112" s="8" t="s">
        <v>3</v>
      </c>
      <c r="C112" s="10">
        <v>1894</v>
      </c>
      <c r="D112" s="10">
        <v>2005</v>
      </c>
      <c r="E112" s="10">
        <v>2240</v>
      </c>
      <c r="F112" s="10">
        <v>2338</v>
      </c>
      <c r="G112" s="10">
        <v>2473</v>
      </c>
      <c r="H112" s="9">
        <v>2603</v>
      </c>
      <c r="I112" s="11" t="s">
        <v>6</v>
      </c>
      <c r="J112" s="26" t="s">
        <v>18</v>
      </c>
      <c r="K112" s="17">
        <v>1253</v>
      </c>
      <c r="L112" s="14">
        <f>SUM(K112/K115)</f>
        <v>8.6947470682117833E-2</v>
      </c>
    </row>
    <row r="113" spans="1:14" s="2" customFormat="1" ht="16.5" customHeight="1" thickBot="1">
      <c r="A113" s="18" t="s">
        <v>121</v>
      </c>
      <c r="B113" s="27" t="s">
        <v>18</v>
      </c>
      <c r="C113" s="10">
        <v>1253</v>
      </c>
      <c r="D113" s="10">
        <v>1296</v>
      </c>
      <c r="E113" s="10">
        <v>1355</v>
      </c>
      <c r="F113" s="10" t="s">
        <v>20</v>
      </c>
      <c r="J113" s="49" t="s">
        <v>22</v>
      </c>
      <c r="K113" s="17">
        <v>990</v>
      </c>
      <c r="L113" s="14">
        <f>SUM(K113/K115)</f>
        <v>6.8697522725695653E-2</v>
      </c>
    </row>
    <row r="114" spans="1:14" s="2" customFormat="1" ht="16.5" customHeight="1" thickBot="1">
      <c r="A114" s="18" t="s">
        <v>117</v>
      </c>
      <c r="B114" s="48" t="s">
        <v>22</v>
      </c>
      <c r="C114" s="10">
        <v>990</v>
      </c>
      <c r="D114" s="10">
        <v>1045</v>
      </c>
      <c r="E114" s="10" t="s">
        <v>20</v>
      </c>
      <c r="F114" s="32"/>
      <c r="G114" s="17"/>
      <c r="H114"/>
      <c r="I114"/>
      <c r="J114" s="13" t="s">
        <v>17</v>
      </c>
      <c r="K114" s="17">
        <f>(C109+C115)</f>
        <v>2655</v>
      </c>
      <c r="L114" s="14">
        <f>SUM(K114/K115)</f>
        <v>0.18423426549163832</v>
      </c>
      <c r="M114" s="2">
        <v>1</v>
      </c>
    </row>
    <row r="115" spans="1:14" s="2" customFormat="1" ht="16.5" customHeight="1" thickBot="1">
      <c r="A115" s="18" t="s">
        <v>118</v>
      </c>
      <c r="B115" s="23" t="s">
        <v>14</v>
      </c>
      <c r="C115" s="10">
        <v>143</v>
      </c>
      <c r="D115" s="10">
        <v>146</v>
      </c>
      <c r="E115" s="10" t="s">
        <v>20</v>
      </c>
      <c r="F115" s="17"/>
      <c r="G115" s="17"/>
      <c r="H115"/>
      <c r="I115"/>
      <c r="K115" s="24">
        <v>14411</v>
      </c>
    </row>
    <row r="117" spans="1:14" s="2" customFormat="1" ht="17.45" customHeight="1">
      <c r="A117" s="1" t="s">
        <v>123</v>
      </c>
    </row>
    <row r="118" spans="1:14" s="2" customFormat="1" ht="10.5" customHeight="1" thickBot="1">
      <c r="A118" s="1"/>
    </row>
    <row r="119" spans="1:14" s="2" customFormat="1" ht="16.5" customHeight="1" thickBot="1">
      <c r="A119" s="4" t="s">
        <v>0</v>
      </c>
      <c r="B119" s="5" t="s">
        <v>1</v>
      </c>
      <c r="C119" s="5" t="s">
        <v>2</v>
      </c>
      <c r="D119" s="5">
        <v>2</v>
      </c>
      <c r="E119" s="5">
        <v>3</v>
      </c>
      <c r="F119" s="5">
        <v>4</v>
      </c>
      <c r="G119" s="5">
        <v>5</v>
      </c>
      <c r="H119" s="5">
        <v>6</v>
      </c>
      <c r="I119" s="5">
        <v>7</v>
      </c>
      <c r="J119" s="6"/>
      <c r="K119" s="13" t="s">
        <v>9</v>
      </c>
      <c r="L119" s="14">
        <f>(8456/21934)</f>
        <v>0.38552019695449985</v>
      </c>
    </row>
    <row r="120" spans="1:14" s="2" customFormat="1" ht="16.5" customHeight="1" thickBot="1">
      <c r="A120" s="7" t="s">
        <v>127</v>
      </c>
      <c r="B120" s="44" t="s">
        <v>16</v>
      </c>
      <c r="C120" s="10">
        <v>1574</v>
      </c>
      <c r="D120" s="10">
        <v>1618</v>
      </c>
      <c r="E120" s="9">
        <v>1748</v>
      </c>
      <c r="F120" s="10"/>
      <c r="G120" s="10"/>
      <c r="H120" s="10"/>
      <c r="I120" s="10"/>
      <c r="J120" s="11" t="s">
        <v>4</v>
      </c>
      <c r="L120" s="13" t="s">
        <v>11</v>
      </c>
      <c r="M120" s="13" t="s">
        <v>12</v>
      </c>
      <c r="N120" s="13" t="s">
        <v>13</v>
      </c>
    </row>
    <row r="121" spans="1:14" s="2" customFormat="1" ht="16.5" customHeight="1" thickBot="1">
      <c r="A121" s="7" t="s">
        <v>126</v>
      </c>
      <c r="B121" s="8" t="s">
        <v>3</v>
      </c>
      <c r="C121" s="10">
        <v>1400</v>
      </c>
      <c r="D121" s="10">
        <v>1418</v>
      </c>
      <c r="E121" s="10">
        <v>1454</v>
      </c>
      <c r="F121" s="10">
        <v>1472</v>
      </c>
      <c r="G121" s="10">
        <v>1608</v>
      </c>
      <c r="H121" s="10">
        <v>1632</v>
      </c>
      <c r="I121" s="9">
        <v>1869</v>
      </c>
      <c r="J121" s="11" t="s">
        <v>7</v>
      </c>
      <c r="K121" s="16" t="s">
        <v>5</v>
      </c>
      <c r="L121" s="17">
        <f>(C124+C127)</f>
        <v>1331</v>
      </c>
      <c r="M121" s="14">
        <f>SUM(L121/L127)</f>
        <v>0.16098209966134494</v>
      </c>
    </row>
    <row r="122" spans="1:14" s="2" customFormat="1" ht="16.5" customHeight="1" thickBot="1">
      <c r="A122" s="7" t="s">
        <v>128</v>
      </c>
      <c r="B122" s="44" t="s">
        <v>16</v>
      </c>
      <c r="C122" s="10">
        <v>1315</v>
      </c>
      <c r="D122" s="10">
        <v>1363</v>
      </c>
      <c r="E122" s="10">
        <v>1405</v>
      </c>
      <c r="F122" s="10">
        <v>1415</v>
      </c>
      <c r="G122" s="9">
        <v>1709</v>
      </c>
      <c r="H122" s="10"/>
      <c r="I122" s="9"/>
      <c r="J122" s="11" t="s">
        <v>8</v>
      </c>
      <c r="K122" s="20" t="s">
        <v>3</v>
      </c>
      <c r="L122" s="17">
        <v>1400</v>
      </c>
      <c r="M122" s="14">
        <f>SUM(L122/L127)</f>
        <v>0.16932752781809385</v>
      </c>
      <c r="N122" s="2">
        <v>1</v>
      </c>
    </row>
    <row r="123" spans="1:14" s="2" customFormat="1" ht="16.5" customHeight="1" thickBot="1">
      <c r="A123" s="7" t="s">
        <v>129</v>
      </c>
      <c r="B123" s="31" t="s">
        <v>18</v>
      </c>
      <c r="C123" s="10">
        <v>1006</v>
      </c>
      <c r="D123" s="10">
        <v>1022</v>
      </c>
      <c r="E123" s="10">
        <v>1072</v>
      </c>
      <c r="F123" s="10">
        <v>1088</v>
      </c>
      <c r="G123" s="10">
        <v>1110</v>
      </c>
      <c r="H123" s="10">
        <v>1114</v>
      </c>
      <c r="I123" s="9">
        <v>1400</v>
      </c>
      <c r="J123" s="11" t="s">
        <v>6</v>
      </c>
      <c r="K123" s="21" t="s">
        <v>16</v>
      </c>
      <c r="L123" s="17">
        <f>(C120+C122)</f>
        <v>2889</v>
      </c>
      <c r="M123" s="14">
        <f>SUM(L123/L127)</f>
        <v>0.34941944847605227</v>
      </c>
      <c r="N123" s="2">
        <v>2</v>
      </c>
    </row>
    <row r="124" spans="1:14" s="2" customFormat="1" ht="16.5" customHeight="1" thickBot="1">
      <c r="A124" s="18" t="s">
        <v>124</v>
      </c>
      <c r="B124" s="19" t="s">
        <v>5</v>
      </c>
      <c r="C124" s="10">
        <v>719</v>
      </c>
      <c r="D124" s="10">
        <v>731</v>
      </c>
      <c r="E124" s="10">
        <v>995</v>
      </c>
      <c r="F124" s="10">
        <v>1024</v>
      </c>
      <c r="G124" s="10">
        <v>1097</v>
      </c>
      <c r="H124" s="10">
        <v>1104</v>
      </c>
      <c r="I124" s="10">
        <v>1158</v>
      </c>
      <c r="J124" s="11"/>
      <c r="K124" s="26" t="s">
        <v>18</v>
      </c>
      <c r="L124" s="17">
        <v>1006</v>
      </c>
      <c r="M124" s="14">
        <f>SUM(L124/L127)</f>
        <v>0.12167392356071602</v>
      </c>
      <c r="N124" s="2">
        <v>1</v>
      </c>
    </row>
    <row r="125" spans="1:14" s="2" customFormat="1" ht="16.5" customHeight="1" thickBot="1">
      <c r="A125" s="18" t="s">
        <v>130</v>
      </c>
      <c r="B125" s="23" t="s">
        <v>43</v>
      </c>
      <c r="C125" s="10">
        <v>682</v>
      </c>
      <c r="D125" s="10">
        <v>759</v>
      </c>
      <c r="E125" s="10">
        <v>789</v>
      </c>
      <c r="F125" s="10">
        <v>800</v>
      </c>
      <c r="G125" s="10">
        <v>927</v>
      </c>
      <c r="H125" s="10">
        <v>947</v>
      </c>
      <c r="I125" s="9" t="s">
        <v>20</v>
      </c>
      <c r="K125" s="49" t="s">
        <v>22</v>
      </c>
      <c r="L125" s="17">
        <v>676</v>
      </c>
      <c r="M125" s="14">
        <f>SUM(L125/L127)</f>
        <v>8.1761006289308172E-2</v>
      </c>
    </row>
    <row r="126" spans="1:14" s="2" customFormat="1" ht="16.5" customHeight="1" thickBot="1">
      <c r="A126" s="18" t="s">
        <v>133</v>
      </c>
      <c r="B126" s="48" t="s">
        <v>22</v>
      </c>
      <c r="C126" s="10">
        <v>676</v>
      </c>
      <c r="D126" s="10">
        <v>709</v>
      </c>
      <c r="E126" s="10">
        <v>732</v>
      </c>
      <c r="F126" s="10">
        <v>742</v>
      </c>
      <c r="G126" s="10" t="s">
        <v>20</v>
      </c>
      <c r="K126" s="13" t="s">
        <v>17</v>
      </c>
      <c r="L126" s="17">
        <f>(C125+C128+C129)</f>
        <v>966</v>
      </c>
      <c r="M126" s="14">
        <f>SUM(L126/L127)</f>
        <v>0.11683599419448476</v>
      </c>
    </row>
    <row r="127" spans="1:14" s="2" customFormat="1" ht="16.5" customHeight="1" thickBot="1">
      <c r="A127" s="18" t="s">
        <v>125</v>
      </c>
      <c r="B127" s="19" t="s">
        <v>5</v>
      </c>
      <c r="C127" s="10">
        <v>612</v>
      </c>
      <c r="D127" s="10">
        <v>615</v>
      </c>
      <c r="E127" s="10" t="s">
        <v>20</v>
      </c>
      <c r="I127" s="17"/>
      <c r="L127" s="24">
        <v>8268</v>
      </c>
    </row>
    <row r="128" spans="1:14" s="2" customFormat="1" ht="16.5" customHeight="1" thickBot="1">
      <c r="A128" s="18" t="s">
        <v>132</v>
      </c>
      <c r="B128" s="23" t="s">
        <v>14</v>
      </c>
      <c r="C128" s="10">
        <v>229</v>
      </c>
      <c r="D128" s="10" t="s">
        <v>20</v>
      </c>
      <c r="H128" s="17"/>
      <c r="I128" s="17"/>
      <c r="K128" s="13"/>
      <c r="L128"/>
      <c r="M128"/>
      <c r="N128"/>
    </row>
    <row r="129" spans="1:14" s="2" customFormat="1" ht="16.5" customHeight="1" thickBot="1">
      <c r="A129" s="18" t="s">
        <v>131</v>
      </c>
      <c r="B129" s="23" t="s">
        <v>14</v>
      </c>
      <c r="C129" s="10">
        <v>55</v>
      </c>
      <c r="D129" s="10" t="s">
        <v>20</v>
      </c>
      <c r="G129" s="17"/>
      <c r="H129" s="17"/>
      <c r="I129" s="17"/>
      <c r="J129" s="14"/>
      <c r="L129" s="24"/>
    </row>
    <row r="131" spans="1:14" s="2" customFormat="1" ht="17.45" customHeight="1">
      <c r="A131" s="1" t="s">
        <v>134</v>
      </c>
    </row>
    <row r="132" spans="1:14" s="2" customFormat="1" ht="10.5" customHeight="1" thickBot="1">
      <c r="A132" s="1"/>
    </row>
    <row r="133" spans="1:14" s="2" customFormat="1" ht="16.5" customHeight="1" thickBot="1">
      <c r="A133" s="4" t="s">
        <v>0</v>
      </c>
      <c r="B133" s="5" t="s">
        <v>1</v>
      </c>
      <c r="C133" s="5" t="s">
        <v>2</v>
      </c>
      <c r="D133" s="5">
        <v>2</v>
      </c>
      <c r="E133" s="5">
        <v>3</v>
      </c>
      <c r="F133" s="5">
        <v>4</v>
      </c>
      <c r="G133" s="5">
        <v>5</v>
      </c>
      <c r="H133" s="5">
        <v>6</v>
      </c>
      <c r="I133" s="6"/>
      <c r="J133" s="13" t="s">
        <v>9</v>
      </c>
      <c r="K133" s="14">
        <f>(9629/23803)</f>
        <v>0.40452884090240726</v>
      </c>
    </row>
    <row r="134" spans="1:14" s="2" customFormat="1" ht="16.5" customHeight="1" thickBot="1">
      <c r="A134" s="7" t="s">
        <v>138</v>
      </c>
      <c r="B134" s="44" t="s">
        <v>16</v>
      </c>
      <c r="C134" s="9">
        <v>2598</v>
      </c>
      <c r="D134" s="10"/>
      <c r="E134" s="10"/>
      <c r="F134" s="10"/>
      <c r="G134" s="10"/>
      <c r="H134" s="10"/>
      <c r="I134" s="11" t="s">
        <v>4</v>
      </c>
      <c r="K134" s="13" t="s">
        <v>11</v>
      </c>
      <c r="L134" s="13" t="s">
        <v>12</v>
      </c>
      <c r="M134" s="13" t="s">
        <v>13</v>
      </c>
    </row>
    <row r="135" spans="1:14" s="2" customFormat="1" ht="16.5" customHeight="1" thickBot="1">
      <c r="A135" s="7" t="s">
        <v>141</v>
      </c>
      <c r="B135" s="15" t="s">
        <v>14</v>
      </c>
      <c r="C135" s="10">
        <v>1381</v>
      </c>
      <c r="D135" s="10">
        <v>1460</v>
      </c>
      <c r="E135" s="10">
        <v>1509</v>
      </c>
      <c r="F135" s="10">
        <v>1527</v>
      </c>
      <c r="G135" s="10">
        <v>1791</v>
      </c>
      <c r="H135" s="9">
        <v>2003</v>
      </c>
      <c r="I135" s="11" t="s">
        <v>8</v>
      </c>
      <c r="J135" s="16" t="s">
        <v>5</v>
      </c>
      <c r="K135" s="17">
        <f>(C139+C141)</f>
        <v>1109</v>
      </c>
      <c r="L135" s="14">
        <f>SUM(K135/K141)</f>
        <v>0.11723044397463002</v>
      </c>
    </row>
    <row r="136" spans="1:14" s="2" customFormat="1" ht="16.5" customHeight="1" thickBot="1">
      <c r="A136" s="7" t="s">
        <v>137</v>
      </c>
      <c r="B136" s="8" t="s">
        <v>3</v>
      </c>
      <c r="C136" s="10">
        <v>1234</v>
      </c>
      <c r="D136" s="10">
        <v>1310</v>
      </c>
      <c r="E136" s="10">
        <v>1317</v>
      </c>
      <c r="F136" s="10">
        <v>1337</v>
      </c>
      <c r="G136" s="10">
        <v>1476</v>
      </c>
      <c r="H136" s="9">
        <v>1655</v>
      </c>
      <c r="I136" s="11" t="s">
        <v>6</v>
      </c>
      <c r="J136" s="20" t="s">
        <v>3</v>
      </c>
      <c r="K136" s="17">
        <v>1234</v>
      </c>
      <c r="L136" s="14">
        <f>SUM(K136/K141)</f>
        <v>0.13044397463002114</v>
      </c>
      <c r="M136" s="2">
        <v>1</v>
      </c>
    </row>
    <row r="137" spans="1:14" s="2" customFormat="1" ht="16.5" customHeight="1" thickBot="1">
      <c r="A137" s="18" t="s">
        <v>140</v>
      </c>
      <c r="B137" s="27" t="s">
        <v>18</v>
      </c>
      <c r="C137" s="10">
        <v>1123</v>
      </c>
      <c r="D137" s="10">
        <v>1202</v>
      </c>
      <c r="E137" s="10">
        <v>1223</v>
      </c>
      <c r="F137" s="10">
        <v>1251</v>
      </c>
      <c r="G137" s="10">
        <v>1299</v>
      </c>
      <c r="H137" s="10">
        <v>1411</v>
      </c>
      <c r="I137" s="11"/>
      <c r="J137" s="21" t="s">
        <v>16</v>
      </c>
      <c r="K137" s="17">
        <f>(C134+C138)</f>
        <v>3605</v>
      </c>
      <c r="L137" s="14">
        <f>SUM(K137/K141)</f>
        <v>0.3810782241014799</v>
      </c>
      <c r="M137" s="2">
        <v>2</v>
      </c>
    </row>
    <row r="138" spans="1:14" s="2" customFormat="1" ht="16.5" customHeight="1" thickBot="1">
      <c r="A138" s="7" t="s">
        <v>139</v>
      </c>
      <c r="B138" s="44" t="s">
        <v>16</v>
      </c>
      <c r="C138" s="10">
        <v>1007</v>
      </c>
      <c r="D138" s="10">
        <v>1348</v>
      </c>
      <c r="E138" s="10">
        <v>1362</v>
      </c>
      <c r="F138" s="10">
        <v>1379</v>
      </c>
      <c r="G138" s="10">
        <v>1642</v>
      </c>
      <c r="H138" s="9">
        <v>1822</v>
      </c>
      <c r="I138" s="11" t="s">
        <v>7</v>
      </c>
      <c r="J138" s="26" t="s">
        <v>18</v>
      </c>
      <c r="K138" s="17">
        <v>1123</v>
      </c>
      <c r="L138" s="14">
        <f>SUM(K138/K141)</f>
        <v>0.11871035940803383</v>
      </c>
    </row>
    <row r="139" spans="1:14" s="2" customFormat="1" ht="16.5" customHeight="1" thickBot="1">
      <c r="A139" s="18" t="s">
        <v>136</v>
      </c>
      <c r="B139" s="19" t="s">
        <v>5</v>
      </c>
      <c r="C139" s="10">
        <v>789</v>
      </c>
      <c r="D139" s="10">
        <v>822</v>
      </c>
      <c r="E139" s="10">
        <v>830</v>
      </c>
      <c r="F139" s="10">
        <v>1027</v>
      </c>
      <c r="G139" s="10">
        <v>1148</v>
      </c>
      <c r="H139" s="10" t="s">
        <v>20</v>
      </c>
      <c r="J139" s="49" t="s">
        <v>22</v>
      </c>
      <c r="K139" s="17">
        <v>544</v>
      </c>
      <c r="L139" s="14">
        <f>SUM(K139/K141)</f>
        <v>5.7505285412262158E-2</v>
      </c>
    </row>
    <row r="140" spans="1:14" s="2" customFormat="1" ht="16.5" customHeight="1" thickBot="1">
      <c r="A140" s="18" t="s">
        <v>145</v>
      </c>
      <c r="B140" s="48" t="s">
        <v>22</v>
      </c>
      <c r="C140" s="10">
        <v>544</v>
      </c>
      <c r="D140" s="10">
        <v>580</v>
      </c>
      <c r="E140" s="10">
        <v>591</v>
      </c>
      <c r="F140" s="10">
        <v>610</v>
      </c>
      <c r="G140" s="10" t="s">
        <v>20</v>
      </c>
      <c r="J140" s="13" t="s">
        <v>17</v>
      </c>
      <c r="K140" s="17">
        <f>(C135+C142+C143+C144)</f>
        <v>1845</v>
      </c>
      <c r="L140" s="14">
        <f>SUM(K140/K141)</f>
        <v>0.19503171247357293</v>
      </c>
      <c r="M140" s="2">
        <v>1</v>
      </c>
    </row>
    <row r="141" spans="1:14" s="2" customFormat="1" ht="16.5" customHeight="1" thickBot="1">
      <c r="A141" s="18" t="s">
        <v>135</v>
      </c>
      <c r="B141" s="19" t="s">
        <v>5</v>
      </c>
      <c r="C141" s="10">
        <v>320</v>
      </c>
      <c r="D141" s="10">
        <v>334</v>
      </c>
      <c r="E141" s="10">
        <v>341</v>
      </c>
      <c r="F141" s="10" t="s">
        <v>20</v>
      </c>
      <c r="K141" s="24">
        <v>9460</v>
      </c>
    </row>
    <row r="142" spans="1:14" s="2" customFormat="1" ht="16.5" customHeight="1" thickBot="1">
      <c r="A142" s="18" t="s">
        <v>144</v>
      </c>
      <c r="B142" s="23" t="s">
        <v>14</v>
      </c>
      <c r="C142" s="10">
        <v>314</v>
      </c>
      <c r="D142" s="10">
        <v>347</v>
      </c>
      <c r="E142" s="10">
        <v>377</v>
      </c>
      <c r="F142" s="10">
        <v>381</v>
      </c>
      <c r="G142" s="10" t="s">
        <v>20</v>
      </c>
      <c r="H142" s="17"/>
      <c r="K142" s="13"/>
      <c r="L142"/>
      <c r="M142"/>
      <c r="N142"/>
    </row>
    <row r="143" spans="1:14" s="2" customFormat="1" ht="16.5" customHeight="1" thickBot="1">
      <c r="A143" s="18" t="s">
        <v>142</v>
      </c>
      <c r="B143" s="23" t="s">
        <v>14</v>
      </c>
      <c r="C143" s="10">
        <v>79</v>
      </c>
      <c r="D143" s="10">
        <v>88</v>
      </c>
      <c r="E143" s="10" t="s">
        <v>20</v>
      </c>
      <c r="G143" s="17"/>
      <c r="H143" s="17"/>
      <c r="J143" s="14"/>
      <c r="L143" s="24"/>
    </row>
    <row r="144" spans="1:14" s="2" customFormat="1" ht="16.5" customHeight="1" thickBot="1">
      <c r="A144" s="18" t="s">
        <v>143</v>
      </c>
      <c r="B144" s="23" t="s">
        <v>14</v>
      </c>
      <c r="C144" s="10">
        <v>71</v>
      </c>
      <c r="D144" s="10">
        <v>76</v>
      </c>
      <c r="E144" s="10" t="s">
        <v>20</v>
      </c>
      <c r="F144" s="17"/>
      <c r="G144" s="17"/>
      <c r="H144" s="17"/>
    </row>
    <row r="146" spans="1:18" s="2" customFormat="1" ht="17.45" customHeight="1">
      <c r="A146" s="1" t="s">
        <v>146</v>
      </c>
    </row>
    <row r="147" spans="1:18" s="2" customFormat="1" ht="8.25" customHeight="1" thickBot="1">
      <c r="A147" s="1"/>
    </row>
    <row r="148" spans="1:18" s="2" customFormat="1" ht="17.45" customHeight="1" thickBot="1">
      <c r="A148" s="4" t="s">
        <v>0</v>
      </c>
      <c r="B148" s="5" t="s">
        <v>1</v>
      </c>
      <c r="C148" s="5" t="s">
        <v>2</v>
      </c>
      <c r="D148" s="5">
        <v>2</v>
      </c>
      <c r="E148" s="5">
        <v>3</v>
      </c>
      <c r="F148" s="5">
        <v>4</v>
      </c>
      <c r="G148" s="5">
        <v>5</v>
      </c>
      <c r="H148" s="5">
        <v>6</v>
      </c>
      <c r="I148" s="5">
        <v>7</v>
      </c>
      <c r="J148" s="5">
        <v>8</v>
      </c>
      <c r="K148" s="5">
        <v>9</v>
      </c>
      <c r="L148" s="5">
        <v>10</v>
      </c>
      <c r="M148" s="5"/>
      <c r="N148" s="13" t="s">
        <v>9</v>
      </c>
      <c r="O148" s="14">
        <f>(17721/39363)</f>
        <v>0.4501943449432208</v>
      </c>
    </row>
    <row r="149" spans="1:18" s="2" customFormat="1" ht="17.45" customHeight="1" thickBot="1">
      <c r="A149" s="7" t="s">
        <v>151</v>
      </c>
      <c r="B149" s="8" t="s">
        <v>3</v>
      </c>
      <c r="C149" s="9">
        <v>2637</v>
      </c>
      <c r="D149" s="10"/>
      <c r="E149" s="9"/>
      <c r="F149" s="10"/>
      <c r="G149" s="10"/>
      <c r="H149" s="9"/>
      <c r="I149" s="10"/>
      <c r="J149" s="10"/>
      <c r="K149" s="10"/>
      <c r="L149" s="10"/>
      <c r="M149" s="11" t="s">
        <v>4</v>
      </c>
      <c r="O149" s="13" t="s">
        <v>11</v>
      </c>
      <c r="P149" s="13" t="s">
        <v>12</v>
      </c>
      <c r="Q149" s="13" t="s">
        <v>13</v>
      </c>
      <c r="R149" s="13"/>
    </row>
    <row r="150" spans="1:18" s="2" customFormat="1" ht="17.45" customHeight="1" thickBot="1">
      <c r="A150" s="7" t="s">
        <v>160</v>
      </c>
      <c r="B150" s="44" t="s">
        <v>16</v>
      </c>
      <c r="C150" s="10">
        <v>1986</v>
      </c>
      <c r="D150" s="10">
        <v>1993</v>
      </c>
      <c r="E150" s="10">
        <v>2008</v>
      </c>
      <c r="F150" s="10">
        <v>2033</v>
      </c>
      <c r="G150" s="10">
        <v>2057</v>
      </c>
      <c r="H150" s="10">
        <v>2116</v>
      </c>
      <c r="I150" s="10">
        <v>2239</v>
      </c>
      <c r="J150" s="9">
        <v>2530</v>
      </c>
      <c r="K150" s="9"/>
      <c r="L150" s="9"/>
      <c r="M150" s="11" t="s">
        <v>8</v>
      </c>
      <c r="N150" s="16" t="s">
        <v>5</v>
      </c>
      <c r="O150" s="17">
        <f>(C155+C156+C158)</f>
        <v>3522</v>
      </c>
      <c r="P150" s="14">
        <f>SUM(O150/O156)</f>
        <v>0.20036409147798384</v>
      </c>
      <c r="Q150" s="2">
        <v>1</v>
      </c>
    </row>
    <row r="151" spans="1:18" s="2" customFormat="1" ht="17.45" customHeight="1" thickBot="1">
      <c r="A151" s="7" t="s">
        <v>154</v>
      </c>
      <c r="B151" s="44" t="s">
        <v>16</v>
      </c>
      <c r="C151" s="10">
        <v>1843</v>
      </c>
      <c r="D151" s="10">
        <v>1850</v>
      </c>
      <c r="E151" s="10">
        <v>1858</v>
      </c>
      <c r="F151" s="10">
        <v>1878</v>
      </c>
      <c r="G151" s="10">
        <v>1898</v>
      </c>
      <c r="H151" s="10">
        <v>1930</v>
      </c>
      <c r="I151" s="10">
        <v>2033</v>
      </c>
      <c r="J151" s="10">
        <v>2173</v>
      </c>
      <c r="K151" s="10">
        <v>2282</v>
      </c>
      <c r="L151" s="9">
        <v>2379</v>
      </c>
      <c r="M151" s="11" t="s">
        <v>10</v>
      </c>
      <c r="N151" s="20" t="s">
        <v>3</v>
      </c>
      <c r="O151" s="17">
        <f>(C149+C153+C154)</f>
        <v>6009</v>
      </c>
      <c r="P151" s="14">
        <f>SUM(O151/O156)</f>
        <v>0.34184776425076802</v>
      </c>
      <c r="Q151" s="2">
        <v>2</v>
      </c>
    </row>
    <row r="152" spans="1:18" s="2" customFormat="1" ht="17.45" customHeight="1" thickBot="1">
      <c r="A152" s="7" t="s">
        <v>150</v>
      </c>
      <c r="B152" s="44" t="s">
        <v>16</v>
      </c>
      <c r="C152" s="10">
        <v>1788</v>
      </c>
      <c r="D152" s="10">
        <v>1795</v>
      </c>
      <c r="E152" s="10">
        <v>1800</v>
      </c>
      <c r="F152" s="10">
        <v>1820</v>
      </c>
      <c r="G152" s="10">
        <v>1856</v>
      </c>
      <c r="H152" s="10">
        <v>1877</v>
      </c>
      <c r="I152" s="10">
        <v>2069</v>
      </c>
      <c r="J152" s="10">
        <v>2376</v>
      </c>
      <c r="K152" s="9">
        <v>2565</v>
      </c>
      <c r="L152" s="9"/>
      <c r="M152" s="11" t="s">
        <v>6</v>
      </c>
      <c r="N152" s="21" t="s">
        <v>16</v>
      </c>
      <c r="O152" s="17">
        <f>(C151+C150+C152)</f>
        <v>5617</v>
      </c>
      <c r="P152" s="14">
        <f>SUM(O152/O156)</f>
        <v>0.31954716122425758</v>
      </c>
      <c r="Q152" s="2">
        <v>3</v>
      </c>
    </row>
    <row r="153" spans="1:18" s="2" customFormat="1" ht="17.45" customHeight="1" thickBot="1">
      <c r="A153" s="7" t="s">
        <v>152</v>
      </c>
      <c r="B153" s="8" t="s">
        <v>3</v>
      </c>
      <c r="C153" s="10">
        <v>1704</v>
      </c>
      <c r="D153" s="10">
        <v>1712</v>
      </c>
      <c r="E153" s="10">
        <v>1745</v>
      </c>
      <c r="F153" s="10">
        <v>1759</v>
      </c>
      <c r="G153" s="10">
        <v>1783</v>
      </c>
      <c r="H153" s="10">
        <v>1827</v>
      </c>
      <c r="I153" s="10">
        <v>1867</v>
      </c>
      <c r="J153" s="10">
        <v>2032</v>
      </c>
      <c r="K153" s="10">
        <v>2149</v>
      </c>
      <c r="L153" s="9">
        <v>2240</v>
      </c>
      <c r="M153" s="11" t="s">
        <v>15</v>
      </c>
      <c r="N153" s="26" t="s">
        <v>18</v>
      </c>
      <c r="O153" s="17">
        <v>304</v>
      </c>
      <c r="P153" s="14">
        <f>SUM(O153/O156)</f>
        <v>1.7294345204232564E-2</v>
      </c>
    </row>
    <row r="154" spans="1:18" s="2" customFormat="1" ht="17.45" customHeight="1" thickBot="1">
      <c r="A154" s="18" t="s">
        <v>153</v>
      </c>
      <c r="B154" s="28" t="s">
        <v>3</v>
      </c>
      <c r="C154" s="10">
        <v>1668</v>
      </c>
      <c r="D154" s="10">
        <v>1675</v>
      </c>
      <c r="E154" s="10">
        <v>1719</v>
      </c>
      <c r="F154" s="10">
        <v>1727</v>
      </c>
      <c r="G154" s="10">
        <v>1743</v>
      </c>
      <c r="H154" s="10">
        <v>1785</v>
      </c>
      <c r="I154" s="10">
        <v>1828</v>
      </c>
      <c r="J154" s="10">
        <v>1900</v>
      </c>
      <c r="K154" s="10">
        <v>2004</v>
      </c>
      <c r="L154" s="10">
        <v>2061</v>
      </c>
      <c r="M154" s="25"/>
      <c r="N154" s="49" t="s">
        <v>22</v>
      </c>
      <c r="O154" s="17">
        <v>1077</v>
      </c>
      <c r="P154" s="14">
        <f>SUM(O154/O156)</f>
        <v>6.1269769029468651E-2</v>
      </c>
      <c r="R154" s="14"/>
    </row>
    <row r="155" spans="1:18" s="2" customFormat="1" ht="17.45" customHeight="1" thickBot="1">
      <c r="A155" s="18" t="s">
        <v>148</v>
      </c>
      <c r="B155" s="19" t="s">
        <v>5</v>
      </c>
      <c r="C155" s="10">
        <v>1384</v>
      </c>
      <c r="D155" s="10">
        <v>1389</v>
      </c>
      <c r="E155" s="10">
        <v>1391</v>
      </c>
      <c r="F155" s="10">
        <v>1395</v>
      </c>
      <c r="G155" s="10">
        <v>1403</v>
      </c>
      <c r="H155" s="10">
        <v>1561</v>
      </c>
      <c r="I155" s="10">
        <v>1579</v>
      </c>
      <c r="J155" s="10">
        <v>1646</v>
      </c>
      <c r="K155" s="10" t="s">
        <v>20</v>
      </c>
      <c r="N155" s="13" t="s">
        <v>17</v>
      </c>
      <c r="O155" s="17">
        <f>(C159+C161+C162)</f>
        <v>1049</v>
      </c>
      <c r="P155" s="14">
        <f>SUM(O155/O156)</f>
        <v>5.967686881328934E-2</v>
      </c>
    </row>
    <row r="156" spans="1:18" s="2" customFormat="1" ht="17.45" customHeight="1" thickBot="1">
      <c r="A156" s="7" t="s">
        <v>147</v>
      </c>
      <c r="B156" s="12" t="s">
        <v>5</v>
      </c>
      <c r="C156" s="10">
        <v>1356</v>
      </c>
      <c r="D156" s="10">
        <v>1359</v>
      </c>
      <c r="E156" s="10">
        <v>1364</v>
      </c>
      <c r="F156" s="10">
        <v>1374</v>
      </c>
      <c r="G156" s="10">
        <v>1386</v>
      </c>
      <c r="H156" s="10">
        <v>1720</v>
      </c>
      <c r="I156" s="10">
        <v>1736</v>
      </c>
      <c r="J156" s="10">
        <v>1830</v>
      </c>
      <c r="K156" s="9">
        <v>2757</v>
      </c>
      <c r="L156" s="9"/>
      <c r="M156" s="11" t="s">
        <v>7</v>
      </c>
      <c r="O156" s="24">
        <v>17578</v>
      </c>
    </row>
    <row r="157" spans="1:18" s="2" customFormat="1" ht="17.45" customHeight="1" thickBot="1">
      <c r="A157" s="18" t="s">
        <v>155</v>
      </c>
      <c r="B157" s="48" t="s">
        <v>22</v>
      </c>
      <c r="C157" s="10">
        <v>1077</v>
      </c>
      <c r="D157" s="10">
        <v>1088</v>
      </c>
      <c r="E157" s="10">
        <v>1093</v>
      </c>
      <c r="F157" s="10">
        <v>1131</v>
      </c>
      <c r="G157" s="10">
        <v>1162</v>
      </c>
      <c r="H157" s="10">
        <v>1200</v>
      </c>
      <c r="I157" s="10">
        <v>1375</v>
      </c>
      <c r="J157" s="10" t="s">
        <v>20</v>
      </c>
      <c r="L157" s="13"/>
      <c r="N157" s="14"/>
    </row>
    <row r="158" spans="1:18" s="2" customFormat="1" ht="17.45" customHeight="1" thickBot="1">
      <c r="A158" s="18" t="s">
        <v>149</v>
      </c>
      <c r="B158" s="19" t="s">
        <v>5</v>
      </c>
      <c r="C158" s="10">
        <v>782</v>
      </c>
      <c r="D158" s="10">
        <v>784</v>
      </c>
      <c r="E158" s="10">
        <v>789</v>
      </c>
      <c r="F158" s="10">
        <v>798</v>
      </c>
      <c r="G158" s="10">
        <v>810</v>
      </c>
      <c r="H158" s="10" t="s">
        <v>20</v>
      </c>
      <c r="M158" s="13"/>
      <c r="O158" s="14"/>
    </row>
    <row r="159" spans="1:18" s="2" customFormat="1" ht="17.45" customHeight="1" thickBot="1">
      <c r="A159" s="18" t="s">
        <v>156</v>
      </c>
      <c r="B159" s="23" t="s">
        <v>43</v>
      </c>
      <c r="C159" s="10">
        <v>639</v>
      </c>
      <c r="D159" s="10">
        <v>654</v>
      </c>
      <c r="E159" s="10">
        <v>655</v>
      </c>
      <c r="F159" s="10">
        <v>735</v>
      </c>
      <c r="G159" s="10">
        <v>859</v>
      </c>
      <c r="H159" s="10">
        <v>875</v>
      </c>
      <c r="I159" s="10" t="s">
        <v>20</v>
      </c>
      <c r="K159" s="13"/>
      <c r="M159" s="14"/>
    </row>
    <row r="160" spans="1:18" s="2" customFormat="1" ht="17.45" customHeight="1" thickBot="1">
      <c r="A160" s="18" t="s">
        <v>159</v>
      </c>
      <c r="B160" s="27" t="s">
        <v>18</v>
      </c>
      <c r="C160" s="10">
        <v>304</v>
      </c>
      <c r="D160" s="10">
        <v>308</v>
      </c>
      <c r="E160" s="10">
        <v>308</v>
      </c>
      <c r="F160" s="10" t="s">
        <v>20</v>
      </c>
      <c r="L160" s="24"/>
    </row>
    <row r="161" spans="1:19" s="2" customFormat="1" ht="17.45" customHeight="1" thickBot="1">
      <c r="A161" s="18" t="s">
        <v>157</v>
      </c>
      <c r="B161" s="23" t="s">
        <v>14</v>
      </c>
      <c r="C161" s="10">
        <v>285</v>
      </c>
      <c r="D161" s="10">
        <v>320</v>
      </c>
      <c r="E161" s="10">
        <v>322</v>
      </c>
      <c r="F161" s="10">
        <v>361</v>
      </c>
      <c r="G161" s="10" t="s">
        <v>20</v>
      </c>
      <c r="J161" s="13"/>
      <c r="L161" s="14"/>
    </row>
    <row r="162" spans="1:19" s="2" customFormat="1" ht="17.45" customHeight="1" thickBot="1">
      <c r="A162" s="18" t="s">
        <v>158</v>
      </c>
      <c r="B162" s="23" t="s">
        <v>14</v>
      </c>
      <c r="C162" s="10">
        <v>125</v>
      </c>
      <c r="D162" s="10" t="s">
        <v>20</v>
      </c>
      <c r="F162" s="17"/>
      <c r="G162" s="17"/>
      <c r="J162" s="13"/>
      <c r="L162" s="14"/>
    </row>
    <row r="164" spans="1:19" s="33" customFormat="1" ht="15" customHeight="1">
      <c r="B164" s="37" t="s">
        <v>19</v>
      </c>
      <c r="C164" s="39" t="s">
        <v>5</v>
      </c>
      <c r="D164" s="40" t="s">
        <v>3</v>
      </c>
      <c r="E164" s="41" t="s">
        <v>16</v>
      </c>
      <c r="F164" s="42" t="s">
        <v>18</v>
      </c>
      <c r="G164" s="50" t="s">
        <v>22</v>
      </c>
      <c r="H164" s="82" t="s">
        <v>30</v>
      </c>
      <c r="I164" s="37" t="s">
        <v>17</v>
      </c>
      <c r="Q164" s="34"/>
      <c r="R164" s="35"/>
      <c r="S164" s="36"/>
    </row>
    <row r="165" spans="1:19" s="33" customFormat="1" ht="15" customHeight="1">
      <c r="A165" s="33" t="s">
        <v>11</v>
      </c>
      <c r="B165" s="38">
        <f>(O156+K141+L127+K115+M101+P83+N68+N52+L38+K26+M10)</f>
        <v>160911</v>
      </c>
      <c r="C165" s="35">
        <f>(O150+K135+L121+K109+M94+P76+N62+N46+L33+K20+M5)</f>
        <v>29131</v>
      </c>
      <c r="D165" s="35">
        <f>(O151+K136+L122+M95+P77+N63+N47+L34+K21+M6+K110)</f>
        <v>30103</v>
      </c>
      <c r="E165" s="35">
        <f>(O152+K137+L123+K111+M96+P78+N64+N48+L35+K22+M7)</f>
        <v>47297</v>
      </c>
      <c r="F165" s="35">
        <f>(O153+K138+L124+K112+M97+P79+N65+N49+L36+K23+M8)</f>
        <v>20385</v>
      </c>
      <c r="G165" s="35">
        <f>(O154+K139+L125+K113+M98+P80+N66+K24)</f>
        <v>5695</v>
      </c>
      <c r="H165" s="35">
        <f>(M99+P81+N50)</f>
        <v>1271</v>
      </c>
      <c r="I165" s="35">
        <f>(O155+K140+L126+K114+M100+P82+N67+N51+L37+K25+M9)</f>
        <v>27029</v>
      </c>
      <c r="K165" s="35"/>
      <c r="Q165" s="37"/>
      <c r="R165" s="38"/>
      <c r="S165" s="36"/>
    </row>
    <row r="166" spans="1:19" s="33" customFormat="1" ht="15" customHeight="1">
      <c r="A166" s="33" t="s">
        <v>12</v>
      </c>
      <c r="B166" s="43">
        <v>1</v>
      </c>
      <c r="C166" s="36">
        <f t="shared" ref="C166:I166" si="0">SUM(C165/$B$165)</f>
        <v>0.18103796508628994</v>
      </c>
      <c r="D166" s="36">
        <f t="shared" si="0"/>
        <v>0.18707857138418132</v>
      </c>
      <c r="E166" s="36">
        <f t="shared" si="0"/>
        <v>0.29393267085531755</v>
      </c>
      <c r="F166" s="36">
        <f t="shared" si="0"/>
        <v>0.12668493763633312</v>
      </c>
      <c r="G166" s="36">
        <f t="shared" si="0"/>
        <v>3.5392235459353306E-2</v>
      </c>
      <c r="H166" s="36">
        <f t="shared" si="0"/>
        <v>7.8987763422015897E-3</v>
      </c>
      <c r="I166" s="36">
        <f t="shared" si="0"/>
        <v>0.1679748432363232</v>
      </c>
      <c r="K166" s="35"/>
    </row>
    <row r="167" spans="1:19" s="33" customFormat="1" ht="15" customHeight="1">
      <c r="A167" s="33" t="s">
        <v>13</v>
      </c>
      <c r="B167" s="37">
        <v>52</v>
      </c>
      <c r="C167" s="33">
        <v>6</v>
      </c>
      <c r="D167" s="33">
        <v>12</v>
      </c>
      <c r="E167" s="33">
        <v>19</v>
      </c>
      <c r="F167" s="33">
        <v>7</v>
      </c>
      <c r="G167" s="33">
        <v>0</v>
      </c>
      <c r="H167" s="33">
        <v>0</v>
      </c>
      <c r="I167" s="33">
        <v>8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K18"/>
  <sheetViews>
    <sheetView workbookViewId="0">
      <selection activeCell="A20" sqref="A20"/>
    </sheetView>
  </sheetViews>
  <sheetFormatPr defaultRowHeight="12.75"/>
  <cols>
    <col min="1" max="1" width="14.85546875" style="37" customWidth="1"/>
    <col min="2" max="2" width="7.85546875" customWidth="1"/>
    <col min="3" max="3" width="9.28515625" bestFit="1" customWidth="1"/>
    <col min="8" max="8" width="9.140625" style="74"/>
    <col min="9" max="9" width="9.28515625" bestFit="1" customWidth="1"/>
  </cols>
  <sheetData>
    <row r="1" spans="1:11" s="37" customFormat="1">
      <c r="A1" s="37" t="s">
        <v>25</v>
      </c>
      <c r="B1" s="37" t="s">
        <v>13</v>
      </c>
      <c r="C1" s="39" t="s">
        <v>5</v>
      </c>
      <c r="D1" s="40" t="s">
        <v>3</v>
      </c>
      <c r="E1" s="41" t="s">
        <v>16</v>
      </c>
      <c r="F1" s="42" t="s">
        <v>18</v>
      </c>
      <c r="G1" s="50" t="s">
        <v>22</v>
      </c>
      <c r="H1" s="72" t="s">
        <v>30</v>
      </c>
      <c r="I1" s="37" t="s">
        <v>17</v>
      </c>
      <c r="J1" s="71" t="s">
        <v>29</v>
      </c>
      <c r="K1" s="70" t="s">
        <v>28</v>
      </c>
    </row>
    <row r="3" spans="1:11">
      <c r="A3" s="37">
        <v>1925</v>
      </c>
      <c r="C3" s="73" t="s">
        <v>20</v>
      </c>
      <c r="D3" s="73" t="s">
        <v>20</v>
      </c>
      <c r="E3" s="73" t="s">
        <v>20</v>
      </c>
      <c r="F3" s="73" t="s">
        <v>20</v>
      </c>
      <c r="G3" s="73" t="s">
        <v>20</v>
      </c>
      <c r="H3" s="73" t="s">
        <v>20</v>
      </c>
      <c r="I3" s="73" t="s">
        <v>20</v>
      </c>
      <c r="J3" s="73" t="s">
        <v>20</v>
      </c>
      <c r="K3" s="73" t="s">
        <v>20</v>
      </c>
    </row>
    <row r="4" spans="1:11">
      <c r="A4" s="37">
        <v>1928</v>
      </c>
      <c r="C4" s="73" t="s">
        <v>20</v>
      </c>
      <c r="D4" s="73" t="s">
        <v>20</v>
      </c>
      <c r="E4" s="73" t="s">
        <v>20</v>
      </c>
      <c r="F4" s="73" t="s">
        <v>20</v>
      </c>
      <c r="G4" s="73" t="s">
        <v>20</v>
      </c>
      <c r="H4" s="73" t="s">
        <v>20</v>
      </c>
      <c r="I4" s="73" t="s">
        <v>20</v>
      </c>
      <c r="J4" s="73" t="s">
        <v>20</v>
      </c>
      <c r="K4" s="73" t="s">
        <v>20</v>
      </c>
    </row>
    <row r="5" spans="1:11">
      <c r="A5" s="37">
        <v>1934</v>
      </c>
      <c r="C5" s="73" t="s">
        <v>20</v>
      </c>
      <c r="D5" s="73" t="s">
        <v>20</v>
      </c>
      <c r="E5" s="73" t="s">
        <v>20</v>
      </c>
      <c r="F5" s="73" t="s">
        <v>20</v>
      </c>
      <c r="G5" s="73" t="s">
        <v>20</v>
      </c>
      <c r="H5" s="73" t="s">
        <v>20</v>
      </c>
      <c r="I5" s="73" t="s">
        <v>20</v>
      </c>
      <c r="J5" s="73" t="s">
        <v>20</v>
      </c>
      <c r="K5" s="73" t="s">
        <v>20</v>
      </c>
    </row>
    <row r="6" spans="1:11">
      <c r="A6" s="37">
        <v>1942</v>
      </c>
      <c r="C6" s="73" t="s">
        <v>20</v>
      </c>
      <c r="D6" s="73" t="s">
        <v>20</v>
      </c>
      <c r="E6" s="73" t="s">
        <v>20</v>
      </c>
      <c r="F6" s="73" t="s">
        <v>20</v>
      </c>
      <c r="G6" s="73" t="s">
        <v>20</v>
      </c>
      <c r="H6" s="73" t="s">
        <v>20</v>
      </c>
      <c r="I6" s="73" t="s">
        <v>20</v>
      </c>
      <c r="J6" s="73" t="s">
        <v>20</v>
      </c>
      <c r="K6" s="73" t="s">
        <v>20</v>
      </c>
    </row>
    <row r="7" spans="1:11">
      <c r="A7" s="37">
        <v>1945</v>
      </c>
      <c r="C7" s="73" t="s">
        <v>20</v>
      </c>
      <c r="D7" s="73" t="s">
        <v>20</v>
      </c>
      <c r="E7" s="73" t="s">
        <v>20</v>
      </c>
      <c r="F7" s="73" t="s">
        <v>20</v>
      </c>
      <c r="G7" s="73" t="s">
        <v>20</v>
      </c>
      <c r="H7" s="73" t="s">
        <v>20</v>
      </c>
      <c r="I7" s="73" t="s">
        <v>20</v>
      </c>
      <c r="J7" s="73" t="s">
        <v>20</v>
      </c>
      <c r="K7" s="73" t="s">
        <v>20</v>
      </c>
    </row>
    <row r="8" spans="1:11">
      <c r="A8" s="37">
        <v>1950</v>
      </c>
      <c r="C8" s="73" t="s">
        <v>20</v>
      </c>
      <c r="D8" s="73" t="s">
        <v>20</v>
      </c>
      <c r="E8" s="73" t="s">
        <v>20</v>
      </c>
      <c r="F8" s="73" t="s">
        <v>20</v>
      </c>
      <c r="G8" s="73" t="s">
        <v>20</v>
      </c>
      <c r="H8" s="73" t="s">
        <v>20</v>
      </c>
      <c r="I8" s="73" t="s">
        <v>20</v>
      </c>
      <c r="J8" s="73" t="s">
        <v>20</v>
      </c>
      <c r="K8" s="73" t="s">
        <v>20</v>
      </c>
    </row>
    <row r="9" spans="1:11">
      <c r="A9" s="37">
        <v>1955</v>
      </c>
      <c r="C9" s="73" t="s">
        <v>20</v>
      </c>
      <c r="D9" s="73" t="s">
        <v>20</v>
      </c>
      <c r="E9" s="73" t="s">
        <v>20</v>
      </c>
      <c r="F9" s="73" t="s">
        <v>20</v>
      </c>
      <c r="G9" s="73" t="s">
        <v>20</v>
      </c>
      <c r="H9" s="73" t="s">
        <v>20</v>
      </c>
      <c r="I9" s="73" t="s">
        <v>20</v>
      </c>
      <c r="J9" s="73" t="s">
        <v>20</v>
      </c>
      <c r="K9" s="73" t="s">
        <v>20</v>
      </c>
    </row>
    <row r="10" spans="1:11">
      <c r="A10" s="37">
        <v>1960</v>
      </c>
      <c r="C10" s="73" t="s">
        <v>20</v>
      </c>
      <c r="D10" s="73" t="s">
        <v>20</v>
      </c>
      <c r="E10" s="73" t="s">
        <v>20</v>
      </c>
      <c r="F10" s="73" t="s">
        <v>20</v>
      </c>
      <c r="G10" s="73" t="s">
        <v>20</v>
      </c>
      <c r="H10" s="73" t="s">
        <v>20</v>
      </c>
      <c r="I10" s="73" t="s">
        <v>20</v>
      </c>
      <c r="J10" s="73" t="s">
        <v>20</v>
      </c>
      <c r="K10" s="73" t="s">
        <v>20</v>
      </c>
    </row>
    <row r="11" spans="1:11">
      <c r="A11" s="37">
        <v>1967</v>
      </c>
      <c r="B11">
        <v>45</v>
      </c>
      <c r="C11" s="73">
        <v>0.32150000000000001</v>
      </c>
      <c r="D11" s="73">
        <v>0.2291</v>
      </c>
      <c r="E11" s="73">
        <v>0.25829999999999997</v>
      </c>
      <c r="F11" s="73">
        <v>3.3099999999999997E-2</v>
      </c>
      <c r="G11" s="73" t="s">
        <v>20</v>
      </c>
      <c r="H11" s="73" t="s">
        <v>20</v>
      </c>
      <c r="I11" s="73">
        <v>0.15790000000000001</v>
      </c>
      <c r="J11" s="73" t="s">
        <v>20</v>
      </c>
      <c r="K11" s="73" t="s">
        <v>20</v>
      </c>
    </row>
    <row r="12" spans="1:11">
      <c r="A12" s="37">
        <v>1974</v>
      </c>
      <c r="B12">
        <v>45</v>
      </c>
      <c r="C12" s="73">
        <v>0.30740000000000001</v>
      </c>
      <c r="D12" s="73">
        <v>0.26860000000000001</v>
      </c>
      <c r="E12" s="73">
        <v>0.19989999999999999</v>
      </c>
      <c r="F12" s="74" t="s">
        <v>20</v>
      </c>
      <c r="G12" s="73" t="s">
        <v>20</v>
      </c>
      <c r="H12" s="73">
        <v>2.0500000000000001E-2</v>
      </c>
      <c r="I12" s="73">
        <v>0.20300000000000001</v>
      </c>
      <c r="J12" s="73" t="s">
        <v>20</v>
      </c>
      <c r="K12" s="73" t="s">
        <v>20</v>
      </c>
    </row>
    <row r="13" spans="1:11">
      <c r="A13" s="37">
        <v>1979</v>
      </c>
      <c r="B13">
        <v>45</v>
      </c>
      <c r="C13" s="73">
        <v>0.2707</v>
      </c>
      <c r="D13" s="73">
        <v>0.29310000000000003</v>
      </c>
      <c r="E13" s="73">
        <v>0.1832</v>
      </c>
      <c r="F13" s="73">
        <v>8.2000000000000007E-3</v>
      </c>
      <c r="G13" s="73" t="s">
        <v>20</v>
      </c>
      <c r="H13" s="73">
        <v>4.9099999999999998E-2</v>
      </c>
      <c r="I13" s="73">
        <v>0.1958</v>
      </c>
      <c r="J13" s="73" t="s">
        <v>20</v>
      </c>
      <c r="K13" s="73" t="s">
        <v>20</v>
      </c>
    </row>
    <row r="14" spans="1:11">
      <c r="A14" s="37">
        <v>1985</v>
      </c>
      <c r="B14">
        <v>52</v>
      </c>
      <c r="C14" s="73">
        <v>0.41820000000000002</v>
      </c>
      <c r="D14" s="73">
        <v>0.20019999999999999</v>
      </c>
      <c r="E14" s="73">
        <v>8.9700000000000002E-2</v>
      </c>
      <c r="F14" s="73">
        <v>4.7199999999999999E-2</v>
      </c>
      <c r="G14" s="73">
        <v>1.66E-2</v>
      </c>
      <c r="H14" s="73">
        <v>9.3700000000000006E-2</v>
      </c>
      <c r="I14" s="73">
        <v>0.13100000000000001</v>
      </c>
      <c r="J14" s="73" t="s">
        <v>20</v>
      </c>
      <c r="K14" s="73" t="s">
        <v>20</v>
      </c>
    </row>
    <row r="15" spans="1:11">
      <c r="A15" s="37">
        <v>1991</v>
      </c>
      <c r="B15">
        <v>52</v>
      </c>
      <c r="C15" s="73">
        <v>0.32529999999999998</v>
      </c>
      <c r="D15" s="73">
        <v>0.14510000000000001</v>
      </c>
      <c r="E15" s="73">
        <v>0.12809999999999999</v>
      </c>
      <c r="F15" s="73">
        <v>4.7E-2</v>
      </c>
      <c r="G15" s="73">
        <v>5.8700000000000002E-2</v>
      </c>
      <c r="H15" s="73">
        <v>9.4E-2</v>
      </c>
      <c r="I15" s="73">
        <v>0.16819999999999999</v>
      </c>
      <c r="J15" s="73">
        <v>3.3500000000000002E-2</v>
      </c>
      <c r="K15" s="73" t="s">
        <v>20</v>
      </c>
    </row>
    <row r="16" spans="1:11">
      <c r="A16" s="37">
        <v>1999</v>
      </c>
      <c r="B16">
        <v>52</v>
      </c>
      <c r="C16" s="73">
        <v>0.34670000000000001</v>
      </c>
      <c r="D16" s="73">
        <v>0.1784</v>
      </c>
      <c r="E16" s="73">
        <v>0.17680000000000001</v>
      </c>
      <c r="F16" s="73">
        <v>7.85E-2</v>
      </c>
      <c r="G16" s="73">
        <v>7.6799999999999993E-2</v>
      </c>
      <c r="H16" s="73">
        <v>1.8700000000000001E-2</v>
      </c>
      <c r="I16" s="73">
        <v>9.9599999999999994E-2</v>
      </c>
      <c r="J16" s="73">
        <v>2.4500000000000001E-2</v>
      </c>
      <c r="K16" s="73" t="s">
        <v>20</v>
      </c>
    </row>
    <row r="17" spans="1:11">
      <c r="A17" s="37">
        <v>2004</v>
      </c>
      <c r="B17">
        <v>52</v>
      </c>
      <c r="C17" s="73">
        <v>0.23200000000000001</v>
      </c>
      <c r="D17" s="73">
        <v>0.1694</v>
      </c>
      <c r="E17" s="73">
        <v>0.20449999999999999</v>
      </c>
      <c r="F17" s="73">
        <v>0.18509999999999999</v>
      </c>
      <c r="G17" s="73">
        <v>6.4199999999999993E-2</v>
      </c>
      <c r="H17" s="73">
        <v>8.8999999999999999E-3</v>
      </c>
      <c r="I17" s="73">
        <v>9.9599999999999994E-2</v>
      </c>
      <c r="J17" s="73">
        <v>3.6299999999999999E-2</v>
      </c>
      <c r="K17" s="73" t="s">
        <v>20</v>
      </c>
    </row>
    <row r="18" spans="1:11">
      <c r="A18" s="37">
        <v>2009</v>
      </c>
      <c r="B18">
        <v>52</v>
      </c>
      <c r="C18" s="73">
        <v>0.18099999999999999</v>
      </c>
      <c r="D18" s="73">
        <v>0.18709999999999999</v>
      </c>
      <c r="E18" s="73">
        <v>0.29389999999999999</v>
      </c>
      <c r="F18" s="73">
        <v>0.12670000000000001</v>
      </c>
      <c r="G18" s="73">
        <v>3.5400000000000001E-2</v>
      </c>
      <c r="H18" s="73">
        <v>7.9000000000000008E-3</v>
      </c>
      <c r="I18" s="73">
        <v>0.16800000000000001</v>
      </c>
      <c r="J18" s="73" t="s">
        <v>20</v>
      </c>
      <c r="K18" s="73" t="s">
        <v>20</v>
      </c>
    </row>
  </sheetData>
  <phoneticPr fontId="0" type="noConversion"/>
  <pageMargins left="0.75" right="0.75" top="1" bottom="1" header="0.5" footer="0.5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B1:H63"/>
  <sheetViews>
    <sheetView tabSelected="1" workbookViewId="0">
      <selection activeCell="J2" sqref="J2"/>
    </sheetView>
  </sheetViews>
  <sheetFormatPr defaultRowHeight="12.75"/>
  <cols>
    <col min="1" max="1" width="7" customWidth="1"/>
    <col min="2" max="2" width="9.140625" style="38"/>
    <col min="3" max="3" width="24.7109375" customWidth="1"/>
    <col min="5" max="5" width="18.140625" customWidth="1"/>
    <col min="6" max="6" width="9.140625" style="37"/>
    <col min="7" max="7" width="9.140625" style="47"/>
    <col min="8" max="8" width="12.7109375" style="69" customWidth="1"/>
    <col min="9" max="9" width="11.28515625" customWidth="1"/>
  </cols>
  <sheetData>
    <row r="1" spans="2:8" s="52" customFormat="1" ht="8.25" customHeight="1" thickBot="1">
      <c r="B1" s="51"/>
      <c r="F1" s="53"/>
      <c r="G1" s="54"/>
      <c r="H1" s="55"/>
    </row>
    <row r="2" spans="2:8" s="52" customFormat="1" ht="16.5" customHeight="1" thickBot="1">
      <c r="B2" s="56" t="s">
        <v>23</v>
      </c>
      <c r="C2" s="57" t="s">
        <v>0</v>
      </c>
      <c r="D2" s="57" t="s">
        <v>1</v>
      </c>
      <c r="E2" s="57" t="s">
        <v>24</v>
      </c>
      <c r="F2" s="57" t="s">
        <v>25</v>
      </c>
      <c r="G2" s="58" t="s">
        <v>26</v>
      </c>
      <c r="H2" s="59" t="s">
        <v>27</v>
      </c>
    </row>
    <row r="3" spans="2:8" s="52" customFormat="1" ht="16.5" customHeight="1" thickBot="1">
      <c r="B3" s="60"/>
      <c r="C3" s="61"/>
      <c r="D3" s="62"/>
      <c r="E3" s="61"/>
      <c r="F3" s="63"/>
      <c r="G3" s="64"/>
      <c r="H3" s="59"/>
    </row>
    <row r="4" spans="2:8" s="52" customFormat="1" ht="16.5" customHeight="1" thickBot="1">
      <c r="B4" s="60"/>
      <c r="C4" s="61"/>
      <c r="D4" s="62"/>
      <c r="E4" s="61"/>
      <c r="F4" s="63"/>
      <c r="G4" s="64"/>
      <c r="H4" s="59"/>
    </row>
    <row r="5" spans="2:8" s="52" customFormat="1" ht="16.5" customHeight="1" thickBot="1">
      <c r="B5" s="60"/>
      <c r="C5" s="61"/>
      <c r="D5" s="62"/>
      <c r="E5" s="61"/>
      <c r="F5" s="63"/>
      <c r="G5" s="64"/>
      <c r="H5" s="59"/>
    </row>
    <row r="6" spans="2:8" s="52" customFormat="1" ht="16.5" customHeight="1" thickBot="1">
      <c r="B6" s="60"/>
      <c r="C6" s="61"/>
      <c r="D6" s="62"/>
      <c r="E6" s="61"/>
      <c r="F6" s="63"/>
      <c r="G6" s="64"/>
      <c r="H6" s="59"/>
    </row>
    <row r="7" spans="2:8" s="52" customFormat="1" ht="16.5" customHeight="1" thickBot="1">
      <c r="B7" s="60"/>
      <c r="C7" s="61"/>
      <c r="D7" s="65"/>
      <c r="E7" s="61"/>
      <c r="F7" s="63"/>
      <c r="G7" s="64"/>
      <c r="H7" s="59"/>
    </row>
    <row r="8" spans="2:8" s="52" customFormat="1" ht="16.5" customHeight="1" thickBot="1">
      <c r="B8" s="60"/>
      <c r="C8" s="61"/>
      <c r="D8" s="65"/>
      <c r="E8" s="61"/>
      <c r="F8" s="63"/>
      <c r="G8" s="64"/>
      <c r="H8" s="59"/>
    </row>
    <row r="9" spans="2:8" s="52" customFormat="1" ht="16.5" customHeight="1" thickBot="1">
      <c r="B9" s="60"/>
      <c r="C9" s="61"/>
      <c r="D9" s="65"/>
      <c r="E9" s="61"/>
      <c r="F9" s="63"/>
      <c r="G9" s="64"/>
      <c r="H9" s="59"/>
    </row>
    <row r="10" spans="2:8" s="52" customFormat="1" ht="16.5" customHeight="1" thickBot="1">
      <c r="B10" s="60"/>
      <c r="C10" s="61"/>
      <c r="D10" s="62"/>
      <c r="E10" s="61"/>
      <c r="F10" s="63"/>
      <c r="G10" s="64"/>
      <c r="H10" s="59"/>
    </row>
    <row r="11" spans="2:8" s="52" customFormat="1" ht="16.5" customHeight="1" thickBot="1">
      <c r="B11" s="60"/>
      <c r="C11" s="61"/>
      <c r="D11" s="66"/>
      <c r="E11" s="61"/>
      <c r="F11" s="63"/>
      <c r="G11" s="64"/>
      <c r="H11" s="59"/>
    </row>
    <row r="12" spans="2:8" s="52" customFormat="1" ht="16.5" customHeight="1" thickBot="1">
      <c r="B12" s="60"/>
      <c r="C12" s="61"/>
      <c r="D12" s="65"/>
      <c r="E12" s="61"/>
      <c r="F12" s="63"/>
      <c r="G12" s="64"/>
      <c r="H12" s="59"/>
    </row>
    <row r="13" spans="2:8" s="52" customFormat="1" ht="16.5" thickBot="1">
      <c r="B13" s="60"/>
      <c r="C13" s="61"/>
      <c r="D13" s="65"/>
      <c r="E13" s="61"/>
      <c r="F13" s="63"/>
      <c r="G13" s="64"/>
      <c r="H13" s="59"/>
    </row>
    <row r="14" spans="2:8" s="52" customFormat="1" ht="16.5" thickBot="1">
      <c r="B14" s="60"/>
      <c r="C14" s="61"/>
      <c r="D14" s="65"/>
      <c r="E14" s="61"/>
      <c r="F14" s="63"/>
      <c r="G14" s="64"/>
      <c r="H14" s="59"/>
    </row>
    <row r="15" spans="2:8" s="52" customFormat="1" ht="16.5" thickBot="1">
      <c r="B15" s="60"/>
      <c r="C15" s="61"/>
      <c r="D15" s="65"/>
      <c r="E15" s="61"/>
      <c r="F15" s="63"/>
      <c r="G15" s="64"/>
      <c r="H15" s="59"/>
    </row>
    <row r="16" spans="2:8" s="52" customFormat="1" ht="16.5" thickBot="1">
      <c r="B16" s="60"/>
      <c r="C16" s="61"/>
      <c r="D16" s="65"/>
      <c r="E16" s="61"/>
      <c r="F16" s="63"/>
      <c r="G16" s="64"/>
      <c r="H16" s="59"/>
    </row>
    <row r="17" spans="2:8" s="52" customFormat="1" ht="16.5" thickBot="1">
      <c r="B17" s="60"/>
      <c r="C17" s="61"/>
      <c r="D17" s="62"/>
      <c r="E17" s="61"/>
      <c r="F17" s="63"/>
      <c r="G17" s="64"/>
      <c r="H17" s="59"/>
    </row>
    <row r="18" spans="2:8" s="52" customFormat="1" ht="16.5" thickBot="1">
      <c r="B18" s="60"/>
      <c r="C18" s="61"/>
      <c r="D18" s="65"/>
      <c r="E18" s="61"/>
      <c r="F18" s="63"/>
      <c r="G18" s="64"/>
      <c r="H18" s="59"/>
    </row>
    <row r="19" spans="2:8" s="52" customFormat="1" ht="16.5" thickBot="1">
      <c r="B19" s="60"/>
      <c r="C19" s="61"/>
      <c r="D19" s="65"/>
      <c r="E19" s="61"/>
      <c r="F19" s="63"/>
      <c r="G19" s="64"/>
      <c r="H19" s="59"/>
    </row>
    <row r="20" spans="2:8" s="52" customFormat="1" ht="16.5" thickBot="1">
      <c r="B20" s="60"/>
      <c r="C20" s="61"/>
      <c r="D20" s="62"/>
      <c r="E20" s="61"/>
      <c r="F20" s="63"/>
      <c r="G20" s="64"/>
      <c r="H20" s="59"/>
    </row>
    <row r="21" spans="2:8" s="52" customFormat="1" ht="16.5" thickBot="1">
      <c r="B21" s="60"/>
      <c r="C21" s="61"/>
      <c r="D21" s="65"/>
      <c r="E21" s="61"/>
      <c r="F21" s="63"/>
      <c r="G21" s="64"/>
      <c r="H21" s="59"/>
    </row>
    <row r="22" spans="2:8" s="52" customFormat="1" ht="16.5" thickBot="1">
      <c r="B22" s="60"/>
      <c r="C22" s="61"/>
      <c r="D22" s="65"/>
      <c r="E22" s="61"/>
      <c r="F22" s="63"/>
      <c r="G22" s="64"/>
      <c r="H22" s="59"/>
    </row>
    <row r="23" spans="2:8" s="52" customFormat="1" ht="16.5" thickBot="1">
      <c r="B23" s="60"/>
      <c r="C23" s="61"/>
      <c r="D23" s="65"/>
      <c r="E23" s="61"/>
      <c r="F23" s="63"/>
      <c r="G23" s="64"/>
      <c r="H23" s="59"/>
    </row>
    <row r="24" spans="2:8" s="52" customFormat="1" ht="16.5" thickBot="1">
      <c r="B24" s="60"/>
      <c r="C24" s="61"/>
      <c r="D24" s="67"/>
      <c r="E24" s="61"/>
      <c r="F24" s="63"/>
      <c r="G24" s="64"/>
      <c r="H24" s="59"/>
    </row>
    <row r="25" spans="2:8" s="52" customFormat="1" ht="16.5" thickBot="1">
      <c r="B25" s="60"/>
      <c r="C25" s="61"/>
      <c r="D25" s="65"/>
      <c r="E25" s="61"/>
      <c r="F25" s="63"/>
      <c r="G25" s="64"/>
      <c r="H25" s="59"/>
    </row>
    <row r="26" spans="2:8" s="52" customFormat="1" ht="16.5" thickBot="1">
      <c r="B26" s="60"/>
      <c r="C26" s="61"/>
      <c r="D26" s="65"/>
      <c r="E26" s="61"/>
      <c r="F26" s="63"/>
      <c r="G26" s="64"/>
      <c r="H26" s="59"/>
    </row>
    <row r="27" spans="2:8" s="52" customFormat="1" ht="16.5" thickBot="1">
      <c r="B27" s="60"/>
      <c r="C27" s="61"/>
      <c r="D27" s="62"/>
      <c r="E27" s="61"/>
      <c r="F27" s="63"/>
      <c r="G27" s="64"/>
      <c r="H27" s="59"/>
    </row>
    <row r="28" spans="2:8" s="52" customFormat="1" ht="16.5" thickBot="1">
      <c r="B28" s="60"/>
      <c r="C28" s="61"/>
      <c r="D28" s="65"/>
      <c r="E28" s="61"/>
      <c r="F28" s="63"/>
      <c r="G28" s="64"/>
      <c r="H28" s="59"/>
    </row>
    <row r="29" spans="2:8" s="52" customFormat="1" ht="16.5" thickBot="1">
      <c r="B29" s="60"/>
      <c r="C29" s="61"/>
      <c r="D29" s="62"/>
      <c r="E29" s="61"/>
      <c r="F29" s="63"/>
      <c r="G29" s="64"/>
      <c r="H29" s="59"/>
    </row>
    <row r="30" spans="2:8" s="52" customFormat="1" ht="16.5" thickBot="1">
      <c r="B30" s="60"/>
      <c r="C30" s="61"/>
      <c r="D30" s="66"/>
      <c r="E30" s="61"/>
      <c r="F30" s="63"/>
      <c r="G30" s="64"/>
      <c r="H30" s="68"/>
    </row>
    <row r="31" spans="2:8" s="52" customFormat="1" ht="16.5" thickBot="1">
      <c r="B31" s="60"/>
      <c r="C31" s="61"/>
      <c r="D31" s="62"/>
      <c r="E31" s="61"/>
      <c r="F31" s="63"/>
      <c r="G31" s="64"/>
      <c r="H31" s="59"/>
    </row>
    <row r="32" spans="2:8" s="52" customFormat="1" ht="16.5" thickBot="1">
      <c r="B32" s="60"/>
      <c r="C32" s="61"/>
      <c r="D32" s="62"/>
      <c r="E32" s="61"/>
      <c r="F32" s="63"/>
      <c r="G32" s="64"/>
      <c r="H32" s="59"/>
    </row>
    <row r="33" spans="2:8" s="52" customFormat="1" ht="16.5" thickBot="1">
      <c r="B33" s="60"/>
      <c r="C33" s="61"/>
      <c r="D33" s="65"/>
      <c r="E33" s="61"/>
      <c r="F33" s="63"/>
      <c r="G33" s="64"/>
      <c r="H33" s="59"/>
    </row>
    <row r="34" spans="2:8" s="52" customFormat="1" ht="16.5" thickBot="1">
      <c r="B34" s="60"/>
      <c r="C34" s="61"/>
      <c r="D34" s="62"/>
      <c r="E34" s="61"/>
      <c r="F34" s="63"/>
      <c r="G34" s="64"/>
      <c r="H34" s="59"/>
    </row>
    <row r="35" spans="2:8" s="52" customFormat="1" ht="16.5" thickBot="1">
      <c r="B35" s="60"/>
      <c r="C35" s="61"/>
      <c r="D35" s="62"/>
      <c r="E35" s="61"/>
      <c r="F35" s="63"/>
      <c r="G35" s="64"/>
      <c r="H35" s="59"/>
    </row>
    <row r="36" spans="2:8" s="52" customFormat="1" ht="16.5" thickBot="1">
      <c r="B36" s="60"/>
      <c r="C36" s="61"/>
      <c r="D36" s="65"/>
      <c r="E36" s="61"/>
      <c r="F36" s="63"/>
      <c r="G36" s="64"/>
      <c r="H36" s="59"/>
    </row>
    <row r="37" spans="2:8" s="52" customFormat="1" ht="16.5" thickBot="1">
      <c r="B37" s="60"/>
      <c r="C37" s="61"/>
      <c r="D37" s="65"/>
      <c r="E37" s="61"/>
      <c r="F37" s="63"/>
      <c r="G37" s="64"/>
      <c r="H37" s="59"/>
    </row>
    <row r="38" spans="2:8" s="52" customFormat="1" ht="16.5" thickBot="1">
      <c r="B38" s="60"/>
      <c r="C38" s="61"/>
      <c r="D38" s="65"/>
      <c r="E38" s="61"/>
      <c r="F38" s="63"/>
      <c r="G38" s="64"/>
      <c r="H38" s="59"/>
    </row>
    <row r="39" spans="2:8" s="52" customFormat="1" ht="16.5" thickBot="1">
      <c r="B39" s="60"/>
      <c r="C39" s="61"/>
      <c r="D39" s="62"/>
      <c r="E39" s="61"/>
      <c r="F39" s="63"/>
      <c r="G39" s="64"/>
      <c r="H39" s="59"/>
    </row>
    <row r="40" spans="2:8" s="52" customFormat="1" ht="16.5" thickBot="1">
      <c r="B40" s="60"/>
      <c r="C40" s="61"/>
      <c r="D40" s="62"/>
      <c r="E40" s="61"/>
      <c r="F40" s="63"/>
      <c r="G40" s="64"/>
      <c r="H40" s="59"/>
    </row>
    <row r="41" spans="2:8" s="52" customFormat="1" ht="16.5" thickBot="1">
      <c r="B41" s="60"/>
      <c r="C41" s="61"/>
      <c r="D41" s="62"/>
      <c r="E41" s="61"/>
      <c r="F41" s="63"/>
      <c r="G41" s="64"/>
      <c r="H41" s="59"/>
    </row>
    <row r="42" spans="2:8" s="52" customFormat="1" ht="16.5" thickBot="1">
      <c r="B42" s="60"/>
      <c r="C42" s="61"/>
      <c r="D42" s="65"/>
      <c r="E42" s="61"/>
      <c r="F42" s="63"/>
      <c r="G42" s="64"/>
      <c r="H42" s="59"/>
    </row>
    <row r="43" spans="2:8" s="52" customFormat="1" ht="16.5" thickBot="1">
      <c r="B43" s="60"/>
      <c r="C43" s="61"/>
      <c r="D43" s="65"/>
      <c r="E43" s="61"/>
      <c r="F43" s="63"/>
      <c r="G43" s="64"/>
      <c r="H43" s="59"/>
    </row>
    <row r="44" spans="2:8" s="52" customFormat="1" ht="16.5" thickBot="1">
      <c r="B44" s="60"/>
      <c r="C44" s="61"/>
      <c r="D44" s="62"/>
      <c r="E44" s="61"/>
      <c r="F44" s="63"/>
      <c r="G44" s="64"/>
      <c r="H44" s="59"/>
    </row>
    <row r="45" spans="2:8" s="52" customFormat="1" ht="16.5" thickBot="1">
      <c r="B45" s="60"/>
      <c r="C45" s="61"/>
      <c r="D45" s="62"/>
      <c r="E45" s="61"/>
      <c r="F45" s="63"/>
      <c r="G45" s="64"/>
      <c r="H45" s="59"/>
    </row>
    <row r="46" spans="2:8" s="52" customFormat="1" ht="16.5" thickBot="1">
      <c r="B46" s="60"/>
      <c r="C46" s="61"/>
      <c r="D46" s="65"/>
      <c r="E46" s="61"/>
      <c r="F46" s="63"/>
      <c r="G46" s="64"/>
      <c r="H46" s="59"/>
    </row>
    <row r="47" spans="2:8" s="52" customFormat="1" ht="16.5" thickBot="1">
      <c r="B47" s="60"/>
      <c r="C47" s="61"/>
      <c r="D47" s="62"/>
      <c r="E47" s="61"/>
      <c r="F47" s="63"/>
      <c r="G47" s="64"/>
      <c r="H47" s="59"/>
    </row>
    <row r="48" spans="2:8" s="52" customFormat="1" ht="16.5" thickBot="1">
      <c r="B48" s="60"/>
      <c r="C48" s="61"/>
      <c r="D48" s="62"/>
      <c r="E48" s="61"/>
      <c r="F48" s="63"/>
      <c r="G48" s="64"/>
      <c r="H48" s="59"/>
    </row>
    <row r="49" spans="2:8" s="52" customFormat="1" ht="16.5" thickBot="1">
      <c r="B49" s="60"/>
      <c r="C49" s="61"/>
      <c r="D49" s="65"/>
      <c r="E49" s="61"/>
      <c r="F49" s="63"/>
      <c r="G49" s="64"/>
      <c r="H49" s="59"/>
    </row>
    <row r="50" spans="2:8" s="52" customFormat="1" ht="16.5" thickBot="1">
      <c r="B50" s="60"/>
      <c r="C50" s="61"/>
      <c r="D50" s="62"/>
      <c r="E50" s="61"/>
      <c r="F50" s="63"/>
      <c r="G50" s="64"/>
      <c r="H50" s="59"/>
    </row>
    <row r="51" spans="2:8" s="52" customFormat="1" ht="16.5" thickBot="1">
      <c r="B51" s="60"/>
      <c r="C51" s="61"/>
      <c r="D51" s="65"/>
      <c r="E51" s="61"/>
      <c r="F51" s="63"/>
      <c r="G51" s="64"/>
      <c r="H51" s="59"/>
    </row>
    <row r="52" spans="2:8" s="52" customFormat="1" ht="16.5" thickBot="1">
      <c r="B52" s="60"/>
      <c r="C52" s="61"/>
      <c r="D52" s="65"/>
      <c r="E52" s="61"/>
      <c r="F52" s="63"/>
      <c r="G52" s="64"/>
      <c r="H52" s="59"/>
    </row>
    <row r="53" spans="2:8" s="52" customFormat="1" ht="16.5" thickBot="1">
      <c r="B53" s="60"/>
      <c r="C53" s="61"/>
      <c r="D53" s="65"/>
      <c r="E53" s="61"/>
      <c r="F53" s="63"/>
      <c r="G53" s="64"/>
      <c r="H53" s="59"/>
    </row>
    <row r="54" spans="2:8" s="52" customFormat="1" ht="16.5" thickBot="1">
      <c r="B54" s="60"/>
      <c r="C54" s="61"/>
      <c r="D54" s="62"/>
      <c r="E54" s="61"/>
      <c r="F54" s="63"/>
      <c r="G54" s="64"/>
      <c r="H54" s="59"/>
    </row>
    <row r="55" spans="2:8" s="52" customFormat="1" ht="16.5" thickBot="1">
      <c r="B55" s="60"/>
      <c r="C55" s="61"/>
      <c r="D55" s="65"/>
      <c r="E55" s="61"/>
      <c r="F55" s="63"/>
      <c r="G55" s="64"/>
      <c r="H55" s="59"/>
    </row>
    <row r="56" spans="2:8" s="52" customFormat="1" ht="16.5" thickBot="1">
      <c r="B56" s="60"/>
      <c r="C56" s="61"/>
      <c r="D56" s="62"/>
      <c r="E56" s="61"/>
      <c r="F56" s="63"/>
      <c r="G56" s="64"/>
      <c r="H56" s="59"/>
    </row>
    <row r="57" spans="2:8" s="52" customFormat="1" ht="16.5" thickBot="1">
      <c r="B57" s="60"/>
      <c r="C57" s="61"/>
      <c r="D57" s="65"/>
      <c r="E57" s="61"/>
      <c r="F57" s="63"/>
      <c r="G57" s="64"/>
      <c r="H57" s="59"/>
    </row>
    <row r="58" spans="2:8" s="52" customFormat="1" ht="16.5" thickBot="1">
      <c r="B58" s="60"/>
      <c r="C58" s="61"/>
      <c r="D58" s="65"/>
      <c r="E58" s="61"/>
      <c r="F58" s="63"/>
      <c r="G58" s="64"/>
      <c r="H58" s="59"/>
    </row>
    <row r="59" spans="2:8" s="52" customFormat="1" ht="16.5" thickBot="1">
      <c r="B59" s="60"/>
      <c r="C59" s="61"/>
      <c r="D59" s="62"/>
      <c r="E59" s="61"/>
      <c r="F59" s="63"/>
      <c r="G59" s="64"/>
      <c r="H59" s="59"/>
    </row>
    <row r="60" spans="2:8" s="52" customFormat="1" ht="16.5" thickBot="1">
      <c r="B60" s="60"/>
      <c r="C60" s="61"/>
      <c r="D60" s="65"/>
      <c r="E60" s="61"/>
      <c r="F60" s="63"/>
      <c r="G60" s="64"/>
      <c r="H60" s="59"/>
    </row>
    <row r="61" spans="2:8" s="52" customFormat="1" ht="16.5" thickBot="1">
      <c r="B61" s="60"/>
      <c r="C61" s="61"/>
      <c r="D61" s="62"/>
      <c r="E61" s="61"/>
      <c r="F61" s="63"/>
      <c r="G61" s="64"/>
      <c r="H61" s="59"/>
    </row>
    <row r="62" spans="2:8" s="52" customFormat="1" ht="16.5" thickBot="1">
      <c r="B62" s="60"/>
      <c r="C62" s="61"/>
      <c r="D62" s="65"/>
      <c r="E62" s="61"/>
      <c r="F62" s="63"/>
      <c r="G62" s="64"/>
      <c r="H62" s="59"/>
    </row>
    <row r="63" spans="2:8" s="52" customFormat="1" ht="16.5" thickBot="1">
      <c r="B63" s="60"/>
      <c r="C63" s="61"/>
      <c r="D63" s="62"/>
      <c r="E63" s="61"/>
      <c r="F63" s="63"/>
      <c r="G63" s="64"/>
      <c r="H63" s="59"/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1967</vt:lpstr>
      <vt:lpstr>1974</vt:lpstr>
      <vt:lpstr>1979</vt:lpstr>
      <vt:lpstr>1985</vt:lpstr>
      <vt:lpstr>1991</vt:lpstr>
      <vt:lpstr>1999</vt:lpstr>
      <vt:lpstr>2004</vt:lpstr>
      <vt:lpstr>2009</vt:lpstr>
      <vt:lpstr>Party%</vt:lpstr>
      <vt:lpstr>HighVotes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alankie</cp:lastModifiedBy>
  <dcterms:created xsi:type="dcterms:W3CDTF">2009-07-03T17:42:02Z</dcterms:created>
  <dcterms:modified xsi:type="dcterms:W3CDTF">2011-07-19T08:36:49Z</dcterms:modified>
</cp:coreProperties>
</file>