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00" yWindow="690" windowWidth="18615" windowHeight="7875" activeTab="8"/>
  </bookViews>
  <sheets>
    <sheet name="1960" sheetId="12" r:id="rId1"/>
    <sheet name="1967" sheetId="11" r:id="rId2"/>
    <sheet name="1974" sheetId="10" r:id="rId3"/>
    <sheet name="1979" sheetId="9" r:id="rId4"/>
    <sheet name="1985" sheetId="8" r:id="rId5"/>
    <sheet name="1991" sheetId="7" r:id="rId6"/>
    <sheet name="1999" sheetId="6" r:id="rId7"/>
    <sheet name="2004" sheetId="5" r:id="rId8"/>
    <sheet name="2009" sheetId="1" r:id="rId9"/>
    <sheet name="HighVotes" sheetId="3" r:id="rId10"/>
    <sheet name="Party%" sheetId="4" r:id="rId11"/>
  </sheets>
  <calcPr calcId="125725"/>
</workbook>
</file>

<file path=xl/calcChain.xml><?xml version="1.0" encoding="utf-8"?>
<calcChain xmlns="http://schemas.openxmlformats.org/spreadsheetml/2006/main">
  <c r="F56" i="12"/>
  <c r="O45"/>
  <c r="O44"/>
  <c r="O43"/>
  <c r="P46" l="1"/>
  <c r="O41"/>
  <c r="I32"/>
  <c r="I33"/>
  <c r="I34"/>
  <c r="J35"/>
  <c r="I30" l="1"/>
  <c r="K17"/>
  <c r="K18"/>
  <c r="K19"/>
  <c r="E56" s="1"/>
  <c r="K20"/>
  <c r="K15"/>
  <c r="J5"/>
  <c r="J6"/>
  <c r="K8"/>
  <c r="J3"/>
  <c r="H56"/>
  <c r="B56"/>
  <c r="P47"/>
  <c r="J34"/>
  <c r="J33"/>
  <c r="J32"/>
  <c r="L20"/>
  <c r="L19"/>
  <c r="L18"/>
  <c r="L17"/>
  <c r="K7"/>
  <c r="K6"/>
  <c r="K5"/>
  <c r="F57" i="11"/>
  <c r="P41"/>
  <c r="P43"/>
  <c r="P44"/>
  <c r="P45"/>
  <c r="J31"/>
  <c r="J32"/>
  <c r="J33"/>
  <c r="J29"/>
  <c r="J18"/>
  <c r="J19"/>
  <c r="J16"/>
  <c r="K21"/>
  <c r="L5"/>
  <c r="L6"/>
  <c r="L7"/>
  <c r="L3"/>
  <c r="B57"/>
  <c r="F58" s="1"/>
  <c r="Q46"/>
  <c r="K33"/>
  <c r="K32"/>
  <c r="K31"/>
  <c r="K20"/>
  <c r="K19"/>
  <c r="K18"/>
  <c r="M7"/>
  <c r="M6"/>
  <c r="M5"/>
  <c r="F57" i="12" l="1"/>
  <c r="G57"/>
  <c r="H57"/>
  <c r="C56"/>
  <c r="C57" s="1"/>
  <c r="D56"/>
  <c r="D57" s="1"/>
  <c r="E57"/>
  <c r="P43"/>
  <c r="P44"/>
  <c r="P45"/>
  <c r="E57" i="11"/>
  <c r="E58" s="1"/>
  <c r="C57"/>
  <c r="C58" s="1"/>
  <c r="D57"/>
  <c r="D58" s="1"/>
  <c r="Q43"/>
  <c r="Q44"/>
  <c r="Q45"/>
  <c r="E63" i="10"/>
  <c r="J5"/>
  <c r="J6"/>
  <c r="J3"/>
  <c r="O16"/>
  <c r="O17"/>
  <c r="O18"/>
  <c r="O14" l="1"/>
  <c r="N31"/>
  <c r="N32"/>
  <c r="N33"/>
  <c r="N29"/>
  <c r="O46"/>
  <c r="O47"/>
  <c r="O48"/>
  <c r="O49"/>
  <c r="O44"/>
  <c r="B63"/>
  <c r="P49"/>
  <c r="O33"/>
  <c r="O32"/>
  <c r="O31"/>
  <c r="F64"/>
  <c r="P18"/>
  <c r="P17"/>
  <c r="P16"/>
  <c r="K7"/>
  <c r="K6"/>
  <c r="K5"/>
  <c r="F61" i="9"/>
  <c r="O46"/>
  <c r="O47"/>
  <c r="O48"/>
  <c r="L32"/>
  <c r="L33"/>
  <c r="M35"/>
  <c r="L34"/>
  <c r="N16"/>
  <c r="N17"/>
  <c r="N18"/>
  <c r="N19"/>
  <c r="J5"/>
  <c r="J6"/>
  <c r="B61"/>
  <c r="F62"/>
  <c r="P48"/>
  <c r="M34"/>
  <c r="M33"/>
  <c r="M32"/>
  <c r="O19"/>
  <c r="E61"/>
  <c r="E62" s="1"/>
  <c r="O17"/>
  <c r="O16"/>
  <c r="K7"/>
  <c r="K6"/>
  <c r="K5"/>
  <c r="E64" i="10" l="1"/>
  <c r="C63"/>
  <c r="C64" s="1"/>
  <c r="D63"/>
  <c r="D64" s="1"/>
  <c r="P46"/>
  <c r="P47"/>
  <c r="P48"/>
  <c r="C61" i="9"/>
  <c r="C62" s="1"/>
  <c r="D61"/>
  <c r="D62" s="1"/>
  <c r="O18"/>
  <c r="P46"/>
  <c r="P47"/>
  <c r="P49"/>
  <c r="I3" i="8" l="1"/>
  <c r="I5"/>
  <c r="R43" l="1"/>
  <c r="J31"/>
  <c r="R47"/>
  <c r="G60" s="1"/>
  <c r="J32"/>
  <c r="I6"/>
  <c r="R44"/>
  <c r="R41"/>
  <c r="P15"/>
  <c r="P16"/>
  <c r="P13"/>
  <c r="B60"/>
  <c r="F61" s="1"/>
  <c r="S47"/>
  <c r="S46"/>
  <c r="K33"/>
  <c r="K32"/>
  <c r="K31"/>
  <c r="P17"/>
  <c r="Q17" s="1"/>
  <c r="Q16"/>
  <c r="Q15"/>
  <c r="J7"/>
  <c r="J6"/>
  <c r="J5"/>
  <c r="E61" i="7"/>
  <c r="G61"/>
  <c r="D61"/>
  <c r="C61"/>
  <c r="B61"/>
  <c r="P46"/>
  <c r="P47"/>
  <c r="P48"/>
  <c r="P44"/>
  <c r="L32"/>
  <c r="L33"/>
  <c r="L30"/>
  <c r="N16"/>
  <c r="N17"/>
  <c r="N18"/>
  <c r="N19"/>
  <c r="N14"/>
  <c r="I5"/>
  <c r="I6"/>
  <c r="I3"/>
  <c r="Q50"/>
  <c r="Q49"/>
  <c r="Q48"/>
  <c r="M35"/>
  <c r="M34"/>
  <c r="M33"/>
  <c r="M32"/>
  <c r="G62"/>
  <c r="E62"/>
  <c r="O17"/>
  <c r="O16"/>
  <c r="J7"/>
  <c r="J6"/>
  <c r="J5"/>
  <c r="H65" i="6"/>
  <c r="G65"/>
  <c r="F65"/>
  <c r="K55"/>
  <c r="K56"/>
  <c r="K53"/>
  <c r="I45"/>
  <c r="I46"/>
  <c r="I43"/>
  <c r="M31"/>
  <c r="M32"/>
  <c r="M29"/>
  <c r="L15"/>
  <c r="L16"/>
  <c r="L17"/>
  <c r="L18"/>
  <c r="L13"/>
  <c r="H5"/>
  <c r="I9"/>
  <c r="H3"/>
  <c r="G61" i="8" l="1"/>
  <c r="E60"/>
  <c r="E61" s="1"/>
  <c r="C60"/>
  <c r="C61" s="1"/>
  <c r="D60"/>
  <c r="D61" s="1"/>
  <c r="Q18"/>
  <c r="S43"/>
  <c r="S44"/>
  <c r="S45"/>
  <c r="F62" i="7"/>
  <c r="C62"/>
  <c r="D62"/>
  <c r="O18"/>
  <c r="O19"/>
  <c r="Q46"/>
  <c r="Q47"/>
  <c r="B65" i="6"/>
  <c r="G66" s="1"/>
  <c r="H66"/>
  <c r="L58"/>
  <c r="L57"/>
  <c r="J48"/>
  <c r="J47"/>
  <c r="J46"/>
  <c r="J45"/>
  <c r="N35"/>
  <c r="N34"/>
  <c r="N32"/>
  <c r="N31"/>
  <c r="M18"/>
  <c r="M17"/>
  <c r="M16"/>
  <c r="M15"/>
  <c r="I8"/>
  <c r="I7"/>
  <c r="I6"/>
  <c r="I5"/>
  <c r="E68" i="5"/>
  <c r="I68"/>
  <c r="G68"/>
  <c r="O56"/>
  <c r="O61"/>
  <c r="O57"/>
  <c r="F66" i="6" l="1"/>
  <c r="E65"/>
  <c r="E66" s="1"/>
  <c r="D65"/>
  <c r="D66" s="1"/>
  <c r="C65"/>
  <c r="C66" s="1"/>
  <c r="N33"/>
  <c r="L55"/>
  <c r="L56"/>
  <c r="L59"/>
  <c r="O54" i="5"/>
  <c r="P60"/>
  <c r="I46"/>
  <c r="I47"/>
  <c r="I44"/>
  <c r="J49"/>
  <c r="O30"/>
  <c r="O31"/>
  <c r="O32"/>
  <c r="P34"/>
  <c r="P33"/>
  <c r="P32"/>
  <c r="P35"/>
  <c r="O28"/>
  <c r="M15"/>
  <c r="M16"/>
  <c r="M17"/>
  <c r="N18"/>
  <c r="M13"/>
  <c r="I5"/>
  <c r="I3"/>
  <c r="B68"/>
  <c r="P59"/>
  <c r="P58"/>
  <c r="J47"/>
  <c r="J46"/>
  <c r="P31"/>
  <c r="P30"/>
  <c r="N17"/>
  <c r="N16"/>
  <c r="N15"/>
  <c r="J8"/>
  <c r="J7"/>
  <c r="J6"/>
  <c r="J5"/>
  <c r="H62" i="1"/>
  <c r="F62"/>
  <c r="E62"/>
  <c r="D62"/>
  <c r="C62"/>
  <c r="B62"/>
  <c r="L52"/>
  <c r="L53"/>
  <c r="L56"/>
  <c r="L50"/>
  <c r="K41"/>
  <c r="K42"/>
  <c r="K43"/>
  <c r="K39"/>
  <c r="I31"/>
  <c r="I32"/>
  <c r="I29"/>
  <c r="L20"/>
  <c r="L19"/>
  <c r="L18"/>
  <c r="L17"/>
  <c r="L15"/>
  <c r="K5"/>
  <c r="K6"/>
  <c r="K9"/>
  <c r="K3"/>
  <c r="M56"/>
  <c r="M55"/>
  <c r="M54"/>
  <c r="M53"/>
  <c r="M52"/>
  <c r="L43"/>
  <c r="L42"/>
  <c r="L41"/>
  <c r="J33"/>
  <c r="J32"/>
  <c r="J31"/>
  <c r="E63"/>
  <c r="C63"/>
  <c r="D63"/>
  <c r="H63"/>
  <c r="K8"/>
  <c r="F63"/>
  <c r="L8"/>
  <c r="G63"/>
  <c r="M20"/>
  <c r="M19"/>
  <c r="M18"/>
  <c r="M17"/>
  <c r="L7"/>
  <c r="L5"/>
  <c r="L6"/>
  <c r="L9"/>
  <c r="G69" i="5" l="1"/>
  <c r="H69"/>
  <c r="F69"/>
  <c r="E69"/>
  <c r="C68"/>
  <c r="C69" s="1"/>
  <c r="D68"/>
  <c r="D69" s="1"/>
  <c r="I69"/>
  <c r="J48"/>
  <c r="P56"/>
  <c r="P57"/>
  <c r="P61"/>
</calcChain>
</file>

<file path=xl/sharedStrings.xml><?xml version="1.0" encoding="utf-8"?>
<sst xmlns="http://schemas.openxmlformats.org/spreadsheetml/2006/main" count="1757" uniqueCount="317">
  <si>
    <t>Candidate</t>
  </si>
  <si>
    <t>Party</t>
  </si>
  <si>
    <t>Count 1</t>
  </si>
  <si>
    <t>FG</t>
  </si>
  <si>
    <t>1st</t>
  </si>
  <si>
    <t>FF</t>
  </si>
  <si>
    <t>4th</t>
  </si>
  <si>
    <t>3rd</t>
  </si>
  <si>
    <t>2nd</t>
  </si>
  <si>
    <t>Turnout</t>
  </si>
  <si>
    <t>5th</t>
  </si>
  <si>
    <t>Votes</t>
  </si>
  <si>
    <t>Share</t>
  </si>
  <si>
    <t>Seats</t>
  </si>
  <si>
    <t>Ind</t>
  </si>
  <si>
    <t>Lab</t>
  </si>
  <si>
    <t>Oth</t>
  </si>
  <si>
    <t>SF</t>
  </si>
  <si>
    <t>Total</t>
  </si>
  <si>
    <t>-</t>
  </si>
  <si>
    <t>GP</t>
  </si>
  <si>
    <t>Vote</t>
  </si>
  <si>
    <t>Area</t>
  </si>
  <si>
    <t>Year</t>
  </si>
  <si>
    <t>Quota</t>
  </si>
  <si>
    <t>Quota level</t>
  </si>
  <si>
    <t>CnaT</t>
  </si>
  <si>
    <t>CnaP</t>
  </si>
  <si>
    <t>PD</t>
  </si>
  <si>
    <t>WP</t>
  </si>
  <si>
    <t>2009 (5 June) - Borris (4 seats) Total Electorate: 8,722 Total Poll: 5,536 Valid Poll: 5,486 Quota: 1,094</t>
  </si>
  <si>
    <t>Dolores Barron</t>
  </si>
  <si>
    <t>P.J. Kavanagh*</t>
  </si>
  <si>
    <t>Thomas Kinsella*</t>
  </si>
  <si>
    <t>John Murphy</t>
  </si>
  <si>
    <t>Charlie Murphy</t>
  </si>
  <si>
    <t>Billy Nolan</t>
  </si>
  <si>
    <t>William Quinn*</t>
  </si>
  <si>
    <t>Alan Price*</t>
  </si>
  <si>
    <t>Arthur McDonald*</t>
  </si>
  <si>
    <t>Eddie Cullen</t>
  </si>
  <si>
    <t>Michael Doran*</t>
  </si>
  <si>
    <t>Denis Foley*</t>
  </si>
  <si>
    <t>David O'Brien*</t>
  </si>
  <si>
    <t>James Lakes</t>
  </si>
  <si>
    <t>Martin Nevin</t>
  </si>
  <si>
    <t>Jim Townsend*</t>
  </si>
  <si>
    <t>Liam O'Brien</t>
  </si>
  <si>
    <t>Patrick Rooney</t>
  </si>
  <si>
    <t>Mhuinebeag (4 seats) Total Electorate: 8,751 Total Poll: 5,311 Valid Poll: 5,231 Quota: 1,047</t>
  </si>
  <si>
    <t>Tullow (4 seats) Total Electorate: 7,928 Total Poll: 4,501 Valid Poll: 4,434 Quota: 887</t>
  </si>
  <si>
    <t>Pat Deering</t>
  </si>
  <si>
    <t>Pat O'Toole</t>
  </si>
  <si>
    <t>Fred Hunter*</t>
  </si>
  <si>
    <t>Sophie Kelly</t>
  </si>
  <si>
    <t>John Pender*</t>
  </si>
  <si>
    <t>William Paton*</t>
  </si>
  <si>
    <t>Carlow East (4 seats) Total Electorate: 7,422 Total Poll: 4,268 Valid Poll: 4,182 Quota: 837</t>
  </si>
  <si>
    <t>Fergal Browne</t>
  </si>
  <si>
    <t>Wayne Fennell</t>
  </si>
  <si>
    <t>Declan Alcock*</t>
  </si>
  <si>
    <t>Jennifer Murnane-O'Connor*</t>
  </si>
  <si>
    <t>Caroline Townsend</t>
  </si>
  <si>
    <t>Joe McDonald*</t>
  </si>
  <si>
    <t>Noel Barcoe</t>
  </si>
  <si>
    <t>Carlow West (5 seats) Total Electorate: 8,231 Total Poll: 4,107 Valid Poll: 4,052 Quota: 676</t>
  </si>
  <si>
    <t>Anne Ahearn</t>
  </si>
  <si>
    <t>Lorraine Hynes*</t>
  </si>
  <si>
    <t>Rody Kelly*</t>
  </si>
  <si>
    <t>Michael Abbey*</t>
  </si>
  <si>
    <t>Tom O'Neill</t>
  </si>
  <si>
    <t>Walter Lacey*</t>
  </si>
  <si>
    <t>Ken Murnane</t>
  </si>
  <si>
    <t>Des Hurley*</t>
  </si>
  <si>
    <t>John Cassin</t>
  </si>
  <si>
    <t>2004 (11 June) - Borris (3 seats) Total Electorate: 5,179 Total Poll: 3,082 Valid Poll: 3,024 Quota: 757</t>
  </si>
  <si>
    <t>Teddy Holden</t>
  </si>
  <si>
    <t>Peter O'Rourke</t>
  </si>
  <si>
    <t>Thomas Kinsella</t>
  </si>
  <si>
    <t>Mary White*</t>
  </si>
  <si>
    <t>Michael Meaney*</t>
  </si>
  <si>
    <t>Mhuinebeag (5 seats) Total Electorate: 9,184 Total Poll: 5,375 Valid Poll: 5,276 Quota: 880</t>
  </si>
  <si>
    <t>Enda Nolan*</t>
  </si>
  <si>
    <t>Michael Doran</t>
  </si>
  <si>
    <t>John J. Tully</t>
  </si>
  <si>
    <t>Pat Abbey</t>
  </si>
  <si>
    <t>Michael Drea</t>
  </si>
  <si>
    <t>Tullow (5 seats) Total Electorate: 9,693 Total Poll: 5,688 Valid Poll: 5,598 Quota: 934</t>
  </si>
  <si>
    <t>Noel Kennedy</t>
  </si>
  <si>
    <t>Patricia Carolan</t>
  </si>
  <si>
    <t>Michael Deering*</t>
  </si>
  <si>
    <t>John O'Donovan</t>
  </si>
  <si>
    <t>Bill Leonard</t>
  </si>
  <si>
    <t>Declan Sheeran</t>
  </si>
  <si>
    <t>Carlow No. 1 (3 seats) Total Electorate: 5,777 Total Poll: 2,857 Valid Poll: 2,789 Quota: 698</t>
  </si>
  <si>
    <t>Colette Fennelly</t>
  </si>
  <si>
    <t>Jimmy Brennan</t>
  </si>
  <si>
    <t>Matt Diskin</t>
  </si>
  <si>
    <t>Carlow No. 2 (5 seats) Total Electorate: 10,135 Total Poll: 5,035 Valid Poll: 4,909 Quota: 819</t>
  </si>
  <si>
    <t>Annie Parker-Byrne</t>
  </si>
  <si>
    <t>Gerard Dunne</t>
  </si>
  <si>
    <t>Des Hurley</t>
  </si>
  <si>
    <t>Geraldine Callinan-O'Dea</t>
  </si>
  <si>
    <t>Thompson Akinwunmi-Streets</t>
  </si>
  <si>
    <t>Conor Dowling</t>
  </si>
  <si>
    <t>1999 (11 June) - Borris (3 seats) Total Electorate: 4,591 Total Poll: 2,682 Valid Poll: 2,648 Quota: 663</t>
  </si>
  <si>
    <t>Michael Doyle*</t>
  </si>
  <si>
    <t>Mary White</t>
  </si>
  <si>
    <t>Siobhan Minchin</t>
  </si>
  <si>
    <t>Bridie Lawlor</t>
  </si>
  <si>
    <t>Mhuinebeag (5 seats) Total Electorate: 8,148 Total Poll: 4,483 Valid Poll: 4,406 Quota: 735</t>
  </si>
  <si>
    <t>Paddy Kiely</t>
  </si>
  <si>
    <t>John McNally</t>
  </si>
  <si>
    <t>Denis Foley</t>
  </si>
  <si>
    <t>John Hughes</t>
  </si>
  <si>
    <t>Mary McDonald*</t>
  </si>
  <si>
    <t>Liz Dunne</t>
  </si>
  <si>
    <t>John Clarke</t>
  </si>
  <si>
    <t>Tullow (5 seats) Total Electorate: 8,611 Total Poll: 4,721 Valid Poll: 4,649 Quota: 775</t>
  </si>
  <si>
    <t>P.J. Kavanagh</t>
  </si>
  <si>
    <t>Pat O'Toole*</t>
  </si>
  <si>
    <t>Michael Murphy</t>
  </si>
  <si>
    <t>Danny Kelly</t>
  </si>
  <si>
    <t>Carlow No. 1 (3 seats) Total Electorate: 4,869 Total Poll: 2,322 Valid Poll: 2,278 Quota: 570</t>
  </si>
  <si>
    <t>Jimmy Murnane*</t>
  </si>
  <si>
    <t>Joe McDonald</t>
  </si>
  <si>
    <t>Jim Gibbons</t>
  </si>
  <si>
    <t>Carlow No. 2 (5 seats) Total Electorate: 8,791 Total Poll: 3,659 Valid Poll: 3,594 Quota: 600</t>
  </si>
  <si>
    <t>Michael Abbey</t>
  </si>
  <si>
    <t>Rody Kelly</t>
  </si>
  <si>
    <t>Tony O'Sullivan</t>
  </si>
  <si>
    <t>M.J. Nolan*</t>
  </si>
  <si>
    <t>John Browne*</t>
  </si>
  <si>
    <t>Nicholas Carpenter*</t>
  </si>
  <si>
    <t>Jennifer Murnane-O'Connor</t>
  </si>
  <si>
    <t>1991 (27 June) - Borris (4 seats) Total Electorate: 5,866 Total Poll: 3,534 Valid Poll: 3,498 Quota: 700</t>
  </si>
  <si>
    <t>Michael Meaney</t>
  </si>
  <si>
    <t>Elected</t>
  </si>
  <si>
    <t>Mhuinebeag (5 seats) Total Electorate: 7,033 Total Poll: 4,551 Valid Poll: 4,509 Quota: 752</t>
  </si>
  <si>
    <t>Enda Nolan</t>
  </si>
  <si>
    <t>Arthur McDonald</t>
  </si>
  <si>
    <t>Mary McDonald</t>
  </si>
  <si>
    <t>Tullow (5 seats) Total Electorate: 6,338 Total Poll: 4,015 Valid Poll: 3,957 Quota: 660</t>
  </si>
  <si>
    <t>William Paton</t>
  </si>
  <si>
    <t>Fred Hunter</t>
  </si>
  <si>
    <t>John Pender</t>
  </si>
  <si>
    <t>Michael Deering</t>
  </si>
  <si>
    <t>6th</t>
  </si>
  <si>
    <t>7th</t>
  </si>
  <si>
    <t>Carlow (7 seats) Total Electorate: 10,567 Total Poll: 5,265 Valid Poll: 5,223 Quota: 653</t>
  </si>
  <si>
    <t>Jimmy Murnane</t>
  </si>
  <si>
    <t>Declan Alcock</t>
  </si>
  <si>
    <t>Walter Lacey</t>
  </si>
  <si>
    <t>Mhuinebeag (5 seats) Total Electorate: 6,439 Total Poll: 4,590 Valid Poll: 4,513 Quota: 753</t>
  </si>
  <si>
    <t>John Curran</t>
  </si>
  <si>
    <t>Donie Nolan</t>
  </si>
  <si>
    <t>Kay Brophy</t>
  </si>
  <si>
    <t>Joe Manning</t>
  </si>
  <si>
    <t>John McNally*</t>
  </si>
  <si>
    <t>Martin Nevin*</t>
  </si>
  <si>
    <t>Carlow (7 seats) Total Electorate: 10,225 Total Poll: 5,446 Valid Poll: 5,308 Quota: 664</t>
  </si>
  <si>
    <t>James Doyle</t>
  </si>
  <si>
    <t>James Brady</t>
  </si>
  <si>
    <t>Patrick Governey</t>
  </si>
  <si>
    <t>Eileen Brophy</t>
  </si>
  <si>
    <t>Carmel McDonnell</t>
  </si>
  <si>
    <t>Cecil Whelan</t>
  </si>
  <si>
    <t>George Russell</t>
  </si>
  <si>
    <t>Margaret O'Brien</t>
  </si>
  <si>
    <t>Kieran Foley</t>
  </si>
  <si>
    <t>Patrick Governey*</t>
  </si>
  <si>
    <t>Patrick Carpenter*</t>
  </si>
  <si>
    <t>T.J. Byrne</t>
  </si>
  <si>
    <t>David Moore</t>
  </si>
  <si>
    <t>Ciaran Redmond</t>
  </si>
  <si>
    <t>Liam Murphy*</t>
  </si>
  <si>
    <t>Brendan Walsh</t>
  </si>
  <si>
    <t>Mary Kinsella*</t>
  </si>
  <si>
    <t>Sean Whelan</t>
  </si>
  <si>
    <t>Sean Prendergast</t>
  </si>
  <si>
    <t>Ann Brennan</t>
  </si>
  <si>
    <t>Stephen Maher</t>
  </si>
  <si>
    <t>William Dillon</t>
  </si>
  <si>
    <t>Arthur Kennedy*</t>
  </si>
  <si>
    <t>Brendan Brophy*</t>
  </si>
  <si>
    <t>Paddy Condon</t>
  </si>
  <si>
    <t>Mary Ann Dunne</t>
  </si>
  <si>
    <t>Michael Hickey</t>
  </si>
  <si>
    <t>Michael Kearns</t>
  </si>
  <si>
    <t>Mary Kinsella</t>
  </si>
  <si>
    <t>Liam Murphy</t>
  </si>
  <si>
    <t>Cyril Hughes</t>
  </si>
  <si>
    <t>Tullow (5 seats) Total Electorate:  Total Poll: 3,910 Valid Poll: 3,856 Quota: 643</t>
  </si>
  <si>
    <t>Brendan Brophy</t>
  </si>
  <si>
    <t>Arthur Kennedy</t>
  </si>
  <si>
    <t>Bill Bolger</t>
  </si>
  <si>
    <t>Sean Gallagher</t>
  </si>
  <si>
    <t>Jim Nolan*</t>
  </si>
  <si>
    <t>Margaret Kavanagh*</t>
  </si>
  <si>
    <t>Richard O'Driscoll*</t>
  </si>
  <si>
    <t>1985 (20 June) - Borris (4 seats) Total Electorate: 5,424 Total Poll:  Valid Poll: 3,400 Quota: 681</t>
  </si>
  <si>
    <t>1979 (7 June) - Borris (4 seats) Total Electorate:  Total Poll: 3,160 Valid Poll: 3,064 Quota: 613</t>
  </si>
  <si>
    <t>Margaret Kavanagh</t>
  </si>
  <si>
    <t>Richard O'Driscoll</t>
  </si>
  <si>
    <t>John Sharpe</t>
  </si>
  <si>
    <t>Brendan Little</t>
  </si>
  <si>
    <t>Mhuinebeag (5 seats) Total Electorate:  Total Poll: 3,701 Valid Poll: 3,596 Quota: 600</t>
  </si>
  <si>
    <t>Ikey O'Brien</t>
  </si>
  <si>
    <t>M.J. Nolan</t>
  </si>
  <si>
    <t>Frank Bermingham</t>
  </si>
  <si>
    <t>William Nolan</t>
  </si>
  <si>
    <t>Paddy Barron</t>
  </si>
  <si>
    <t>Tony O'Brien</t>
  </si>
  <si>
    <t>Pat Bambrick</t>
  </si>
  <si>
    <t>Tullow (5 seats) Total Electorate:  Total Poll: 3,872 Valid Poll: 3,780 Quota: 631</t>
  </si>
  <si>
    <t>Carmel Dawson</t>
  </si>
  <si>
    <t>Billy Wright</t>
  </si>
  <si>
    <t>Henry Hickey</t>
  </si>
  <si>
    <t>Frank Darcy</t>
  </si>
  <si>
    <t>Carlow (7 seats) Total Electorate:  Total Poll:  Valid Poll: 6,020 Quota: 753</t>
  </si>
  <si>
    <t>John Browne</t>
  </si>
  <si>
    <t>Patrick Carpenter</t>
  </si>
  <si>
    <t>Jim Nolan</t>
  </si>
  <si>
    <t>Kathleen Brady-O'Neill</t>
  </si>
  <si>
    <t>Jim Townsend</t>
  </si>
  <si>
    <t>Seamus Harmon</t>
  </si>
  <si>
    <t>John Amond</t>
  </si>
  <si>
    <t>Patrick Kehoe</t>
  </si>
  <si>
    <t>John Alcock</t>
  </si>
  <si>
    <t>Michael McCartney</t>
  </si>
  <si>
    <t>Joe Manning*</t>
  </si>
  <si>
    <t>Bill Bolger*</t>
  </si>
  <si>
    <t>Carmel McDonnell*</t>
  </si>
  <si>
    <t>Carlow (7 seats) Total Electorate: 8,714 Total Poll: 5,052 Valid Poll: 4,870 Quota: 609</t>
  </si>
  <si>
    <t>Desmond Governey*</t>
  </si>
  <si>
    <t>Desmond Governey</t>
  </si>
  <si>
    <t>Sean Prendergast*</t>
  </si>
  <si>
    <t>Kathleen Brady-O'Neill*</t>
  </si>
  <si>
    <t>Brendan Hayden</t>
  </si>
  <si>
    <t>Jim Hennessy</t>
  </si>
  <si>
    <t>Michael Byrne</t>
  </si>
  <si>
    <t>John O'Brien</t>
  </si>
  <si>
    <t>Michael Eyre</t>
  </si>
  <si>
    <t>Tom James</t>
  </si>
  <si>
    <t>John Dowling</t>
  </si>
  <si>
    <t>Jeremiah Nolan</t>
  </si>
  <si>
    <t>Tullow (5 seats) Total Electorate: 5,099 Total Poll: 3,574 Valid Poll: 3,498 Quota: 584</t>
  </si>
  <si>
    <t>John Moriarty*</t>
  </si>
  <si>
    <t>Denis Murphy</t>
  </si>
  <si>
    <t>William Hendrick</t>
  </si>
  <si>
    <t>Mhuinebeag (5 seats) Total Electorate: 4,921 Total Poll: 3,275 Valid Poll: 3,203 Quota: 534</t>
  </si>
  <si>
    <t>Thomas Nolan*</t>
  </si>
  <si>
    <t>Thomas Nolan</t>
  </si>
  <si>
    <t>Pat Bambrick*</t>
  </si>
  <si>
    <t>Donal Nolan*</t>
  </si>
  <si>
    <t>Jim Somers*</t>
  </si>
  <si>
    <t>Joe Byrne</t>
  </si>
  <si>
    <t>Alfred Jeffries</t>
  </si>
  <si>
    <t>James McEvoy</t>
  </si>
  <si>
    <t>John Byrne</t>
  </si>
  <si>
    <t>Patrick Ryan</t>
  </si>
  <si>
    <t>James Dunphy</t>
  </si>
  <si>
    <t>Brendan Little*</t>
  </si>
  <si>
    <t>Gerald Fenelon*</t>
  </si>
  <si>
    <t>Patrick Goodall</t>
  </si>
  <si>
    <t>1974 (18 June) - Borris (4 seats) Total Electorate: 4,090 Total Poll: 2,862 Valid Poll: 2,815 Quota: 564</t>
  </si>
  <si>
    <t>1967 (29 June) - Borris (5 seats) Total Electorate: 3,789 Total Poll: 2,910 Valid Poll: 2,874 Quota: 480</t>
  </si>
  <si>
    <t>Maurice Kelly*</t>
  </si>
  <si>
    <t>Michael Keegan</t>
  </si>
  <si>
    <t>Gordon Burgess</t>
  </si>
  <si>
    <t>Liam Walsh</t>
  </si>
  <si>
    <t>William White</t>
  </si>
  <si>
    <t>Mhuinebeag (5 seats) Total Electorate: 4,224 Total Poll: 3,274 Valid Poll: 3,224 Quota: 538</t>
  </si>
  <si>
    <t>William Jeffers*</t>
  </si>
  <si>
    <t>William Nolan*</t>
  </si>
  <si>
    <t>Daniel Maguire</t>
  </si>
  <si>
    <t>Donal Nolan</t>
  </si>
  <si>
    <t>MR</t>
  </si>
  <si>
    <t>James Nolan*</t>
  </si>
  <si>
    <t>Martin Curran</t>
  </si>
  <si>
    <t>Tullow (5 seats) Total Electorate: 4,231 Total Poll: 3,343 Valid Poll: 3,285 Quota: 548</t>
  </si>
  <si>
    <t>Henry Hickey*</t>
  </si>
  <si>
    <t>Michael Brophy*</t>
  </si>
  <si>
    <t>William Moore</t>
  </si>
  <si>
    <t>Laurence O'Brien</t>
  </si>
  <si>
    <t>Carlow (6 seats) Total Electorate: 7,270 Total Poll: 5,086 Valid Poll: 4,945 Quota: 707</t>
  </si>
  <si>
    <t>John Dunne</t>
  </si>
  <si>
    <t>Garrett Kenna</t>
  </si>
  <si>
    <t>Brendan Dowling*</t>
  </si>
  <si>
    <t>John Brannigan</t>
  </si>
  <si>
    <t>John Callinan</t>
  </si>
  <si>
    <t>1960 (30 June) - Borris (5 seats) Total Electorate: 4,015 Total Poll: 3,045 Valid Poll: 2,945 Quota: 491</t>
  </si>
  <si>
    <t>John Fahey*</t>
  </si>
  <si>
    <t>Maurice Kelly</t>
  </si>
  <si>
    <t>P. Hickey</t>
  </si>
  <si>
    <t>Christopher Walsh*</t>
  </si>
  <si>
    <t>Patrick Hickey*</t>
  </si>
  <si>
    <t>P. Ó Ceallaigh</t>
  </si>
  <si>
    <t>Mhuinebeag (5 seats) Total Electorate: 4,299 Total Poll: 3,193 Valid Poll: 3,104 Quota: 518</t>
  </si>
  <si>
    <t>William Murphy*</t>
  </si>
  <si>
    <t>J. Brennan</t>
  </si>
  <si>
    <t>P. Woods</t>
  </si>
  <si>
    <t>Sean E. Nolan</t>
  </si>
  <si>
    <t>Tullow (5 seats) Total Electorate: 4,348 Total Poll: 3,034 Valid Poll: 2,932 Quota: 489</t>
  </si>
  <si>
    <t>T. Hayden*</t>
  </si>
  <si>
    <t>Peter Murphy</t>
  </si>
  <si>
    <t>Michael Osborne</t>
  </si>
  <si>
    <t>P. Cogan*</t>
  </si>
  <si>
    <t>Carlow (6 seats) Total Electorate: 6,453 Total Poll: 4,072 Valid Poll: 3,889 Quota: 556</t>
  </si>
  <si>
    <t>NPD</t>
  </si>
  <si>
    <t>Kathleen Brady</t>
  </si>
  <si>
    <t>John Callinan*</t>
  </si>
  <si>
    <t>T. Bermingham</t>
  </si>
  <si>
    <t>Andy Murphy*</t>
  </si>
  <si>
    <t>T. McGrath*</t>
  </si>
  <si>
    <t>James Brien</t>
  </si>
  <si>
    <t>J. O'Brien</t>
  </si>
</sst>
</file>

<file path=xl/styles.xml><?xml version="1.0" encoding="utf-8"?>
<styleSheet xmlns="http://schemas.openxmlformats.org/spreadsheetml/2006/main">
  <numFmts count="1">
    <numFmt numFmtId="164" formatCode="0.000"/>
  </numFmts>
  <fonts count="49">
    <font>
      <sz val="10"/>
      <name val="Arial"/>
      <family val="2"/>
    </font>
    <font>
      <sz val="10"/>
      <name val="Arial"/>
      <family val="2"/>
    </font>
    <font>
      <b/>
      <sz val="11"/>
      <name val="Times New Roman"/>
      <family val="1"/>
    </font>
    <font>
      <sz val="11"/>
      <name val="Arial"/>
      <family val="2"/>
    </font>
    <font>
      <sz val="11"/>
      <name val="Times New Roman"/>
      <family val="1"/>
    </font>
    <font>
      <b/>
      <i/>
      <sz val="11"/>
      <name val="Times New Roman"/>
      <family val="1"/>
    </font>
    <font>
      <b/>
      <sz val="11"/>
      <color indexed="12"/>
      <name val="Times New Roman"/>
      <family val="1"/>
    </font>
    <font>
      <b/>
      <sz val="11"/>
      <color indexed="17"/>
      <name val="Times New Roman"/>
      <family val="1"/>
    </font>
    <font>
      <b/>
      <sz val="11"/>
      <name val="Arial"/>
      <family val="2"/>
    </font>
    <font>
      <b/>
      <sz val="11"/>
      <color indexed="8"/>
      <name val="Times New Roman"/>
      <family val="1"/>
    </font>
    <font>
      <b/>
      <sz val="11"/>
      <color indexed="17"/>
      <name val="Arial"/>
      <family val="2"/>
    </font>
    <font>
      <sz val="11"/>
      <color indexed="17"/>
      <name val="Times New Roman"/>
      <family val="1"/>
    </font>
    <font>
      <b/>
      <sz val="11"/>
      <color indexed="12"/>
      <name val="Arial"/>
      <family val="2"/>
    </font>
    <font>
      <b/>
      <sz val="11"/>
      <color indexed="10"/>
      <name val="Arial"/>
      <family val="2"/>
    </font>
    <font>
      <sz val="11"/>
      <color indexed="10"/>
      <name val="Times New Roman"/>
      <family val="1"/>
    </font>
    <font>
      <sz val="11"/>
      <color indexed="8"/>
      <name val="Times New Roman"/>
      <family val="1"/>
    </font>
    <font>
      <b/>
      <sz val="11"/>
      <color indexed="50"/>
      <name val="Arial"/>
      <family val="2"/>
    </font>
    <font>
      <sz val="11"/>
      <color indexed="50"/>
      <name val="Times New Roman"/>
      <family val="1"/>
    </font>
    <font>
      <sz val="11"/>
      <color indexed="12"/>
      <name val="Times New Roman"/>
      <family val="1"/>
    </font>
    <font>
      <b/>
      <sz val="10"/>
      <color indexed="8"/>
      <name val="Arial"/>
      <family val="2"/>
    </font>
    <font>
      <b/>
      <sz val="10"/>
      <name val="Arial"/>
      <family val="2"/>
    </font>
    <font>
      <b/>
      <sz val="10"/>
      <color indexed="17"/>
      <name val="Arial"/>
      <family val="2"/>
    </font>
    <font>
      <b/>
      <sz val="10"/>
      <color indexed="12"/>
      <name val="Arial"/>
      <family val="2"/>
    </font>
    <font>
      <b/>
      <sz val="10"/>
      <color indexed="10"/>
      <name val="Arial"/>
      <family val="2"/>
    </font>
    <font>
      <b/>
      <sz val="10"/>
      <color indexed="50"/>
      <name val="Arial"/>
      <family val="2"/>
    </font>
    <font>
      <b/>
      <sz val="11"/>
      <color indexed="10"/>
      <name val="Times New Roman"/>
      <family val="1"/>
    </font>
    <font>
      <sz val="11"/>
      <color indexed="19"/>
      <name val="Times New Roman"/>
      <family val="1"/>
    </font>
    <font>
      <b/>
      <sz val="11"/>
      <color indexed="19"/>
      <name val="Arial"/>
      <family val="2"/>
    </font>
    <font>
      <b/>
      <sz val="10"/>
      <color indexed="19"/>
      <name val="Arial"/>
      <family val="2"/>
    </font>
    <font>
      <b/>
      <sz val="12"/>
      <name val="Times New Roman"/>
      <family val="1"/>
    </font>
    <font>
      <sz val="12"/>
      <name val="Times New Roman"/>
      <family val="1"/>
    </font>
    <font>
      <sz val="12"/>
      <color indexed="12"/>
      <name val="Times New Roman"/>
      <family val="1"/>
    </font>
    <font>
      <sz val="12"/>
      <color indexed="17"/>
      <name val="Times New Roman"/>
      <family val="1"/>
    </font>
    <font>
      <sz val="12"/>
      <color indexed="8"/>
      <name val="Times New Roman"/>
      <family val="1"/>
    </font>
    <font>
      <sz val="12"/>
      <color indexed="50"/>
      <name val="Times New Roman"/>
      <family val="1"/>
    </font>
    <font>
      <b/>
      <sz val="10"/>
      <color indexed="60"/>
      <name val="Arial"/>
      <family val="2"/>
    </font>
    <font>
      <b/>
      <sz val="10"/>
      <color indexed="40"/>
      <name val="Arial"/>
      <family val="2"/>
    </font>
    <font>
      <b/>
      <sz val="10"/>
      <color indexed="51"/>
      <name val="Arial"/>
      <family val="2"/>
    </font>
    <font>
      <b/>
      <sz val="11"/>
      <color indexed="19"/>
      <name val="Times New Roman"/>
      <family val="1"/>
    </font>
    <font>
      <b/>
      <sz val="11"/>
      <color indexed="52"/>
      <name val="Arial"/>
      <family val="2"/>
    </font>
    <font>
      <b/>
      <sz val="11"/>
      <color indexed="52"/>
      <name val="Times New Roman"/>
      <family val="1"/>
    </font>
    <font>
      <b/>
      <sz val="10"/>
      <color indexed="52"/>
      <name val="Arial"/>
      <family val="2"/>
    </font>
    <font>
      <sz val="11"/>
      <color indexed="52"/>
      <name val="Times New Roman"/>
      <family val="1"/>
    </font>
    <font>
      <sz val="11"/>
      <color indexed="60"/>
      <name val="Times New Roman"/>
      <family val="1"/>
    </font>
    <font>
      <sz val="11"/>
      <color indexed="40"/>
      <name val="Times New Roman"/>
      <family val="1"/>
    </font>
    <font>
      <b/>
      <sz val="11"/>
      <color indexed="40"/>
      <name val="Times New Roman"/>
      <family val="1"/>
    </font>
    <font>
      <b/>
      <sz val="11"/>
      <color indexed="49"/>
      <name val="Arial"/>
      <family val="2"/>
    </font>
    <font>
      <b/>
      <sz val="11"/>
      <color theme="9" tint="-0.249977111117893"/>
      <name val="Times New Roman"/>
      <family val="1"/>
    </font>
    <font>
      <b/>
      <sz val="10"/>
      <color indexed="49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83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1" xfId="0" applyFont="1" applyBorder="1" applyAlignment="1">
      <alignment vertical="top" wrapText="1"/>
    </xf>
    <xf numFmtId="0" fontId="5" fillId="0" borderId="2" xfId="0" applyFont="1" applyBorder="1" applyAlignment="1">
      <alignment vertical="top" wrapText="1"/>
    </xf>
    <xf numFmtId="0" fontId="2" fillId="0" borderId="2" xfId="0" applyFont="1" applyBorder="1" applyAlignment="1">
      <alignment vertical="top" wrapText="1"/>
    </xf>
    <xf numFmtId="0" fontId="2" fillId="0" borderId="3" xfId="0" applyFont="1" applyBorder="1" applyAlignment="1">
      <alignment vertical="top" wrapText="1"/>
    </xf>
    <xf numFmtId="0" fontId="6" fillId="0" borderId="4" xfId="0" applyFont="1" applyBorder="1" applyAlignment="1">
      <alignment vertical="top" wrapText="1"/>
    </xf>
    <xf numFmtId="3" fontId="2" fillId="0" borderId="4" xfId="0" applyNumberFormat="1" applyFont="1" applyBorder="1" applyAlignment="1">
      <alignment vertical="top" wrapText="1"/>
    </xf>
    <xf numFmtId="3" fontId="4" fillId="0" borderId="4" xfId="0" applyNumberFormat="1" applyFont="1" applyBorder="1" applyAlignment="1">
      <alignment vertical="top" wrapText="1"/>
    </xf>
    <xf numFmtId="0" fontId="2" fillId="0" borderId="4" xfId="0" applyFont="1" applyBorder="1" applyAlignment="1">
      <alignment vertical="top" wrapText="1"/>
    </xf>
    <xf numFmtId="0" fontId="7" fillId="0" borderId="4" xfId="0" applyFont="1" applyBorder="1" applyAlignment="1">
      <alignment vertical="top" wrapText="1"/>
    </xf>
    <xf numFmtId="0" fontId="8" fillId="0" borderId="0" xfId="0" applyFont="1"/>
    <xf numFmtId="10" fontId="3" fillId="0" borderId="0" xfId="1" applyNumberFormat="1" applyFont="1"/>
    <xf numFmtId="0" fontId="9" fillId="0" borderId="4" xfId="0" applyFont="1" applyBorder="1" applyAlignment="1">
      <alignment vertical="top" wrapText="1"/>
    </xf>
    <xf numFmtId="0" fontId="10" fillId="0" borderId="0" xfId="0" applyFont="1"/>
    <xf numFmtId="3" fontId="3" fillId="0" borderId="0" xfId="0" applyNumberFormat="1" applyFont="1"/>
    <xf numFmtId="0" fontId="4" fillId="0" borderId="3" xfId="0" applyFont="1" applyBorder="1" applyAlignment="1">
      <alignment vertical="top" wrapText="1"/>
    </xf>
    <xf numFmtId="0" fontId="11" fillId="0" borderId="4" xfId="0" applyFont="1" applyBorder="1" applyAlignment="1">
      <alignment vertical="top" wrapText="1"/>
    </xf>
    <xf numFmtId="0" fontId="12" fillId="0" borderId="0" xfId="0" applyFont="1"/>
    <xf numFmtId="0" fontId="13" fillId="0" borderId="0" xfId="0" applyFont="1"/>
    <xf numFmtId="0" fontId="14" fillId="0" borderId="4" xfId="0" applyFont="1" applyBorder="1" applyAlignment="1">
      <alignment vertical="top" wrapText="1"/>
    </xf>
    <xf numFmtId="0" fontId="15" fillId="0" borderId="4" xfId="0" applyFont="1" applyBorder="1" applyAlignment="1">
      <alignment vertical="top" wrapText="1"/>
    </xf>
    <xf numFmtId="3" fontId="8" fillId="0" borderId="0" xfId="0" applyNumberFormat="1" applyFont="1"/>
    <xf numFmtId="0" fontId="16" fillId="0" borderId="0" xfId="0" applyFont="1"/>
    <xf numFmtId="0" fontId="17" fillId="0" borderId="4" xfId="0" applyFont="1" applyBorder="1" applyAlignment="1">
      <alignment vertical="top" wrapText="1"/>
    </xf>
    <xf numFmtId="0" fontId="18" fillId="0" borderId="4" xfId="0" applyFont="1" applyBorder="1" applyAlignment="1">
      <alignment vertical="top" wrapText="1"/>
    </xf>
    <xf numFmtId="0" fontId="4" fillId="0" borderId="0" xfId="0" applyFont="1" applyBorder="1" applyAlignment="1">
      <alignment vertical="top" wrapText="1"/>
    </xf>
    <xf numFmtId="0" fontId="18" fillId="0" borderId="0" xfId="0" applyFont="1" applyBorder="1" applyAlignment="1">
      <alignment vertical="top" wrapText="1"/>
    </xf>
    <xf numFmtId="3" fontId="12" fillId="0" borderId="0" xfId="0" applyNumberFormat="1" applyFont="1"/>
    <xf numFmtId="0" fontId="0" fillId="0" borderId="0" xfId="0" applyFont="1"/>
    <xf numFmtId="0" fontId="19" fillId="0" borderId="0" xfId="0" applyFont="1"/>
    <xf numFmtId="3" fontId="0" fillId="0" borderId="0" xfId="0" applyNumberFormat="1" applyFont="1"/>
    <xf numFmtId="10" fontId="0" fillId="0" borderId="0" xfId="1" applyNumberFormat="1" applyFont="1"/>
    <xf numFmtId="0" fontId="20" fillId="0" borderId="0" xfId="0" applyFont="1"/>
    <xf numFmtId="3" fontId="20" fillId="0" borderId="0" xfId="0" applyNumberFormat="1" applyFont="1"/>
    <xf numFmtId="0" fontId="21" fillId="0" borderId="0" xfId="0" applyFont="1"/>
    <xf numFmtId="0" fontId="22" fillId="0" borderId="0" xfId="0" applyFont="1"/>
    <xf numFmtId="0" fontId="23" fillId="0" borderId="0" xfId="0" applyFont="1"/>
    <xf numFmtId="0" fontId="24" fillId="0" borderId="0" xfId="0" applyFont="1"/>
    <xf numFmtId="10" fontId="20" fillId="0" borderId="0" xfId="1" applyNumberFormat="1" applyFont="1"/>
    <xf numFmtId="0" fontId="25" fillId="0" borderId="4" xfId="0" applyFont="1" applyBorder="1" applyAlignment="1">
      <alignment vertical="top" wrapText="1"/>
    </xf>
    <xf numFmtId="3" fontId="3" fillId="0" borderId="0" xfId="1" applyNumberFormat="1" applyFont="1"/>
    <xf numFmtId="3" fontId="4" fillId="0" borderId="0" xfId="0" applyNumberFormat="1" applyFont="1" applyBorder="1" applyAlignment="1">
      <alignment vertical="top" wrapText="1"/>
    </xf>
    <xf numFmtId="3" fontId="0" fillId="0" borderId="0" xfId="0" applyNumberFormat="1"/>
    <xf numFmtId="0" fontId="26" fillId="0" borderId="4" xfId="0" applyFont="1" applyBorder="1" applyAlignment="1">
      <alignment vertical="top" wrapText="1"/>
    </xf>
    <xf numFmtId="0" fontId="27" fillId="0" borderId="0" xfId="0" applyFont="1"/>
    <xf numFmtId="0" fontId="28" fillId="0" borderId="0" xfId="0" applyFont="1"/>
    <xf numFmtId="3" fontId="29" fillId="0" borderId="0" xfId="0" applyNumberFormat="1" applyFont="1"/>
    <xf numFmtId="0" fontId="30" fillId="0" borderId="0" xfId="0" applyFont="1"/>
    <xf numFmtId="0" fontId="29" fillId="0" borderId="0" xfId="0" applyFont="1"/>
    <xf numFmtId="3" fontId="30" fillId="0" borderId="0" xfId="0" applyNumberFormat="1" applyFont="1"/>
    <xf numFmtId="2" fontId="30" fillId="0" borderId="0" xfId="0" applyNumberFormat="1" applyFont="1" applyAlignment="1">
      <alignment horizontal="center"/>
    </xf>
    <xf numFmtId="3" fontId="29" fillId="0" borderId="1" xfId="0" applyNumberFormat="1" applyFont="1" applyBorder="1" applyAlignment="1">
      <alignment vertical="top" wrapText="1"/>
    </xf>
    <xf numFmtId="0" fontId="29" fillId="0" borderId="2" xfId="0" applyFont="1" applyBorder="1" applyAlignment="1">
      <alignment vertical="top" wrapText="1"/>
    </xf>
    <xf numFmtId="3" fontId="29" fillId="0" borderId="2" xfId="0" applyNumberFormat="1" applyFont="1" applyBorder="1" applyAlignment="1">
      <alignment vertical="top" wrapText="1"/>
    </xf>
    <xf numFmtId="2" fontId="29" fillId="0" borderId="2" xfId="0" applyNumberFormat="1" applyFont="1" applyBorder="1" applyAlignment="1">
      <alignment horizontal="center" vertical="top" wrapText="1"/>
    </xf>
    <xf numFmtId="3" fontId="29" fillId="0" borderId="3" xfId="0" applyNumberFormat="1" applyFont="1" applyBorder="1" applyAlignment="1">
      <alignment vertical="top" wrapText="1"/>
    </xf>
    <xf numFmtId="0" fontId="30" fillId="0" borderId="4" xfId="0" applyFont="1" applyBorder="1" applyAlignment="1">
      <alignment vertical="top" wrapText="1"/>
    </xf>
    <xf numFmtId="0" fontId="31" fillId="0" borderId="4" xfId="0" applyFont="1" applyBorder="1" applyAlignment="1">
      <alignment vertical="top" wrapText="1"/>
    </xf>
    <xf numFmtId="0" fontId="29" fillId="0" borderId="4" xfId="0" applyFont="1" applyBorder="1" applyAlignment="1">
      <alignment vertical="top" wrapText="1"/>
    </xf>
    <xf numFmtId="3" fontId="30" fillId="0" borderId="4" xfId="0" applyNumberFormat="1" applyFont="1" applyBorder="1" applyAlignment="1">
      <alignment vertical="top" wrapText="1"/>
    </xf>
    <xf numFmtId="0" fontId="32" fillId="0" borderId="4" xfId="0" applyFont="1" applyBorder="1" applyAlignment="1">
      <alignment vertical="top" wrapText="1"/>
    </xf>
    <xf numFmtId="0" fontId="33" fillId="0" borderId="4" xfId="0" applyFont="1" applyBorder="1" applyAlignment="1">
      <alignment vertical="top" wrapText="1"/>
    </xf>
    <xf numFmtId="0" fontId="34" fillId="0" borderId="4" xfId="0" applyFont="1" applyBorder="1" applyAlignment="1">
      <alignment vertical="top" wrapText="1"/>
    </xf>
    <xf numFmtId="164" fontId="29" fillId="0" borderId="2" xfId="0" applyNumberFormat="1" applyFont="1" applyBorder="1" applyAlignment="1">
      <alignment horizontal="center" vertical="top" wrapText="1"/>
    </xf>
    <xf numFmtId="2" fontId="0" fillId="0" borderId="0" xfId="0" applyNumberFormat="1" applyAlignment="1">
      <alignment horizontal="center"/>
    </xf>
    <xf numFmtId="0" fontId="35" fillId="0" borderId="0" xfId="0" applyFont="1"/>
    <xf numFmtId="0" fontId="36" fillId="0" borderId="0" xfId="0" applyFont="1"/>
    <xf numFmtId="0" fontId="37" fillId="0" borderId="0" xfId="0" applyFont="1"/>
    <xf numFmtId="10" fontId="1" fillId="0" borderId="0" xfId="0" applyNumberFormat="1" applyFont="1"/>
    <xf numFmtId="0" fontId="38" fillId="0" borderId="4" xfId="0" applyFont="1" applyBorder="1" applyAlignment="1">
      <alignment vertical="top" wrapText="1"/>
    </xf>
    <xf numFmtId="0" fontId="39" fillId="0" borderId="0" xfId="0" applyFont="1"/>
    <xf numFmtId="0" fontId="40" fillId="0" borderId="4" xfId="0" applyFont="1" applyBorder="1" applyAlignment="1">
      <alignment vertical="top" wrapText="1"/>
    </xf>
    <xf numFmtId="0" fontId="41" fillId="0" borderId="0" xfId="0" applyFont="1"/>
    <xf numFmtId="0" fontId="42" fillId="0" borderId="4" xfId="0" applyFont="1" applyBorder="1" applyAlignment="1">
      <alignment vertical="top" wrapText="1"/>
    </xf>
    <xf numFmtId="10" fontId="43" fillId="0" borderId="1" xfId="0" applyNumberFormat="1" applyFont="1" applyBorder="1" applyAlignment="1">
      <alignment vertical="top"/>
    </xf>
    <xf numFmtId="0" fontId="44" fillId="0" borderId="4" xfId="0" applyFont="1" applyBorder="1" applyAlignment="1">
      <alignment vertical="top" wrapText="1"/>
    </xf>
    <xf numFmtId="0" fontId="45" fillId="0" borderId="4" xfId="0" applyFont="1" applyBorder="1" applyAlignment="1">
      <alignment vertical="top" wrapText="1"/>
    </xf>
    <xf numFmtId="0" fontId="46" fillId="0" borderId="0" xfId="0" applyFont="1"/>
    <xf numFmtId="0" fontId="47" fillId="0" borderId="4" xfId="0" applyFont="1" applyBorder="1" applyAlignment="1">
      <alignment vertical="top" wrapText="1"/>
    </xf>
    <xf numFmtId="0" fontId="48" fillId="0" borderId="0" xfId="0" applyFont="1"/>
  </cellXfs>
  <cellStyles count="2">
    <cellStyle name="Normal" xfId="0" builtinId="0"/>
    <cellStyle name="Percent" xfId="1" builtin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58"/>
  <sheetViews>
    <sheetView workbookViewId="0">
      <selection activeCell="O1" sqref="O1"/>
    </sheetView>
  </sheetViews>
  <sheetFormatPr defaultRowHeight="12.75"/>
  <cols>
    <col min="1" max="1" width="28.7109375" customWidth="1"/>
    <col min="2" max="2" width="8.42578125" customWidth="1"/>
    <col min="3" max="3" width="9.7109375" customWidth="1"/>
    <col min="4" max="15" width="8.7109375" customWidth="1"/>
  </cols>
  <sheetData>
    <row r="1" spans="1:13" s="2" customFormat="1" ht="16.5" customHeight="1">
      <c r="A1" s="1" t="s">
        <v>291</v>
      </c>
    </row>
    <row r="2" spans="1:13" s="2" customFormat="1" ht="9.75" customHeight="1" thickBot="1">
      <c r="A2" s="3"/>
    </row>
    <row r="3" spans="1:13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5">
        <v>5</v>
      </c>
      <c r="H3" s="6"/>
      <c r="I3" s="13" t="s">
        <v>9</v>
      </c>
      <c r="J3" s="14">
        <f>(3045/4015)</f>
        <v>0.75840597758405981</v>
      </c>
    </row>
    <row r="4" spans="1:13" s="2" customFormat="1" ht="16.5" customHeight="1" thickBot="1">
      <c r="A4" s="7" t="s">
        <v>292</v>
      </c>
      <c r="B4" s="42" t="s">
        <v>15</v>
      </c>
      <c r="C4" s="9">
        <v>535</v>
      </c>
      <c r="D4" s="10"/>
      <c r="E4" s="9"/>
      <c r="F4" s="9"/>
      <c r="G4" s="9"/>
      <c r="H4" s="11" t="s">
        <v>4</v>
      </c>
      <c r="J4" s="13" t="s">
        <v>11</v>
      </c>
      <c r="K4" s="13" t="s">
        <v>12</v>
      </c>
      <c r="L4" s="13" t="s">
        <v>13</v>
      </c>
    </row>
    <row r="5" spans="1:13" s="2" customFormat="1" ht="16.5" customHeight="1" thickBot="1">
      <c r="A5" s="7" t="s">
        <v>293</v>
      </c>
      <c r="B5" s="8" t="s">
        <v>3</v>
      </c>
      <c r="C5" s="10">
        <v>466</v>
      </c>
      <c r="D5" s="10">
        <v>476</v>
      </c>
      <c r="E5" s="10">
        <v>485</v>
      </c>
      <c r="F5" s="9">
        <v>535</v>
      </c>
      <c r="G5" s="9"/>
      <c r="H5" s="11" t="s">
        <v>8</v>
      </c>
      <c r="I5" s="16" t="s">
        <v>5</v>
      </c>
      <c r="J5" s="17">
        <f>(C6+C9+C11)</f>
        <v>951</v>
      </c>
      <c r="K5" s="14">
        <f>SUM(J5/J9)</f>
        <v>0.3229202037351443</v>
      </c>
      <c r="L5" s="2">
        <v>2</v>
      </c>
    </row>
    <row r="6" spans="1:13" s="2" customFormat="1" ht="16.5" customHeight="1" thickBot="1">
      <c r="A6" s="7" t="s">
        <v>175</v>
      </c>
      <c r="B6" s="12" t="s">
        <v>5</v>
      </c>
      <c r="C6" s="10">
        <v>425</v>
      </c>
      <c r="D6" s="10">
        <v>427</v>
      </c>
      <c r="E6" s="10">
        <v>489</v>
      </c>
      <c r="F6" s="9">
        <v>505</v>
      </c>
      <c r="G6" s="9"/>
      <c r="H6" s="11" t="s">
        <v>7</v>
      </c>
      <c r="I6" s="20" t="s">
        <v>3</v>
      </c>
      <c r="J6" s="17">
        <f>(C5+C7+C8)</f>
        <v>1252</v>
      </c>
      <c r="K6" s="14">
        <f>SUM(J6/J9)</f>
        <v>0.42512733446519524</v>
      </c>
      <c r="L6" s="2">
        <v>2</v>
      </c>
    </row>
    <row r="7" spans="1:13" s="2" customFormat="1" ht="16.5" customHeight="1" thickBot="1">
      <c r="A7" s="7" t="s">
        <v>263</v>
      </c>
      <c r="B7" s="8" t="s">
        <v>3</v>
      </c>
      <c r="C7" s="10">
        <v>407</v>
      </c>
      <c r="D7" s="10">
        <v>413</v>
      </c>
      <c r="E7" s="10">
        <v>414</v>
      </c>
      <c r="F7" s="10">
        <v>418</v>
      </c>
      <c r="G7" s="9">
        <v>422</v>
      </c>
      <c r="H7" s="11" t="s">
        <v>10</v>
      </c>
      <c r="I7" s="21" t="s">
        <v>15</v>
      </c>
      <c r="J7" s="17">
        <v>535</v>
      </c>
      <c r="K7" s="14">
        <f>SUM(J7/J9)</f>
        <v>0.18166383701188454</v>
      </c>
      <c r="L7" s="2">
        <v>1</v>
      </c>
    </row>
    <row r="8" spans="1:13" s="2" customFormat="1" ht="16.5" customHeight="1" thickBot="1">
      <c r="A8" s="18" t="s">
        <v>296</v>
      </c>
      <c r="B8" s="27" t="s">
        <v>3</v>
      </c>
      <c r="C8" s="10">
        <v>379</v>
      </c>
      <c r="D8" s="10">
        <v>383</v>
      </c>
      <c r="E8" s="10">
        <v>383</v>
      </c>
      <c r="F8" s="10">
        <v>392</v>
      </c>
      <c r="G8" s="10">
        <v>399</v>
      </c>
      <c r="H8" s="9"/>
      <c r="I8" s="25" t="s">
        <v>17</v>
      </c>
      <c r="J8" s="17">
        <v>207</v>
      </c>
      <c r="K8" s="14">
        <f>SUM(J8/J9)</f>
        <v>7.0288624787775894E-2</v>
      </c>
    </row>
    <row r="9" spans="1:13" s="2" customFormat="1" ht="16.5" customHeight="1" thickBot="1">
      <c r="A9" s="7" t="s">
        <v>205</v>
      </c>
      <c r="B9" s="12" t="s">
        <v>5</v>
      </c>
      <c r="C9" s="10">
        <v>320</v>
      </c>
      <c r="D9" s="10">
        <v>329</v>
      </c>
      <c r="E9" s="10">
        <v>418</v>
      </c>
      <c r="F9" s="10">
        <v>475</v>
      </c>
      <c r="G9" s="9">
        <v>480</v>
      </c>
      <c r="H9" s="9" t="s">
        <v>6</v>
      </c>
      <c r="I9" s="13"/>
      <c r="J9" s="24">
        <v>2945</v>
      </c>
      <c r="K9" s="14"/>
    </row>
    <row r="10" spans="1:13" s="2" customFormat="1" ht="16.5" customHeight="1" thickBot="1">
      <c r="A10" s="18" t="s">
        <v>297</v>
      </c>
      <c r="B10" s="26" t="s">
        <v>17</v>
      </c>
      <c r="C10" s="10">
        <v>207</v>
      </c>
      <c r="D10" s="10">
        <v>214</v>
      </c>
      <c r="E10" s="10">
        <v>222</v>
      </c>
      <c r="F10" s="10" t="s">
        <v>19</v>
      </c>
      <c r="H10" s="14"/>
    </row>
    <row r="11" spans="1:13" s="2" customFormat="1" ht="16.5" customHeight="1" thickBot="1">
      <c r="A11" s="18" t="s">
        <v>295</v>
      </c>
      <c r="B11" s="19" t="s">
        <v>5</v>
      </c>
      <c r="C11" s="10">
        <v>206</v>
      </c>
      <c r="D11" s="10">
        <v>212</v>
      </c>
      <c r="E11" s="10" t="s">
        <v>19</v>
      </c>
      <c r="F11" s="47"/>
      <c r="H11" s="14"/>
      <c r="I11" s="17"/>
    </row>
    <row r="12" spans="1:13" s="2" customFormat="1" ht="12" customHeight="1">
      <c r="A12" s="1"/>
      <c r="G12" s="13"/>
      <c r="I12" s="14"/>
    </row>
    <row r="13" spans="1:13" s="2" customFormat="1" ht="17.45" customHeight="1">
      <c r="A13" s="1" t="s">
        <v>298</v>
      </c>
    </row>
    <row r="14" spans="1:13" s="2" customFormat="1" ht="10.5" customHeight="1" thickBot="1">
      <c r="A14" s="1"/>
    </row>
    <row r="15" spans="1:13" s="2" customFormat="1" ht="16.5" customHeight="1" thickBot="1">
      <c r="A15" s="4" t="s">
        <v>0</v>
      </c>
      <c r="B15" s="5" t="s">
        <v>1</v>
      </c>
      <c r="C15" s="5" t="s">
        <v>2</v>
      </c>
      <c r="D15" s="5">
        <v>2</v>
      </c>
      <c r="E15" s="5">
        <v>3</v>
      </c>
      <c r="F15" s="5">
        <v>4</v>
      </c>
      <c r="G15" s="5">
        <v>5</v>
      </c>
      <c r="H15" s="5">
        <v>6</v>
      </c>
      <c r="I15" s="6"/>
      <c r="J15" s="13" t="s">
        <v>9</v>
      </c>
      <c r="K15" s="14">
        <f>(3193/4299)</f>
        <v>0.74273086764363805</v>
      </c>
    </row>
    <row r="16" spans="1:13" s="2" customFormat="1" ht="16.5" customHeight="1" thickBot="1">
      <c r="A16" s="7" t="s">
        <v>278</v>
      </c>
      <c r="B16" s="11" t="s">
        <v>277</v>
      </c>
      <c r="C16" s="10">
        <v>440</v>
      </c>
      <c r="D16" s="10"/>
      <c r="E16" s="10"/>
      <c r="F16" s="10"/>
      <c r="G16" s="9"/>
      <c r="H16" s="9">
        <v>498</v>
      </c>
      <c r="I16" s="11" t="s">
        <v>8</v>
      </c>
      <c r="K16" s="13" t="s">
        <v>11</v>
      </c>
      <c r="L16" s="13" t="s">
        <v>12</v>
      </c>
      <c r="M16" s="13" t="s">
        <v>13</v>
      </c>
    </row>
    <row r="17" spans="1:14" s="2" customFormat="1" ht="16.5" customHeight="1" thickBot="1">
      <c r="A17" s="7" t="s">
        <v>252</v>
      </c>
      <c r="B17" s="12" t="s">
        <v>5</v>
      </c>
      <c r="C17" s="10">
        <v>421</v>
      </c>
      <c r="D17" s="10"/>
      <c r="E17" s="9"/>
      <c r="F17" s="9"/>
      <c r="G17" s="10"/>
      <c r="H17" s="9">
        <v>606</v>
      </c>
      <c r="I17" s="11" t="s">
        <v>4</v>
      </c>
      <c r="J17" s="16" t="s">
        <v>5</v>
      </c>
      <c r="K17" s="17">
        <f>(C17+C21+C22+C23)</f>
        <v>1111</v>
      </c>
      <c r="L17" s="14">
        <f>SUM(K17/K21)</f>
        <v>0.35792525773195877</v>
      </c>
      <c r="M17" s="2">
        <v>1</v>
      </c>
    </row>
    <row r="18" spans="1:14" s="2" customFormat="1" ht="16.5" customHeight="1" thickBot="1">
      <c r="A18" s="7" t="s">
        <v>255</v>
      </c>
      <c r="B18" s="8" t="s">
        <v>3</v>
      </c>
      <c r="C18" s="10">
        <v>402</v>
      </c>
      <c r="D18" s="10"/>
      <c r="E18" s="10"/>
      <c r="F18" s="10"/>
      <c r="G18" s="9"/>
      <c r="H18" s="9">
        <v>482</v>
      </c>
      <c r="I18" s="11" t="s">
        <v>6</v>
      </c>
      <c r="J18" s="20" t="s">
        <v>3</v>
      </c>
      <c r="K18" s="17">
        <f>(C18+C19+C25)</f>
        <v>925</v>
      </c>
      <c r="L18" s="14">
        <f>SUM(K18/K21)</f>
        <v>0.29800257731958762</v>
      </c>
      <c r="M18" s="2">
        <v>2</v>
      </c>
    </row>
    <row r="19" spans="1:14" s="2" customFormat="1" ht="16.5" customHeight="1" thickBot="1">
      <c r="A19" s="7" t="s">
        <v>273</v>
      </c>
      <c r="B19" s="8" t="s">
        <v>3</v>
      </c>
      <c r="C19" s="10">
        <v>391</v>
      </c>
      <c r="D19" s="10"/>
      <c r="E19" s="10"/>
      <c r="F19" s="10"/>
      <c r="G19" s="9"/>
      <c r="H19" s="9">
        <v>496</v>
      </c>
      <c r="I19" s="11" t="s">
        <v>7</v>
      </c>
      <c r="J19" s="21" t="s">
        <v>15</v>
      </c>
      <c r="K19" s="17">
        <f>(C24+C26)</f>
        <v>249</v>
      </c>
      <c r="L19" s="14">
        <f>SUM(K19/K21)</f>
        <v>8.021907216494846E-2</v>
      </c>
    </row>
    <row r="20" spans="1:14" s="2" customFormat="1" ht="16.5" customHeight="1" thickBot="1">
      <c r="A20" s="7" t="s">
        <v>274</v>
      </c>
      <c r="B20" s="11" t="s">
        <v>14</v>
      </c>
      <c r="C20" s="10">
        <v>379</v>
      </c>
      <c r="D20" s="10"/>
      <c r="E20" s="10"/>
      <c r="F20" s="10"/>
      <c r="G20" s="10"/>
      <c r="H20" s="9">
        <v>479</v>
      </c>
      <c r="I20" s="11" t="s">
        <v>10</v>
      </c>
      <c r="J20" s="13" t="s">
        <v>16</v>
      </c>
      <c r="K20" s="17">
        <f>(C16+C20)</f>
        <v>819</v>
      </c>
      <c r="L20" s="14">
        <f>SUM(K20/K21)</f>
        <v>0.26385309278350516</v>
      </c>
      <c r="M20" s="2">
        <v>2</v>
      </c>
    </row>
    <row r="21" spans="1:14" s="2" customFormat="1" ht="16.5" customHeight="1" thickBot="1">
      <c r="A21" s="18" t="s">
        <v>260</v>
      </c>
      <c r="B21" s="19" t="s">
        <v>5</v>
      </c>
      <c r="C21" s="10">
        <v>262</v>
      </c>
      <c r="D21" s="10"/>
      <c r="E21" s="10"/>
      <c r="F21" s="10"/>
      <c r="G21" s="10"/>
      <c r="H21" s="10" t="s">
        <v>19</v>
      </c>
      <c r="J21" s="13"/>
      <c r="K21" s="24">
        <v>3104</v>
      </c>
      <c r="L21" s="14"/>
    </row>
    <row r="22" spans="1:14" s="2" customFormat="1" ht="16.5" customHeight="1" thickBot="1">
      <c r="A22" s="18" t="s">
        <v>299</v>
      </c>
      <c r="B22" s="19" t="s">
        <v>5</v>
      </c>
      <c r="C22" s="10">
        <v>222</v>
      </c>
      <c r="D22" s="10"/>
      <c r="E22" s="10"/>
      <c r="F22" s="10"/>
      <c r="G22" s="10"/>
      <c r="H22" s="10">
        <v>351</v>
      </c>
      <c r="I22" s="11"/>
    </row>
    <row r="23" spans="1:14" s="2" customFormat="1" ht="16.5" customHeight="1" thickBot="1">
      <c r="A23" s="18" t="s">
        <v>300</v>
      </c>
      <c r="B23" s="19" t="s">
        <v>5</v>
      </c>
      <c r="C23" s="10">
        <v>206</v>
      </c>
      <c r="D23" s="10"/>
      <c r="E23" s="10"/>
      <c r="F23" s="10"/>
      <c r="G23" s="10" t="s">
        <v>19</v>
      </c>
    </row>
    <row r="24" spans="1:14" s="2" customFormat="1" ht="16.5" customHeight="1" thickBot="1">
      <c r="A24" s="18" t="s">
        <v>275</v>
      </c>
      <c r="B24" s="22" t="s">
        <v>15</v>
      </c>
      <c r="C24" s="10">
        <v>179</v>
      </c>
      <c r="D24" s="10"/>
      <c r="E24" s="10"/>
      <c r="F24" s="10" t="s">
        <v>19</v>
      </c>
    </row>
    <row r="25" spans="1:14" s="2" customFormat="1" ht="16.5" customHeight="1" thickBot="1">
      <c r="A25" s="18" t="s">
        <v>302</v>
      </c>
      <c r="B25" s="27" t="s">
        <v>3</v>
      </c>
      <c r="C25" s="10">
        <v>132</v>
      </c>
      <c r="D25" s="10"/>
      <c r="E25" s="10" t="s">
        <v>19</v>
      </c>
    </row>
    <row r="26" spans="1:14" s="2" customFormat="1" ht="16.5" customHeight="1" thickBot="1">
      <c r="A26" s="18" t="s">
        <v>301</v>
      </c>
      <c r="B26" s="22" t="s">
        <v>15</v>
      </c>
      <c r="C26" s="10">
        <v>70</v>
      </c>
      <c r="D26" s="10" t="s">
        <v>19</v>
      </c>
    </row>
    <row r="27" spans="1:14" s="2" customFormat="1" ht="11.25" customHeight="1">
      <c r="A27" s="28"/>
      <c r="B27" s="29"/>
      <c r="C27" s="44"/>
      <c r="D27" s="44"/>
      <c r="E27" s="44"/>
      <c r="F27" s="17"/>
      <c r="G27" s="17"/>
      <c r="H27" s="17"/>
      <c r="I27" s="17"/>
      <c r="J27" s="17"/>
      <c r="K27" s="17"/>
      <c r="L27" s="17"/>
      <c r="M27" s="17"/>
      <c r="N27" s="43"/>
    </row>
    <row r="28" spans="1:14" s="2" customFormat="1" ht="17.45" customHeight="1">
      <c r="A28" s="1" t="s">
        <v>303</v>
      </c>
    </row>
    <row r="29" spans="1:14" s="2" customFormat="1" ht="8.25" customHeight="1" thickBot="1">
      <c r="A29" s="1"/>
    </row>
    <row r="30" spans="1:14" s="2" customFormat="1" ht="17.45" customHeight="1" thickBot="1">
      <c r="A30" s="4" t="s">
        <v>0</v>
      </c>
      <c r="B30" s="5" t="s">
        <v>1</v>
      </c>
      <c r="C30" s="5" t="s">
        <v>2</v>
      </c>
      <c r="D30" s="5">
        <v>2</v>
      </c>
      <c r="E30" s="5">
        <v>3</v>
      </c>
      <c r="F30" s="5">
        <v>4</v>
      </c>
      <c r="G30" s="5"/>
      <c r="H30" s="13" t="s">
        <v>9</v>
      </c>
      <c r="I30" s="14">
        <f>(3034/4348)</f>
        <v>0.69779208831646733</v>
      </c>
    </row>
    <row r="31" spans="1:14" s="2" customFormat="1" ht="17.45" customHeight="1" thickBot="1">
      <c r="A31" s="7" t="s">
        <v>247</v>
      </c>
      <c r="B31" s="79" t="s">
        <v>27</v>
      </c>
      <c r="C31" s="9">
        <v>963</v>
      </c>
      <c r="D31" s="10"/>
      <c r="E31" s="10"/>
      <c r="F31" s="10"/>
      <c r="G31" s="11" t="s">
        <v>4</v>
      </c>
      <c r="I31" s="13" t="s">
        <v>11</v>
      </c>
      <c r="J31" s="13" t="s">
        <v>12</v>
      </c>
      <c r="K31" s="13" t="s">
        <v>13</v>
      </c>
    </row>
    <row r="32" spans="1:14" s="2" customFormat="1" ht="17.45" customHeight="1" thickBot="1">
      <c r="A32" s="7" t="s">
        <v>304</v>
      </c>
      <c r="B32" s="42" t="s">
        <v>15</v>
      </c>
      <c r="C32" s="9">
        <v>509</v>
      </c>
      <c r="D32" s="9"/>
      <c r="E32" s="9"/>
      <c r="F32" s="10"/>
      <c r="G32" s="11" t="s">
        <v>8</v>
      </c>
      <c r="H32" s="16" t="s">
        <v>5</v>
      </c>
      <c r="I32" s="17">
        <f>(C34+C35)</f>
        <v>698</v>
      </c>
      <c r="J32" s="14">
        <f>SUM(I32/I36)</f>
        <v>0.23806275579809005</v>
      </c>
      <c r="K32" s="2">
        <v>2</v>
      </c>
    </row>
    <row r="33" spans="1:17" s="2" customFormat="1" ht="17.45" customHeight="1" thickBot="1">
      <c r="A33" s="7" t="s">
        <v>305</v>
      </c>
      <c r="B33" s="8" t="s">
        <v>3</v>
      </c>
      <c r="C33" s="10">
        <v>365</v>
      </c>
      <c r="D33" s="10">
        <v>411</v>
      </c>
      <c r="E33" s="10">
        <v>460</v>
      </c>
      <c r="F33" s="9">
        <v>471</v>
      </c>
      <c r="G33" s="11" t="s">
        <v>6</v>
      </c>
      <c r="H33" s="20" t="s">
        <v>3</v>
      </c>
      <c r="I33" s="17">
        <f>(C33+C36)</f>
        <v>592</v>
      </c>
      <c r="J33" s="14">
        <f>SUM(I33/I36)</f>
        <v>0.20190995907230561</v>
      </c>
      <c r="K33" s="2">
        <v>1</v>
      </c>
    </row>
    <row r="34" spans="1:17" s="2" customFormat="1" ht="17.45" customHeight="1" thickBot="1">
      <c r="A34" s="7" t="s">
        <v>307</v>
      </c>
      <c r="B34" s="12" t="s">
        <v>5</v>
      </c>
      <c r="C34" s="10">
        <v>359</v>
      </c>
      <c r="D34" s="9">
        <v>555</v>
      </c>
      <c r="E34" s="10"/>
      <c r="F34" s="9"/>
      <c r="G34" s="11" t="s">
        <v>7</v>
      </c>
      <c r="H34" s="21" t="s">
        <v>15</v>
      </c>
      <c r="I34" s="17">
        <f>(C32+C37)</f>
        <v>679</v>
      </c>
      <c r="J34" s="14">
        <f>SUM(I34/I36)</f>
        <v>0.23158253751705321</v>
      </c>
      <c r="K34" s="2">
        <v>1</v>
      </c>
    </row>
    <row r="35" spans="1:17" s="2" customFormat="1" ht="17.45" customHeight="1" thickBot="1">
      <c r="A35" s="7" t="s">
        <v>282</v>
      </c>
      <c r="B35" s="12" t="s">
        <v>5</v>
      </c>
      <c r="C35" s="10">
        <v>339</v>
      </c>
      <c r="D35" s="10">
        <v>369</v>
      </c>
      <c r="E35" s="10">
        <v>402</v>
      </c>
      <c r="F35" s="9">
        <v>431</v>
      </c>
      <c r="G35" s="11" t="s">
        <v>10</v>
      </c>
      <c r="H35" s="80" t="s">
        <v>27</v>
      </c>
      <c r="I35" s="17">
        <v>963</v>
      </c>
      <c r="J35" s="14">
        <f>SUM(I35/I36)</f>
        <v>0.32844474761255116</v>
      </c>
      <c r="K35" s="2">
        <v>1</v>
      </c>
    </row>
    <row r="36" spans="1:17" s="2" customFormat="1" ht="17.45" customHeight="1" thickBot="1">
      <c r="A36" s="18" t="s">
        <v>306</v>
      </c>
      <c r="B36" s="27" t="s">
        <v>3</v>
      </c>
      <c r="C36" s="10">
        <v>227</v>
      </c>
      <c r="D36" s="10">
        <v>349</v>
      </c>
      <c r="E36" s="10">
        <v>355</v>
      </c>
      <c r="F36" s="10">
        <v>381</v>
      </c>
      <c r="G36" s="11"/>
      <c r="H36" s="13"/>
      <c r="I36" s="24">
        <v>2932</v>
      </c>
      <c r="J36" s="14"/>
    </row>
    <row r="37" spans="1:17" s="2" customFormat="1" ht="17.45" customHeight="1" thickBot="1">
      <c r="A37" s="18" t="s">
        <v>217</v>
      </c>
      <c r="B37" s="22" t="s">
        <v>15</v>
      </c>
      <c r="C37" s="10">
        <v>170</v>
      </c>
      <c r="D37" s="10">
        <v>250</v>
      </c>
      <c r="E37" s="10" t="s">
        <v>19</v>
      </c>
    </row>
    <row r="38" spans="1:17">
      <c r="D38" s="45"/>
    </row>
    <row r="39" spans="1:17" s="2" customFormat="1" ht="17.45" customHeight="1">
      <c r="A39" s="1" t="s">
        <v>308</v>
      </c>
    </row>
    <row r="40" spans="1:17" s="2" customFormat="1" ht="10.5" customHeight="1" thickBot="1">
      <c r="A40" s="1"/>
    </row>
    <row r="41" spans="1:17" s="2" customFormat="1" ht="16.5" customHeight="1" thickBot="1">
      <c r="A41" s="4" t="s">
        <v>0</v>
      </c>
      <c r="B41" s="5" t="s">
        <v>1</v>
      </c>
      <c r="C41" s="5" t="s">
        <v>2</v>
      </c>
      <c r="D41" s="5">
        <v>2</v>
      </c>
      <c r="E41" s="5">
        <v>3</v>
      </c>
      <c r="F41" s="5">
        <v>4</v>
      </c>
      <c r="G41" s="5">
        <v>5</v>
      </c>
      <c r="H41" s="5">
        <v>6</v>
      </c>
      <c r="I41" s="5">
        <v>7</v>
      </c>
      <c r="J41" s="5">
        <v>8</v>
      </c>
      <c r="K41" s="5">
        <v>9</v>
      </c>
      <c r="L41" s="5">
        <v>10</v>
      </c>
      <c r="M41" s="6"/>
      <c r="N41" s="13" t="s">
        <v>9</v>
      </c>
      <c r="O41" s="14">
        <f>(4072/6453)</f>
        <v>0.63102432976909961</v>
      </c>
    </row>
    <row r="42" spans="1:17" s="2" customFormat="1" ht="16.5" customHeight="1" thickBot="1">
      <c r="A42" s="7" t="s">
        <v>234</v>
      </c>
      <c r="B42" s="8" t="s">
        <v>3</v>
      </c>
      <c r="C42" s="9">
        <v>1072</v>
      </c>
      <c r="D42" s="10"/>
      <c r="E42" s="10"/>
      <c r="F42" s="10"/>
      <c r="G42" s="10"/>
      <c r="H42" s="10"/>
      <c r="I42" s="10"/>
      <c r="J42" s="10"/>
      <c r="K42" s="10"/>
      <c r="L42" s="10"/>
      <c r="M42" s="11" t="s">
        <v>4</v>
      </c>
      <c r="O42" s="13" t="s">
        <v>11</v>
      </c>
      <c r="P42" s="13" t="s">
        <v>12</v>
      </c>
      <c r="Q42" s="13" t="s">
        <v>13</v>
      </c>
    </row>
    <row r="43" spans="1:17" s="2" customFormat="1" ht="16.5" customHeight="1" thickBot="1">
      <c r="A43" s="7" t="s">
        <v>236</v>
      </c>
      <c r="B43" s="12" t="s">
        <v>5</v>
      </c>
      <c r="C43" s="9">
        <v>580</v>
      </c>
      <c r="D43" s="10"/>
      <c r="E43" s="10"/>
      <c r="F43" s="10"/>
      <c r="G43" s="9"/>
      <c r="H43" s="9"/>
      <c r="I43" s="10"/>
      <c r="J43" s="9"/>
      <c r="K43" s="9"/>
      <c r="L43" s="10"/>
      <c r="M43" s="11" t="s">
        <v>8</v>
      </c>
      <c r="N43" s="16" t="s">
        <v>5</v>
      </c>
      <c r="O43" s="17">
        <f>(C43+C44+C45+C50)</f>
        <v>1443</v>
      </c>
      <c r="P43" s="14">
        <f>SUM(O43/O48)</f>
        <v>0.37104654152738492</v>
      </c>
      <c r="Q43" s="2">
        <v>3</v>
      </c>
    </row>
    <row r="44" spans="1:17" s="2" customFormat="1" ht="16.5" customHeight="1" thickBot="1">
      <c r="A44" s="7" t="s">
        <v>133</v>
      </c>
      <c r="B44" s="12" t="s">
        <v>5</v>
      </c>
      <c r="C44" s="10">
        <v>345</v>
      </c>
      <c r="D44" s="10">
        <v>406</v>
      </c>
      <c r="E44" s="10">
        <v>419</v>
      </c>
      <c r="F44" s="10">
        <v>441</v>
      </c>
      <c r="G44" s="10">
        <v>463</v>
      </c>
      <c r="H44" s="9">
        <v>562</v>
      </c>
      <c r="I44" s="10"/>
      <c r="J44" s="10"/>
      <c r="K44" s="9"/>
      <c r="L44" s="9"/>
      <c r="M44" s="11" t="s">
        <v>7</v>
      </c>
      <c r="N44" s="20" t="s">
        <v>3</v>
      </c>
      <c r="O44" s="17">
        <f>(C42+C46+C48+C47)</f>
        <v>1829</v>
      </c>
      <c r="P44" s="14">
        <f>SUM(O44/O48)</f>
        <v>0.47030084854718435</v>
      </c>
      <c r="Q44" s="2">
        <v>2</v>
      </c>
    </row>
    <row r="45" spans="1:17" s="2" customFormat="1" ht="16.5" customHeight="1" thickBot="1">
      <c r="A45" s="7" t="s">
        <v>290</v>
      </c>
      <c r="B45" s="12" t="s">
        <v>5</v>
      </c>
      <c r="C45" s="10">
        <v>322</v>
      </c>
      <c r="D45" s="10">
        <v>393</v>
      </c>
      <c r="E45" s="10">
        <v>396</v>
      </c>
      <c r="F45" s="10">
        <v>418</v>
      </c>
      <c r="G45" s="10">
        <v>435</v>
      </c>
      <c r="H45" s="10">
        <v>455</v>
      </c>
      <c r="I45" s="10">
        <v>477</v>
      </c>
      <c r="J45" s="10">
        <v>477</v>
      </c>
      <c r="K45" s="10">
        <v>479</v>
      </c>
      <c r="L45" s="9">
        <v>485</v>
      </c>
      <c r="M45" s="11" t="s">
        <v>10</v>
      </c>
      <c r="N45" s="21" t="s">
        <v>15</v>
      </c>
      <c r="O45" s="17">
        <f>(C51+C53)</f>
        <v>273</v>
      </c>
      <c r="P45" s="14">
        <f>SUM(O45/O48)</f>
        <v>7.0197994343018766E-2</v>
      </c>
    </row>
    <row r="46" spans="1:17" s="2" customFormat="1" ht="16.5" customHeight="1" thickBot="1">
      <c r="A46" s="7" t="s">
        <v>288</v>
      </c>
      <c r="B46" s="8" t="s">
        <v>3</v>
      </c>
      <c r="C46" s="10">
        <v>305</v>
      </c>
      <c r="D46" s="10">
        <v>474</v>
      </c>
      <c r="E46" s="10">
        <v>476</v>
      </c>
      <c r="F46" s="10">
        <v>506</v>
      </c>
      <c r="G46" s="10">
        <v>514</v>
      </c>
      <c r="H46" s="10">
        <v>525</v>
      </c>
      <c r="I46" s="9">
        <v>586</v>
      </c>
      <c r="J46" s="10"/>
      <c r="K46" s="9"/>
      <c r="L46" s="9"/>
      <c r="M46" s="11" t="s">
        <v>6</v>
      </c>
      <c r="N46" s="80" t="s">
        <v>27</v>
      </c>
      <c r="O46" s="17">
        <v>131</v>
      </c>
      <c r="P46" s="14">
        <f>SUM(O46/O48)</f>
        <v>3.3684751864232448E-2</v>
      </c>
    </row>
    <row r="47" spans="1:17" s="2" customFormat="1" ht="16.5" customHeight="1" thickBot="1">
      <c r="A47" s="18" t="s">
        <v>294</v>
      </c>
      <c r="B47" s="27" t="s">
        <v>3</v>
      </c>
      <c r="C47" s="10">
        <v>227</v>
      </c>
      <c r="D47" s="10">
        <v>263</v>
      </c>
      <c r="E47" s="10">
        <v>263</v>
      </c>
      <c r="F47" s="10">
        <v>269</v>
      </c>
      <c r="G47" s="10">
        <v>271</v>
      </c>
      <c r="H47" s="10">
        <v>271</v>
      </c>
      <c r="I47" s="10">
        <v>284</v>
      </c>
      <c r="J47" s="10">
        <v>307</v>
      </c>
      <c r="K47" s="10">
        <v>307</v>
      </c>
      <c r="L47" s="10" t="s">
        <v>19</v>
      </c>
      <c r="N47" s="13" t="s">
        <v>16</v>
      </c>
      <c r="O47" s="17">
        <v>225</v>
      </c>
      <c r="P47" s="14">
        <f>SUM(O47/O48)</f>
        <v>5.785548984314734E-2</v>
      </c>
      <c r="Q47" s="2">
        <v>1</v>
      </c>
    </row>
    <row r="48" spans="1:17" s="2" customFormat="1" ht="16.5" customHeight="1" thickBot="1">
      <c r="A48" s="7" t="s">
        <v>310</v>
      </c>
      <c r="B48" s="81" t="s">
        <v>309</v>
      </c>
      <c r="C48" s="10">
        <v>225</v>
      </c>
      <c r="D48" s="10">
        <v>250</v>
      </c>
      <c r="E48" s="10">
        <v>251</v>
      </c>
      <c r="F48" s="10">
        <v>266</v>
      </c>
      <c r="G48" s="10">
        <v>273</v>
      </c>
      <c r="H48" s="10">
        <v>294</v>
      </c>
      <c r="I48" s="10">
        <v>313</v>
      </c>
      <c r="J48" s="10">
        <v>313</v>
      </c>
      <c r="K48" s="10">
        <v>315</v>
      </c>
      <c r="L48" s="9">
        <v>371</v>
      </c>
      <c r="M48" s="11" t="s">
        <v>147</v>
      </c>
      <c r="O48" s="24">
        <v>3889</v>
      </c>
    </row>
    <row r="49" spans="1:21" s="2" customFormat="1" ht="16.5" customHeight="1" thickBot="1">
      <c r="A49" s="18" t="s">
        <v>315</v>
      </c>
      <c r="B49" s="27" t="s">
        <v>3</v>
      </c>
      <c r="C49" s="10">
        <v>213</v>
      </c>
      <c r="D49" s="10">
        <v>237</v>
      </c>
      <c r="E49" s="10">
        <v>237</v>
      </c>
      <c r="F49" s="10">
        <v>240</v>
      </c>
      <c r="G49" s="10">
        <v>250</v>
      </c>
      <c r="H49" s="10">
        <v>254</v>
      </c>
      <c r="I49" s="10" t="s">
        <v>19</v>
      </c>
      <c r="O49" s="24"/>
    </row>
    <row r="50" spans="1:21" s="2" customFormat="1" ht="16.5" customHeight="1" thickBot="1">
      <c r="A50" s="18" t="s">
        <v>312</v>
      </c>
      <c r="B50" s="19" t="s">
        <v>5</v>
      </c>
      <c r="C50" s="10">
        <v>196</v>
      </c>
      <c r="D50" s="10">
        <v>199</v>
      </c>
      <c r="E50" s="10">
        <v>200</v>
      </c>
      <c r="F50" s="10">
        <v>208</v>
      </c>
      <c r="G50" s="10">
        <v>210</v>
      </c>
      <c r="H50" s="10" t="s">
        <v>19</v>
      </c>
    </row>
    <row r="51" spans="1:21" s="2" customFormat="1" ht="16.5" customHeight="1" thickBot="1">
      <c r="A51" s="18" t="s">
        <v>316</v>
      </c>
      <c r="B51" s="22" t="s">
        <v>15</v>
      </c>
      <c r="C51" s="10">
        <v>155</v>
      </c>
      <c r="D51" s="10">
        <v>205</v>
      </c>
      <c r="E51" s="10">
        <v>207</v>
      </c>
      <c r="F51" s="10">
        <v>217</v>
      </c>
      <c r="G51" s="10">
        <v>292</v>
      </c>
      <c r="H51" s="10">
        <v>296</v>
      </c>
      <c r="I51" s="10">
        <v>326</v>
      </c>
      <c r="J51" s="10">
        <v>330</v>
      </c>
      <c r="K51" s="10">
        <v>332</v>
      </c>
      <c r="L51" s="10">
        <v>366</v>
      </c>
      <c r="M51" s="11"/>
      <c r="P51" s="21"/>
      <c r="Q51" s="17"/>
      <c r="R51" s="14"/>
    </row>
    <row r="52" spans="1:21" s="2" customFormat="1" ht="16.5" customHeight="1" thickBot="1">
      <c r="A52" s="18" t="s">
        <v>313</v>
      </c>
      <c r="B52" s="78" t="s">
        <v>27</v>
      </c>
      <c r="C52" s="10">
        <v>131</v>
      </c>
      <c r="D52" s="10">
        <v>154</v>
      </c>
      <c r="E52" s="10">
        <v>155</v>
      </c>
      <c r="F52" s="10" t="s">
        <v>19</v>
      </c>
      <c r="O52" s="17"/>
    </row>
    <row r="53" spans="1:21" s="2" customFormat="1" ht="16.5" customHeight="1" thickBot="1">
      <c r="A53" s="18" t="s">
        <v>314</v>
      </c>
      <c r="B53" s="22" t="s">
        <v>15</v>
      </c>
      <c r="C53" s="10">
        <v>118</v>
      </c>
      <c r="D53" s="10">
        <v>172</v>
      </c>
      <c r="E53" s="10">
        <v>173</v>
      </c>
      <c r="F53" s="10">
        <v>180</v>
      </c>
      <c r="G53" s="9" t="s">
        <v>19</v>
      </c>
      <c r="P53" s="21"/>
      <c r="Q53" s="17"/>
      <c r="R53" s="14"/>
    </row>
    <row r="54" spans="1:21" s="2" customFormat="1" ht="11.25" customHeight="1">
      <c r="A54" s="28"/>
      <c r="B54" s="29"/>
      <c r="C54" s="28"/>
      <c r="D54" s="28"/>
      <c r="E54" s="28"/>
      <c r="N54" s="14"/>
    </row>
    <row r="55" spans="1:21" s="31" customFormat="1" ht="15" customHeight="1">
      <c r="B55" s="35" t="s">
        <v>18</v>
      </c>
      <c r="C55" s="37" t="s">
        <v>5</v>
      </c>
      <c r="D55" s="38" t="s">
        <v>3</v>
      </c>
      <c r="E55" s="39" t="s">
        <v>15</v>
      </c>
      <c r="F55" s="82" t="s">
        <v>27</v>
      </c>
      <c r="G55" s="40" t="s">
        <v>17</v>
      </c>
      <c r="H55" s="35" t="s">
        <v>16</v>
      </c>
      <c r="S55" s="32"/>
      <c r="T55" s="33"/>
      <c r="U55" s="34"/>
    </row>
    <row r="56" spans="1:21" s="31" customFormat="1" ht="15" customHeight="1">
      <c r="A56" s="31" t="s">
        <v>11</v>
      </c>
      <c r="B56" s="36">
        <f>(O48+J9+K21+I36)</f>
        <v>12870</v>
      </c>
      <c r="C56" s="33">
        <f>(O43+I32+K17+J5)</f>
        <v>4203</v>
      </c>
      <c r="D56" s="33">
        <f>(O44+I33+K18+J6)</f>
        <v>4598</v>
      </c>
      <c r="E56" s="33">
        <f>(O45+I34+K19+J7)</f>
        <v>1736</v>
      </c>
      <c r="F56" s="33">
        <f>(O46+I35)</f>
        <v>1094</v>
      </c>
      <c r="G56" s="33">
        <v>207</v>
      </c>
      <c r="H56" s="33">
        <f>(O47+K20)</f>
        <v>1044</v>
      </c>
      <c r="S56" s="35"/>
      <c r="T56" s="36"/>
      <c r="U56" s="34"/>
    </row>
    <row r="57" spans="1:21" s="31" customFormat="1" ht="15" customHeight="1">
      <c r="A57" s="31" t="s">
        <v>12</v>
      </c>
      <c r="B57" s="41">
        <v>1</v>
      </c>
      <c r="C57" s="34">
        <f t="shared" ref="C57:E57" si="0">SUM(C56/$B$56)</f>
        <v>0.32657342657342658</v>
      </c>
      <c r="D57" s="34">
        <f t="shared" si="0"/>
        <v>0.35726495726495727</v>
      </c>
      <c r="E57" s="34">
        <f t="shared" si="0"/>
        <v>0.1348873348873349</v>
      </c>
      <c r="F57" s="34">
        <f>SUM(F56/$B$56)</f>
        <v>8.5003885003885005E-2</v>
      </c>
      <c r="G57" s="34">
        <f>SUM(G56/$B$56)</f>
        <v>1.6083916083916083E-2</v>
      </c>
      <c r="H57" s="34">
        <f>SUM(H56/$B$56)</f>
        <v>8.1118881118881117E-2</v>
      </c>
    </row>
    <row r="58" spans="1:21" s="31" customFormat="1" ht="15" customHeight="1">
      <c r="A58" s="31" t="s">
        <v>13</v>
      </c>
      <c r="B58" s="35">
        <v>21</v>
      </c>
      <c r="C58" s="31">
        <v>8</v>
      </c>
      <c r="D58" s="31">
        <v>7</v>
      </c>
      <c r="E58" s="31">
        <v>2</v>
      </c>
      <c r="F58" s="31">
        <v>1</v>
      </c>
      <c r="G58" s="31">
        <v>0</v>
      </c>
      <c r="H58" s="31">
        <v>3</v>
      </c>
    </row>
  </sheetData>
  <sortState ref="A42:G52">
    <sortCondition descending="1" ref="C42:C52"/>
  </sortState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S59"/>
  <sheetViews>
    <sheetView workbookViewId="0">
      <selection activeCell="N1" sqref="N1"/>
    </sheetView>
  </sheetViews>
  <sheetFormatPr defaultRowHeight="12.75"/>
  <cols>
    <col min="1" max="1" width="28.7109375" customWidth="1"/>
    <col min="2" max="2" width="8.42578125" customWidth="1"/>
    <col min="3" max="3" width="9.7109375" customWidth="1"/>
    <col min="4" max="15" width="8.7109375" customWidth="1"/>
  </cols>
  <sheetData>
    <row r="1" spans="1:14" s="2" customFormat="1" ht="16.5" customHeight="1">
      <c r="A1" s="1" t="s">
        <v>266</v>
      </c>
    </row>
    <row r="2" spans="1:14" s="2" customFormat="1" ht="9.75" customHeight="1" thickBot="1">
      <c r="A2" s="3"/>
    </row>
    <row r="3" spans="1:14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5">
        <v>5</v>
      </c>
      <c r="H3" s="5">
        <v>6</v>
      </c>
      <c r="I3" s="5">
        <v>7</v>
      </c>
      <c r="J3" s="6"/>
      <c r="K3" s="13" t="s">
        <v>9</v>
      </c>
      <c r="L3" s="14">
        <f>(2910/3789)</f>
        <v>0.76801266825019798</v>
      </c>
    </row>
    <row r="4" spans="1:14" s="2" customFormat="1" ht="16.5" customHeight="1" thickBot="1">
      <c r="A4" s="7" t="s">
        <v>267</v>
      </c>
      <c r="B4" s="8" t="s">
        <v>3</v>
      </c>
      <c r="C4" s="9">
        <v>527</v>
      </c>
      <c r="D4" s="10"/>
      <c r="E4" s="9"/>
      <c r="F4" s="9"/>
      <c r="G4" s="9"/>
      <c r="H4" s="9"/>
      <c r="I4" s="9"/>
      <c r="J4" s="11" t="s">
        <v>4</v>
      </c>
      <c r="L4" s="13" t="s">
        <v>11</v>
      </c>
      <c r="M4" s="13" t="s">
        <v>12</v>
      </c>
      <c r="N4" s="13" t="s">
        <v>13</v>
      </c>
    </row>
    <row r="5" spans="1:14" s="2" customFormat="1" ht="16.5" customHeight="1" thickBot="1">
      <c r="A5" s="7" t="s">
        <v>292</v>
      </c>
      <c r="B5" s="42" t="s">
        <v>15</v>
      </c>
      <c r="C5" s="9">
        <v>488</v>
      </c>
      <c r="D5" s="10"/>
      <c r="E5" s="9"/>
      <c r="F5" s="9"/>
      <c r="G5" s="9"/>
      <c r="H5" s="9"/>
      <c r="I5" s="9"/>
      <c r="J5" s="11" t="s">
        <v>8</v>
      </c>
      <c r="K5" s="16" t="s">
        <v>5</v>
      </c>
      <c r="L5" s="17">
        <f>(C6+C8+C10+C12)</f>
        <v>1128</v>
      </c>
      <c r="M5" s="14">
        <f>SUM(L5/L8)</f>
        <v>0.39248434237995827</v>
      </c>
      <c r="N5" s="2">
        <v>2</v>
      </c>
    </row>
    <row r="6" spans="1:14" s="2" customFormat="1" ht="16.5" customHeight="1" thickBot="1">
      <c r="A6" s="7" t="s">
        <v>175</v>
      </c>
      <c r="B6" s="12" t="s">
        <v>5</v>
      </c>
      <c r="C6" s="9">
        <v>485</v>
      </c>
      <c r="D6" s="10"/>
      <c r="E6" s="9"/>
      <c r="F6" s="9"/>
      <c r="G6" s="9"/>
      <c r="H6" s="9"/>
      <c r="I6" s="9"/>
      <c r="J6" s="11" t="s">
        <v>7</v>
      </c>
      <c r="K6" s="20" t="s">
        <v>3</v>
      </c>
      <c r="L6" s="17">
        <f>(C4+C7+C9)</f>
        <v>1069</v>
      </c>
      <c r="M6" s="14">
        <f>SUM(L6/L8)</f>
        <v>0.37195546276965902</v>
      </c>
      <c r="N6" s="2">
        <v>2</v>
      </c>
    </row>
    <row r="7" spans="1:14" s="2" customFormat="1" ht="16.5" customHeight="1" thickBot="1">
      <c r="A7" s="7" t="s">
        <v>263</v>
      </c>
      <c r="B7" s="8" t="s">
        <v>3</v>
      </c>
      <c r="C7" s="10">
        <v>312</v>
      </c>
      <c r="D7" s="10">
        <v>334</v>
      </c>
      <c r="E7" s="9"/>
      <c r="F7" s="9"/>
      <c r="G7" s="9"/>
      <c r="H7" s="9"/>
      <c r="I7" s="9">
        <v>367</v>
      </c>
      <c r="J7" s="11" t="s">
        <v>10</v>
      </c>
      <c r="K7" s="21" t="s">
        <v>15</v>
      </c>
      <c r="L7" s="17">
        <f>(C5+C11)</f>
        <v>677</v>
      </c>
      <c r="M7" s="14">
        <f>SUM(L7/L8)</f>
        <v>0.23556019485038274</v>
      </c>
      <c r="N7" s="2">
        <v>1</v>
      </c>
    </row>
    <row r="8" spans="1:14" s="2" customFormat="1" ht="16.5" customHeight="1" thickBot="1">
      <c r="A8" s="7" t="s">
        <v>262</v>
      </c>
      <c r="B8" s="12" t="s">
        <v>5</v>
      </c>
      <c r="C8" s="10">
        <v>263</v>
      </c>
      <c r="D8" s="10">
        <v>268</v>
      </c>
      <c r="E8" s="10"/>
      <c r="F8" s="10"/>
      <c r="G8" s="10"/>
      <c r="H8" s="9">
        <v>540</v>
      </c>
      <c r="I8" s="10"/>
      <c r="J8" s="9" t="s">
        <v>6</v>
      </c>
      <c r="K8" s="13"/>
      <c r="L8" s="24">
        <v>2874</v>
      </c>
      <c r="M8" s="14"/>
    </row>
    <row r="9" spans="1:14" s="2" customFormat="1" ht="16.5" customHeight="1" thickBot="1">
      <c r="A9" s="18" t="s">
        <v>269</v>
      </c>
      <c r="B9" s="27" t="s">
        <v>3</v>
      </c>
      <c r="C9" s="10">
        <v>230</v>
      </c>
      <c r="D9" s="10">
        <v>244</v>
      </c>
      <c r="E9" s="10"/>
      <c r="F9" s="10"/>
      <c r="G9" s="10"/>
      <c r="H9" s="10"/>
      <c r="I9" s="10">
        <v>322</v>
      </c>
      <c r="J9" s="9"/>
    </row>
    <row r="10" spans="1:14" s="2" customFormat="1" ht="16.5" customHeight="1" thickBot="1">
      <c r="A10" s="18" t="s">
        <v>268</v>
      </c>
      <c r="B10" s="19" t="s">
        <v>5</v>
      </c>
      <c r="C10" s="10">
        <v>198</v>
      </c>
      <c r="D10" s="10">
        <v>201</v>
      </c>
      <c r="E10" s="10"/>
      <c r="F10" s="10"/>
      <c r="G10" s="10">
        <v>242</v>
      </c>
      <c r="H10" s="10" t="s">
        <v>19</v>
      </c>
      <c r="J10" s="14"/>
    </row>
    <row r="11" spans="1:14" s="2" customFormat="1" ht="16.5" customHeight="1" thickBot="1">
      <c r="A11" s="18" t="s">
        <v>271</v>
      </c>
      <c r="B11" s="22" t="s">
        <v>15</v>
      </c>
      <c r="C11" s="10">
        <v>189</v>
      </c>
      <c r="D11" s="10">
        <v>190</v>
      </c>
      <c r="E11" s="10"/>
      <c r="F11" s="10">
        <v>202</v>
      </c>
      <c r="G11" s="10" t="s">
        <v>19</v>
      </c>
      <c r="H11" s="47"/>
      <c r="J11" s="14"/>
    </row>
    <row r="12" spans="1:14" s="2" customFormat="1" ht="16.5" customHeight="1" thickBot="1">
      <c r="A12" s="18" t="s">
        <v>270</v>
      </c>
      <c r="B12" s="19" t="s">
        <v>5</v>
      </c>
      <c r="C12" s="10">
        <v>182</v>
      </c>
      <c r="D12" s="10">
        <v>184</v>
      </c>
      <c r="E12" s="10">
        <v>185</v>
      </c>
      <c r="F12" s="10" t="s">
        <v>19</v>
      </c>
      <c r="G12" s="13"/>
      <c r="H12" s="47"/>
      <c r="I12" s="17"/>
      <c r="J12" s="14"/>
    </row>
    <row r="13" spans="1:14" s="2" customFormat="1" ht="12" customHeight="1">
      <c r="A13" s="1"/>
      <c r="G13" s="13"/>
      <c r="I13" s="14"/>
    </row>
    <row r="14" spans="1:14" s="2" customFormat="1" ht="17.45" customHeight="1">
      <c r="A14" s="1" t="s">
        <v>272</v>
      </c>
    </row>
    <row r="15" spans="1:14" s="2" customFormat="1" ht="10.5" customHeight="1" thickBot="1">
      <c r="A15" s="1"/>
    </row>
    <row r="16" spans="1:14" s="2" customFormat="1" ht="16.5" customHeight="1" thickBot="1">
      <c r="A16" s="4" t="s">
        <v>0</v>
      </c>
      <c r="B16" s="5" t="s">
        <v>1</v>
      </c>
      <c r="C16" s="5" t="s">
        <v>2</v>
      </c>
      <c r="D16" s="5">
        <v>2</v>
      </c>
      <c r="E16" s="5">
        <v>3</v>
      </c>
      <c r="F16" s="5">
        <v>4</v>
      </c>
      <c r="G16" s="5">
        <v>5</v>
      </c>
      <c r="H16" s="6"/>
      <c r="I16" s="13" t="s">
        <v>9</v>
      </c>
      <c r="J16" s="14">
        <f>(3274/4224)</f>
        <v>0.77509469696969702</v>
      </c>
    </row>
    <row r="17" spans="1:14" s="2" customFormat="1" ht="16.5" customHeight="1" thickBot="1">
      <c r="A17" s="7" t="s">
        <v>251</v>
      </c>
      <c r="B17" s="12" t="s">
        <v>5</v>
      </c>
      <c r="C17" s="9">
        <v>891</v>
      </c>
      <c r="D17" s="10"/>
      <c r="E17" s="10"/>
      <c r="F17" s="10"/>
      <c r="G17" s="9"/>
      <c r="H17" s="11" t="s">
        <v>4</v>
      </c>
      <c r="J17" s="13" t="s">
        <v>11</v>
      </c>
      <c r="K17" s="13" t="s">
        <v>12</v>
      </c>
      <c r="L17" s="13" t="s">
        <v>13</v>
      </c>
    </row>
    <row r="18" spans="1:14" s="2" customFormat="1" ht="16.5" customHeight="1" thickBot="1">
      <c r="A18" s="7" t="s">
        <v>273</v>
      </c>
      <c r="B18" s="8" t="s">
        <v>3</v>
      </c>
      <c r="C18" s="10">
        <v>432</v>
      </c>
      <c r="D18" s="10">
        <v>456</v>
      </c>
      <c r="E18" s="9"/>
      <c r="F18" s="9">
        <v>608</v>
      </c>
      <c r="G18" s="10"/>
      <c r="H18" s="11" t="s">
        <v>8</v>
      </c>
      <c r="I18" s="16" t="s">
        <v>5</v>
      </c>
      <c r="J18" s="17">
        <f>(C17+C23+C24+C25)</f>
        <v>1360</v>
      </c>
      <c r="K18" s="14">
        <f>SUM(J18/J22)</f>
        <v>0.42183622828784118</v>
      </c>
      <c r="L18" s="2">
        <v>2</v>
      </c>
    </row>
    <row r="19" spans="1:14" s="2" customFormat="1" ht="16.5" customHeight="1" thickBot="1">
      <c r="A19" s="7" t="s">
        <v>278</v>
      </c>
      <c r="B19" s="11" t="s">
        <v>277</v>
      </c>
      <c r="C19" s="10">
        <v>425</v>
      </c>
      <c r="D19" s="10">
        <v>451</v>
      </c>
      <c r="E19" s="10"/>
      <c r="F19" s="10"/>
      <c r="G19" s="9">
        <v>581</v>
      </c>
      <c r="H19" s="11" t="s">
        <v>6</v>
      </c>
      <c r="I19" s="20" t="s">
        <v>3</v>
      </c>
      <c r="J19" s="17">
        <f>(C18+C20+C21)</f>
        <v>1130</v>
      </c>
      <c r="K19" s="14">
        <f>SUM(J19/J22)</f>
        <v>0.35049627791563276</v>
      </c>
      <c r="L19" s="2">
        <v>2</v>
      </c>
    </row>
    <row r="20" spans="1:14" s="2" customFormat="1" ht="16.5" customHeight="1" thickBot="1">
      <c r="A20" s="7" t="s">
        <v>255</v>
      </c>
      <c r="B20" s="8" t="s">
        <v>3</v>
      </c>
      <c r="C20" s="10">
        <v>361</v>
      </c>
      <c r="D20" s="10">
        <v>395</v>
      </c>
      <c r="E20" s="10"/>
      <c r="F20" s="10"/>
      <c r="G20" s="9">
        <v>591</v>
      </c>
      <c r="H20" s="11" t="s">
        <v>7</v>
      </c>
      <c r="I20" s="21" t="s">
        <v>15</v>
      </c>
      <c r="J20" s="17">
        <v>307</v>
      </c>
      <c r="K20" s="14">
        <f>SUM(J20/J22)</f>
        <v>9.5223325062034736E-2</v>
      </c>
    </row>
    <row r="21" spans="1:14" s="2" customFormat="1" ht="16.5" customHeight="1" thickBot="1">
      <c r="A21" s="18" t="s">
        <v>274</v>
      </c>
      <c r="B21" s="27" t="s">
        <v>3</v>
      </c>
      <c r="C21" s="10">
        <v>337</v>
      </c>
      <c r="D21" s="10">
        <v>358</v>
      </c>
      <c r="E21" s="10"/>
      <c r="F21" s="10">
        <v>367</v>
      </c>
      <c r="G21" s="10" t="s">
        <v>19</v>
      </c>
      <c r="I21" s="13" t="s">
        <v>16</v>
      </c>
      <c r="J21" s="17">
        <v>425</v>
      </c>
      <c r="K21" s="14">
        <f>SUM(J21/J22)</f>
        <v>0.13182382133995038</v>
      </c>
      <c r="L21" s="2">
        <v>1</v>
      </c>
    </row>
    <row r="22" spans="1:14" s="2" customFormat="1" ht="16.5" customHeight="1" thickBot="1">
      <c r="A22" s="18" t="s">
        <v>275</v>
      </c>
      <c r="B22" s="22" t="s">
        <v>15</v>
      </c>
      <c r="C22" s="10">
        <v>307</v>
      </c>
      <c r="D22" s="10">
        <v>333</v>
      </c>
      <c r="E22" s="10"/>
      <c r="F22" s="10"/>
      <c r="G22" s="10"/>
      <c r="H22" s="11"/>
      <c r="I22" s="13"/>
      <c r="J22" s="24">
        <v>3224</v>
      </c>
      <c r="K22" s="14"/>
    </row>
    <row r="23" spans="1:14" s="2" customFormat="1" ht="16.5" customHeight="1" thickBot="1">
      <c r="A23" s="7" t="s">
        <v>276</v>
      </c>
      <c r="B23" s="12" t="s">
        <v>5</v>
      </c>
      <c r="C23" s="10">
        <v>196</v>
      </c>
      <c r="D23" s="10">
        <v>264</v>
      </c>
      <c r="E23" s="10"/>
      <c r="F23" s="10"/>
      <c r="G23" s="9">
        <v>550</v>
      </c>
      <c r="H23" s="11" t="s">
        <v>10</v>
      </c>
    </row>
    <row r="24" spans="1:14" s="2" customFormat="1" ht="16.5" customHeight="1" thickBot="1">
      <c r="A24" s="18" t="s">
        <v>260</v>
      </c>
      <c r="B24" s="19" t="s">
        <v>5</v>
      </c>
      <c r="C24" s="10">
        <v>164</v>
      </c>
      <c r="D24" s="10">
        <v>260</v>
      </c>
      <c r="E24" s="10">
        <v>301</v>
      </c>
      <c r="F24" s="10" t="s">
        <v>19</v>
      </c>
    </row>
    <row r="25" spans="1:14" s="2" customFormat="1" ht="16.5" customHeight="1" thickBot="1">
      <c r="A25" s="18" t="s">
        <v>279</v>
      </c>
      <c r="B25" s="19" t="s">
        <v>5</v>
      </c>
      <c r="C25" s="10">
        <v>109</v>
      </c>
      <c r="D25" s="10">
        <v>169</v>
      </c>
      <c r="E25" s="10" t="s">
        <v>19</v>
      </c>
    </row>
    <row r="26" spans="1:14" s="2" customFormat="1" ht="11.25" customHeight="1">
      <c r="A26" s="28"/>
      <c r="B26" s="29"/>
      <c r="C26" s="44"/>
      <c r="D26" s="44"/>
      <c r="E26" s="44"/>
      <c r="F26" s="17"/>
      <c r="G26" s="17"/>
      <c r="H26" s="17"/>
      <c r="I26" s="17"/>
      <c r="J26" s="17"/>
      <c r="K26" s="17"/>
      <c r="L26" s="17"/>
      <c r="M26" s="17"/>
      <c r="N26" s="43"/>
    </row>
    <row r="27" spans="1:14" s="2" customFormat="1" ht="17.45" customHeight="1">
      <c r="A27" s="1" t="s">
        <v>280</v>
      </c>
    </row>
    <row r="28" spans="1:14" s="2" customFormat="1" ht="8.25" customHeight="1" thickBot="1">
      <c r="A28" s="1"/>
    </row>
    <row r="29" spans="1:14" s="2" customFormat="1" ht="17.45" customHeight="1" thickBot="1">
      <c r="A29" s="4" t="s">
        <v>0</v>
      </c>
      <c r="B29" s="5" t="s">
        <v>1</v>
      </c>
      <c r="C29" s="5" t="s">
        <v>2</v>
      </c>
      <c r="D29" s="5">
        <v>2</v>
      </c>
      <c r="E29" s="5">
        <v>3</v>
      </c>
      <c r="F29" s="5">
        <v>4</v>
      </c>
      <c r="G29" s="5">
        <v>5</v>
      </c>
      <c r="H29" s="5"/>
      <c r="I29" s="13" t="s">
        <v>9</v>
      </c>
      <c r="J29" s="14">
        <f>(3343/4231)</f>
        <v>0.79012053887969746</v>
      </c>
    </row>
    <row r="30" spans="1:14" s="2" customFormat="1" ht="17.45" customHeight="1" thickBot="1">
      <c r="A30" s="7" t="s">
        <v>247</v>
      </c>
      <c r="B30" s="42" t="s">
        <v>15</v>
      </c>
      <c r="C30" s="9">
        <v>984</v>
      </c>
      <c r="D30" s="10"/>
      <c r="E30" s="10"/>
      <c r="F30" s="10"/>
      <c r="G30" s="10"/>
      <c r="H30" s="11" t="s">
        <v>4</v>
      </c>
      <c r="J30" s="13" t="s">
        <v>11</v>
      </c>
      <c r="K30" s="13" t="s">
        <v>12</v>
      </c>
      <c r="L30" s="13" t="s">
        <v>13</v>
      </c>
    </row>
    <row r="31" spans="1:14" s="2" customFormat="1" ht="17.45" customHeight="1" thickBot="1">
      <c r="A31" s="7" t="s">
        <v>193</v>
      </c>
      <c r="B31" s="8" t="s">
        <v>3</v>
      </c>
      <c r="C31" s="9">
        <v>801</v>
      </c>
      <c r="D31" s="9"/>
      <c r="E31" s="9"/>
      <c r="F31" s="10"/>
      <c r="G31" s="10"/>
      <c r="H31" s="11" t="s">
        <v>8</v>
      </c>
      <c r="I31" s="16" t="s">
        <v>5</v>
      </c>
      <c r="J31" s="17">
        <f>(C32+C36+C35)</f>
        <v>832</v>
      </c>
      <c r="K31" s="14">
        <f>SUM(J31/J34)</f>
        <v>0.25327245053272451</v>
      </c>
      <c r="L31" s="2">
        <v>1</v>
      </c>
    </row>
    <row r="32" spans="1:14" s="2" customFormat="1" ht="17.45" customHeight="1" thickBot="1">
      <c r="A32" s="7" t="s">
        <v>194</v>
      </c>
      <c r="B32" s="12" t="s">
        <v>5</v>
      </c>
      <c r="C32" s="10">
        <v>442</v>
      </c>
      <c r="D32" s="10">
        <v>538</v>
      </c>
      <c r="E32" s="9">
        <v>548</v>
      </c>
      <c r="F32" s="10"/>
      <c r="G32" s="10"/>
      <c r="H32" s="11" t="s">
        <v>7</v>
      </c>
      <c r="I32" s="20" t="s">
        <v>3</v>
      </c>
      <c r="J32" s="17">
        <f>(C31+C34+C37)</f>
        <v>1175</v>
      </c>
      <c r="K32" s="14">
        <f>SUM(J32/J34)</f>
        <v>0.35768645357686452</v>
      </c>
      <c r="L32" s="2">
        <v>2</v>
      </c>
    </row>
    <row r="33" spans="1:18" s="2" customFormat="1" ht="17.45" customHeight="1" thickBot="1">
      <c r="A33" s="7" t="s">
        <v>281</v>
      </c>
      <c r="B33" s="42" t="s">
        <v>15</v>
      </c>
      <c r="C33" s="10">
        <v>294</v>
      </c>
      <c r="D33" s="10">
        <v>506</v>
      </c>
      <c r="E33" s="10">
        <v>541</v>
      </c>
      <c r="F33" s="9">
        <v>561</v>
      </c>
      <c r="G33" s="10"/>
      <c r="H33" s="11" t="s">
        <v>6</v>
      </c>
      <c r="I33" s="21" t="s">
        <v>15</v>
      </c>
      <c r="J33" s="17">
        <f>(C30+C33)</f>
        <v>1278</v>
      </c>
      <c r="K33" s="14">
        <f>SUM(J33/J34)</f>
        <v>0.38904109589041097</v>
      </c>
      <c r="L33" s="2">
        <v>2</v>
      </c>
    </row>
    <row r="34" spans="1:18" s="2" customFormat="1" ht="17.45" customHeight="1" thickBot="1">
      <c r="A34" s="7" t="s">
        <v>146</v>
      </c>
      <c r="B34" s="8" t="s">
        <v>3</v>
      </c>
      <c r="C34" s="10">
        <v>291</v>
      </c>
      <c r="D34" s="10">
        <v>355</v>
      </c>
      <c r="E34" s="10">
        <v>441</v>
      </c>
      <c r="F34" s="10"/>
      <c r="G34" s="9">
        <v>595</v>
      </c>
      <c r="H34" s="11" t="s">
        <v>10</v>
      </c>
      <c r="I34" s="13"/>
      <c r="J34" s="24">
        <v>3285</v>
      </c>
      <c r="K34" s="14"/>
    </row>
    <row r="35" spans="1:18" s="2" customFormat="1" ht="17.45" customHeight="1" thickBot="1">
      <c r="A35" s="18" t="s">
        <v>283</v>
      </c>
      <c r="B35" s="19" t="s">
        <v>5</v>
      </c>
      <c r="C35" s="10">
        <v>230</v>
      </c>
      <c r="D35" s="10">
        <v>252</v>
      </c>
      <c r="E35" s="10">
        <v>258</v>
      </c>
      <c r="F35" s="10"/>
      <c r="G35" s="10">
        <v>370</v>
      </c>
      <c r="H35" s="11"/>
      <c r="I35" s="13"/>
      <c r="K35" s="14"/>
    </row>
    <row r="36" spans="1:18" s="2" customFormat="1" ht="17.45" customHeight="1" thickBot="1">
      <c r="A36" s="18" t="s">
        <v>282</v>
      </c>
      <c r="B36" s="19" t="s">
        <v>5</v>
      </c>
      <c r="C36" s="10">
        <v>160</v>
      </c>
      <c r="D36" s="10">
        <v>176</v>
      </c>
      <c r="E36" s="10">
        <v>190</v>
      </c>
      <c r="F36" s="10" t="s">
        <v>19</v>
      </c>
    </row>
    <row r="37" spans="1:18" s="2" customFormat="1" ht="17.45" customHeight="1" thickBot="1">
      <c r="A37" s="18" t="s">
        <v>284</v>
      </c>
      <c r="B37" s="27" t="s">
        <v>3</v>
      </c>
      <c r="C37" s="10">
        <v>83</v>
      </c>
      <c r="D37" s="10">
        <v>109</v>
      </c>
      <c r="E37" s="10">
        <v>211</v>
      </c>
      <c r="F37" s="10"/>
      <c r="G37" s="10" t="s">
        <v>19</v>
      </c>
    </row>
    <row r="38" spans="1:18">
      <c r="D38" s="45"/>
    </row>
    <row r="39" spans="1:18" s="2" customFormat="1" ht="17.45" customHeight="1">
      <c r="A39" s="1" t="s">
        <v>285</v>
      </c>
    </row>
    <row r="40" spans="1:18" s="2" customFormat="1" ht="10.5" customHeight="1" thickBot="1">
      <c r="A40" s="1"/>
    </row>
    <row r="41" spans="1:18" s="2" customFormat="1" ht="16.5" customHeight="1" thickBot="1">
      <c r="A41" s="4" t="s">
        <v>0</v>
      </c>
      <c r="B41" s="5" t="s">
        <v>1</v>
      </c>
      <c r="C41" s="5" t="s">
        <v>2</v>
      </c>
      <c r="D41" s="5">
        <v>2</v>
      </c>
      <c r="E41" s="5">
        <v>3</v>
      </c>
      <c r="F41" s="5">
        <v>4</v>
      </c>
      <c r="G41" s="5">
        <v>5</v>
      </c>
      <c r="H41" s="5">
        <v>6</v>
      </c>
      <c r="I41" s="5">
        <v>7</v>
      </c>
      <c r="J41" s="5">
        <v>8</v>
      </c>
      <c r="K41" s="5">
        <v>9</v>
      </c>
      <c r="L41" s="5">
        <v>10</v>
      </c>
      <c r="M41" s="5">
        <v>11</v>
      </c>
      <c r="N41" s="6"/>
      <c r="O41" s="13" t="s">
        <v>9</v>
      </c>
      <c r="P41" s="14">
        <f>(5086/7270)</f>
        <v>0.69958734525447042</v>
      </c>
    </row>
    <row r="42" spans="1:18" s="2" customFormat="1" ht="16.5" customHeight="1" thickBot="1">
      <c r="A42" s="7" t="s">
        <v>234</v>
      </c>
      <c r="B42" s="8" t="s">
        <v>3</v>
      </c>
      <c r="C42" s="9">
        <v>1093</v>
      </c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1" t="s">
        <v>4</v>
      </c>
      <c r="P42" s="13" t="s">
        <v>11</v>
      </c>
      <c r="Q42" s="13" t="s">
        <v>12</v>
      </c>
      <c r="R42" s="13" t="s">
        <v>13</v>
      </c>
    </row>
    <row r="43" spans="1:18" s="2" customFormat="1" ht="16.5" customHeight="1" thickBot="1">
      <c r="A43" s="7" t="s">
        <v>237</v>
      </c>
      <c r="B43" s="15" t="s">
        <v>14</v>
      </c>
      <c r="C43" s="10">
        <v>548</v>
      </c>
      <c r="D43" s="10">
        <v>579</v>
      </c>
      <c r="E43" s="10"/>
      <c r="F43" s="10"/>
      <c r="G43" s="9"/>
      <c r="H43" s="9"/>
      <c r="I43" s="10"/>
      <c r="J43" s="9"/>
      <c r="K43" s="9">
        <v>738</v>
      </c>
      <c r="L43" s="10"/>
      <c r="M43" s="10"/>
      <c r="N43" s="11" t="s">
        <v>6</v>
      </c>
      <c r="O43" s="16" t="s">
        <v>5</v>
      </c>
      <c r="P43" s="17">
        <f>(C44+C47+C48+C49)</f>
        <v>1586</v>
      </c>
      <c r="Q43" s="14">
        <f>SUM(P43/P47)</f>
        <v>0.32072800808897878</v>
      </c>
      <c r="R43" s="2">
        <v>2</v>
      </c>
    </row>
    <row r="44" spans="1:18" s="2" customFormat="1" ht="16.5" customHeight="1" thickBot="1">
      <c r="A44" s="7" t="s">
        <v>236</v>
      </c>
      <c r="B44" s="12" t="s">
        <v>5</v>
      </c>
      <c r="C44" s="10">
        <v>532</v>
      </c>
      <c r="D44" s="10">
        <v>553</v>
      </c>
      <c r="E44" s="10"/>
      <c r="F44" s="10"/>
      <c r="G44" s="9"/>
      <c r="H44" s="9"/>
      <c r="I44" s="10"/>
      <c r="J44" s="10"/>
      <c r="K44" s="9">
        <v>800</v>
      </c>
      <c r="L44" s="9"/>
      <c r="M44" s="9"/>
      <c r="N44" s="11" t="s">
        <v>7</v>
      </c>
      <c r="O44" s="20" t="s">
        <v>3</v>
      </c>
      <c r="P44" s="17">
        <f>(C42+C45+C46+C54)</f>
        <v>2128</v>
      </c>
      <c r="Q44" s="14">
        <f>SUM(P44/P47)</f>
        <v>0.43033367037411524</v>
      </c>
      <c r="R44" s="2">
        <v>3</v>
      </c>
    </row>
    <row r="45" spans="1:18" s="2" customFormat="1" ht="16.5" customHeight="1" thickBot="1">
      <c r="A45" s="7" t="s">
        <v>165</v>
      </c>
      <c r="B45" s="8" t="s">
        <v>3</v>
      </c>
      <c r="C45" s="10">
        <v>479</v>
      </c>
      <c r="D45" s="10">
        <v>643</v>
      </c>
      <c r="E45" s="10"/>
      <c r="F45" s="10"/>
      <c r="G45" s="9">
        <v>714</v>
      </c>
      <c r="H45" s="9"/>
      <c r="I45" s="10"/>
      <c r="J45" s="10"/>
      <c r="K45" s="9"/>
      <c r="L45" s="9"/>
      <c r="M45" s="9"/>
      <c r="N45" s="11" t="s">
        <v>8</v>
      </c>
      <c r="O45" s="21" t="s">
        <v>15</v>
      </c>
      <c r="P45" s="17">
        <f>(C50+C51+C52+C53)</f>
        <v>683</v>
      </c>
      <c r="Q45" s="14">
        <f>SUM(P45/P47)</f>
        <v>0.13811931243680486</v>
      </c>
    </row>
    <row r="46" spans="1:18" s="2" customFormat="1" ht="16.5" customHeight="1" thickBot="1">
      <c r="A46" s="7" t="s">
        <v>288</v>
      </c>
      <c r="B46" s="8" t="s">
        <v>3</v>
      </c>
      <c r="C46" s="10">
        <v>432</v>
      </c>
      <c r="D46" s="10">
        <v>477</v>
      </c>
      <c r="E46" s="10"/>
      <c r="F46" s="10"/>
      <c r="G46" s="10"/>
      <c r="H46" s="9"/>
      <c r="I46" s="10"/>
      <c r="J46" s="10"/>
      <c r="K46" s="9"/>
      <c r="L46" s="9"/>
      <c r="M46" s="9">
        <v>582</v>
      </c>
      <c r="N46" s="11" t="s">
        <v>147</v>
      </c>
      <c r="O46" s="13" t="s">
        <v>16</v>
      </c>
      <c r="P46" s="17">
        <v>548</v>
      </c>
      <c r="Q46" s="14">
        <f>SUM(P46/P47)</f>
        <v>0.11081900910010112</v>
      </c>
      <c r="R46" s="2">
        <v>1</v>
      </c>
    </row>
    <row r="47" spans="1:18" s="2" customFormat="1" ht="16.5" customHeight="1" thickBot="1">
      <c r="A47" s="7" t="s">
        <v>171</v>
      </c>
      <c r="B47" s="12" t="s">
        <v>5</v>
      </c>
      <c r="C47" s="10">
        <v>400</v>
      </c>
      <c r="D47" s="10">
        <v>422</v>
      </c>
      <c r="E47" s="10"/>
      <c r="F47" s="10"/>
      <c r="G47" s="10"/>
      <c r="H47" s="10"/>
      <c r="I47" s="10"/>
      <c r="J47" s="10"/>
      <c r="K47" s="9">
        <v>723</v>
      </c>
      <c r="L47" s="9"/>
      <c r="M47" s="9"/>
      <c r="N47" s="11" t="s">
        <v>10</v>
      </c>
      <c r="P47" s="24">
        <v>4945</v>
      </c>
    </row>
    <row r="48" spans="1:18" s="2" customFormat="1" ht="16.5" customHeight="1" thickBot="1">
      <c r="A48" s="18" t="s">
        <v>311</v>
      </c>
      <c r="B48" s="19" t="s">
        <v>5</v>
      </c>
      <c r="C48" s="10">
        <v>331</v>
      </c>
      <c r="D48" s="10">
        <v>353</v>
      </c>
      <c r="E48" s="10"/>
      <c r="F48" s="10"/>
      <c r="G48" s="10"/>
      <c r="H48" s="10"/>
      <c r="I48" s="10"/>
      <c r="J48" s="10"/>
      <c r="K48" s="10" t="s">
        <v>19</v>
      </c>
    </row>
    <row r="49" spans="1:19" s="2" customFormat="1" ht="16.5" customHeight="1" thickBot="1">
      <c r="A49" s="18" t="s">
        <v>225</v>
      </c>
      <c r="B49" s="19" t="s">
        <v>5</v>
      </c>
      <c r="C49" s="10">
        <v>323</v>
      </c>
      <c r="D49" s="10">
        <v>330</v>
      </c>
      <c r="E49" s="10"/>
      <c r="F49" s="10"/>
      <c r="G49" s="10"/>
      <c r="H49" s="10"/>
      <c r="I49" s="10"/>
      <c r="J49" s="10" t="s">
        <v>19</v>
      </c>
    </row>
    <row r="50" spans="1:19" s="2" customFormat="1" ht="16.5" customHeight="1" thickBot="1">
      <c r="A50" s="18" t="s">
        <v>241</v>
      </c>
      <c r="B50" s="22" t="s">
        <v>15</v>
      </c>
      <c r="C50" s="10">
        <v>215</v>
      </c>
      <c r="D50" s="10">
        <v>238</v>
      </c>
      <c r="E50" s="10"/>
      <c r="F50" s="10"/>
      <c r="G50" s="10"/>
      <c r="H50" s="10"/>
      <c r="I50" s="10"/>
      <c r="J50" s="10"/>
      <c r="K50" s="10"/>
      <c r="L50" s="10"/>
      <c r="M50" s="10">
        <v>545</v>
      </c>
      <c r="N50" s="11"/>
    </row>
    <row r="51" spans="1:19" s="2" customFormat="1" ht="16.5" customHeight="1" thickBot="1">
      <c r="A51" s="18" t="s">
        <v>286</v>
      </c>
      <c r="B51" s="22" t="s">
        <v>15</v>
      </c>
      <c r="C51" s="10">
        <v>188</v>
      </c>
      <c r="D51" s="10">
        <v>195</v>
      </c>
      <c r="E51" s="10"/>
      <c r="F51" s="10"/>
      <c r="G51" s="9"/>
      <c r="H51" s="9"/>
      <c r="I51" s="9" t="s">
        <v>19</v>
      </c>
      <c r="Q51" s="21"/>
      <c r="R51" s="17"/>
      <c r="S51" s="14"/>
    </row>
    <row r="52" spans="1:19" s="2" customFormat="1" ht="16.5" customHeight="1" thickBot="1">
      <c r="A52" s="18" t="s">
        <v>287</v>
      </c>
      <c r="B52" s="22" t="s">
        <v>15</v>
      </c>
      <c r="C52" s="10">
        <v>149</v>
      </c>
      <c r="D52" s="10">
        <v>158</v>
      </c>
      <c r="E52" s="10"/>
      <c r="F52" s="10"/>
      <c r="G52" s="10" t="s">
        <v>19</v>
      </c>
      <c r="H52" s="73"/>
      <c r="I52" s="17"/>
      <c r="J52" s="14"/>
    </row>
    <row r="53" spans="1:19" s="2" customFormat="1" ht="16.5" customHeight="1" thickBot="1">
      <c r="A53" s="18" t="s">
        <v>166</v>
      </c>
      <c r="B53" s="22" t="s">
        <v>15</v>
      </c>
      <c r="C53" s="10">
        <v>131</v>
      </c>
      <c r="D53" s="10">
        <v>142</v>
      </c>
      <c r="E53" s="10" t="s">
        <v>19</v>
      </c>
      <c r="H53" s="25"/>
      <c r="I53" s="24"/>
      <c r="J53" s="14"/>
    </row>
    <row r="54" spans="1:19" s="2" customFormat="1" ht="16.5" customHeight="1" thickBot="1">
      <c r="A54" s="18" t="s">
        <v>289</v>
      </c>
      <c r="B54" s="27" t="s">
        <v>3</v>
      </c>
      <c r="C54" s="10">
        <v>124</v>
      </c>
      <c r="D54" s="10">
        <v>148</v>
      </c>
      <c r="E54" s="10"/>
      <c r="F54" s="10" t="s">
        <v>19</v>
      </c>
      <c r="H54" s="25"/>
      <c r="I54" s="24"/>
      <c r="J54" s="14"/>
    </row>
    <row r="55" spans="1:19" s="2" customFormat="1" ht="11.25" customHeight="1">
      <c r="A55" s="28"/>
      <c r="B55" s="29"/>
      <c r="C55" s="28"/>
      <c r="D55" s="28"/>
      <c r="E55" s="28"/>
      <c r="N55" s="14"/>
    </row>
    <row r="56" spans="1:19" s="31" customFormat="1" ht="15" customHeight="1">
      <c r="B56" s="35" t="s">
        <v>18</v>
      </c>
      <c r="C56" s="37" t="s">
        <v>5</v>
      </c>
      <c r="D56" s="38" t="s">
        <v>3</v>
      </c>
      <c r="E56" s="39" t="s">
        <v>15</v>
      </c>
      <c r="F56" s="35" t="s">
        <v>16</v>
      </c>
      <c r="Q56" s="32"/>
      <c r="R56" s="33"/>
      <c r="S56" s="34"/>
    </row>
    <row r="57" spans="1:19" s="31" customFormat="1" ht="15" customHeight="1">
      <c r="A57" s="31" t="s">
        <v>11</v>
      </c>
      <c r="B57" s="36">
        <f>(P47+L8+J22+J34)</f>
        <v>14328</v>
      </c>
      <c r="C57" s="33">
        <f>(P43+J31+J18+L5)</f>
        <v>4906</v>
      </c>
      <c r="D57" s="33">
        <f>(P44+J32+J19+L6)</f>
        <v>5502</v>
      </c>
      <c r="E57" s="33">
        <f>(P45+J33+J20+L7)</f>
        <v>2945</v>
      </c>
      <c r="F57" s="33">
        <f>(P46+J21)</f>
        <v>973</v>
      </c>
      <c r="Q57" s="35"/>
      <c r="R57" s="36"/>
      <c r="S57" s="34"/>
    </row>
    <row r="58" spans="1:19" s="31" customFormat="1" ht="15" customHeight="1">
      <c r="A58" s="31" t="s">
        <v>12</v>
      </c>
      <c r="B58" s="41">
        <v>1</v>
      </c>
      <c r="C58" s="34">
        <f t="shared" ref="C58:E58" si="0">SUM(C57/$B$57)</f>
        <v>0.34240647682858738</v>
      </c>
      <c r="D58" s="34">
        <f t="shared" si="0"/>
        <v>0.38400335008375208</v>
      </c>
      <c r="E58" s="34">
        <f t="shared" si="0"/>
        <v>0.20554159687325516</v>
      </c>
      <c r="F58" s="34">
        <f>SUM(F57/$B$57)</f>
        <v>6.7908989391401456E-2</v>
      </c>
    </row>
    <row r="59" spans="1:19" s="31" customFormat="1" ht="15" customHeight="1">
      <c r="A59" s="31" t="s">
        <v>13</v>
      </c>
      <c r="B59" s="35">
        <v>21</v>
      </c>
      <c r="C59" s="31">
        <v>7</v>
      </c>
      <c r="D59" s="31">
        <v>9</v>
      </c>
      <c r="E59" s="31">
        <v>3</v>
      </c>
      <c r="F59" s="31">
        <v>2</v>
      </c>
    </row>
  </sheetData>
  <sortState ref="A42:C54">
    <sortCondition descending="1" ref="C42:C54"/>
  </sortState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S65"/>
  <sheetViews>
    <sheetView workbookViewId="0">
      <selection activeCell="P1" sqref="P1"/>
    </sheetView>
  </sheetViews>
  <sheetFormatPr defaultRowHeight="12.75"/>
  <cols>
    <col min="1" max="1" width="28.7109375" customWidth="1"/>
    <col min="2" max="2" width="8.42578125" customWidth="1"/>
    <col min="3" max="3" width="9.7109375" customWidth="1"/>
    <col min="4" max="15" width="8.7109375" customWidth="1"/>
  </cols>
  <sheetData>
    <row r="1" spans="1:17" s="2" customFormat="1" ht="16.5" customHeight="1">
      <c r="A1" s="1" t="s">
        <v>265</v>
      </c>
    </row>
    <row r="2" spans="1:17" s="2" customFormat="1" ht="9.75" customHeight="1" thickBot="1">
      <c r="A2" s="3"/>
    </row>
    <row r="3" spans="1:17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5">
        <v>5</v>
      </c>
      <c r="H3" s="6"/>
      <c r="I3" s="13" t="s">
        <v>9</v>
      </c>
      <c r="J3" s="14">
        <f>(2862/4090)</f>
        <v>0.69975550122249386</v>
      </c>
    </row>
    <row r="4" spans="1:17" s="2" customFormat="1" ht="16.5" customHeight="1" thickBot="1">
      <c r="A4" s="7" t="s">
        <v>80</v>
      </c>
      <c r="B4" s="42" t="s">
        <v>15</v>
      </c>
      <c r="C4" s="9">
        <v>770</v>
      </c>
      <c r="D4" s="10"/>
      <c r="E4" s="9"/>
      <c r="F4" s="9"/>
      <c r="G4" s="9"/>
      <c r="H4" s="11" t="s">
        <v>4</v>
      </c>
      <c r="J4" s="13" t="s">
        <v>11</v>
      </c>
      <c r="K4" s="13" t="s">
        <v>12</v>
      </c>
      <c r="L4" s="13" t="s">
        <v>13</v>
      </c>
    </row>
    <row r="5" spans="1:17" s="2" customFormat="1" ht="16.5" customHeight="1" thickBot="1">
      <c r="A5" s="7" t="s">
        <v>175</v>
      </c>
      <c r="B5" s="12" t="s">
        <v>5</v>
      </c>
      <c r="C5" s="10">
        <v>502</v>
      </c>
      <c r="D5" s="10"/>
      <c r="E5" s="9"/>
      <c r="F5" s="9" t="s">
        <v>137</v>
      </c>
      <c r="G5" s="9"/>
      <c r="H5" s="11" t="s">
        <v>8</v>
      </c>
      <c r="I5" s="16" t="s">
        <v>5</v>
      </c>
      <c r="J5" s="17">
        <f>(C5+C6+C9)</f>
        <v>1156</v>
      </c>
      <c r="K5" s="14">
        <f>SUM(J5/J8)</f>
        <v>0.41065719360568381</v>
      </c>
      <c r="L5" s="2">
        <v>2</v>
      </c>
    </row>
    <row r="6" spans="1:17" s="2" customFormat="1" ht="16.5" customHeight="1" thickBot="1">
      <c r="A6" s="7" t="s">
        <v>203</v>
      </c>
      <c r="B6" s="12" t="s">
        <v>5</v>
      </c>
      <c r="C6" s="10">
        <v>469</v>
      </c>
      <c r="D6" s="10"/>
      <c r="E6" s="9"/>
      <c r="F6" s="9"/>
      <c r="G6" s="9" t="s">
        <v>137</v>
      </c>
      <c r="H6" s="11" t="s">
        <v>7</v>
      </c>
      <c r="I6" s="20" t="s">
        <v>3</v>
      </c>
      <c r="J6" s="17">
        <f>(C7+C8+C10)</f>
        <v>889</v>
      </c>
      <c r="K6" s="14">
        <f>SUM(J6/J8)</f>
        <v>0.31580817051509769</v>
      </c>
      <c r="L6" s="2">
        <v>1</v>
      </c>
    </row>
    <row r="7" spans="1:17" s="2" customFormat="1" ht="16.5" customHeight="1" thickBot="1">
      <c r="A7" s="7" t="s">
        <v>261</v>
      </c>
      <c r="B7" s="8" t="s">
        <v>3</v>
      </c>
      <c r="C7" s="10">
        <v>376</v>
      </c>
      <c r="D7" s="10"/>
      <c r="E7" s="9"/>
      <c r="F7" s="9"/>
      <c r="G7" s="9" t="s">
        <v>137</v>
      </c>
      <c r="H7" s="11" t="s">
        <v>6</v>
      </c>
      <c r="I7" s="21" t="s">
        <v>15</v>
      </c>
      <c r="J7" s="17">
        <v>770</v>
      </c>
      <c r="K7" s="14">
        <f>SUM(J7/J8)</f>
        <v>0.27353463587921845</v>
      </c>
      <c r="L7" s="2">
        <v>1</v>
      </c>
    </row>
    <row r="8" spans="1:17" s="2" customFormat="1" ht="16.5" customHeight="1" thickBot="1">
      <c r="A8" s="18" t="s">
        <v>263</v>
      </c>
      <c r="B8" s="27" t="s">
        <v>3</v>
      </c>
      <c r="C8" s="10">
        <v>354</v>
      </c>
      <c r="D8" s="10"/>
      <c r="E8" s="10"/>
      <c r="F8" s="10"/>
      <c r="G8" s="10"/>
      <c r="H8" s="10"/>
      <c r="I8" s="13"/>
      <c r="J8" s="24">
        <v>2815</v>
      </c>
      <c r="K8" s="14"/>
    </row>
    <row r="9" spans="1:17" s="2" customFormat="1" ht="16.5" customHeight="1" thickBot="1">
      <c r="A9" s="18" t="s">
        <v>262</v>
      </c>
      <c r="B9" s="19" t="s">
        <v>5</v>
      </c>
      <c r="C9" s="10">
        <v>185</v>
      </c>
      <c r="D9" s="10"/>
      <c r="E9" s="10"/>
      <c r="F9" s="10"/>
      <c r="G9" s="13"/>
      <c r="H9" s="47"/>
      <c r="J9" s="14"/>
    </row>
    <row r="10" spans="1:17" s="2" customFormat="1" ht="16.5" customHeight="1" thickBot="1">
      <c r="A10" s="18" t="s">
        <v>264</v>
      </c>
      <c r="B10" s="27" t="s">
        <v>3</v>
      </c>
      <c r="C10" s="10">
        <v>159</v>
      </c>
      <c r="D10" s="10"/>
      <c r="E10" s="10"/>
      <c r="G10" s="13"/>
      <c r="H10" s="47"/>
      <c r="J10" s="14"/>
    </row>
    <row r="11" spans="1:17" s="2" customFormat="1" ht="12" customHeight="1">
      <c r="A11" s="1"/>
      <c r="G11" s="13"/>
      <c r="I11" s="14"/>
    </row>
    <row r="12" spans="1:17" s="2" customFormat="1" ht="17.45" customHeight="1">
      <c r="A12" s="1" t="s">
        <v>250</v>
      </c>
    </row>
    <row r="13" spans="1:17" s="2" customFormat="1" ht="10.5" customHeight="1" thickBot="1">
      <c r="A13" s="1"/>
    </row>
    <row r="14" spans="1:17" s="2" customFormat="1" ht="16.5" customHeight="1" thickBot="1">
      <c r="A14" s="4" t="s">
        <v>0</v>
      </c>
      <c r="B14" s="5" t="s">
        <v>1</v>
      </c>
      <c r="C14" s="5" t="s">
        <v>2</v>
      </c>
      <c r="D14" s="5">
        <v>2</v>
      </c>
      <c r="E14" s="5">
        <v>3</v>
      </c>
      <c r="F14" s="5">
        <v>4</v>
      </c>
      <c r="G14" s="5">
        <v>5</v>
      </c>
      <c r="H14" s="5">
        <v>6</v>
      </c>
      <c r="I14" s="5">
        <v>7</v>
      </c>
      <c r="J14" s="5">
        <v>8</v>
      </c>
      <c r="K14" s="5">
        <v>9</v>
      </c>
      <c r="L14" s="5">
        <v>10</v>
      </c>
      <c r="M14" s="6"/>
      <c r="N14" s="13" t="s">
        <v>9</v>
      </c>
      <c r="O14" s="14">
        <f>(3275/4921)</f>
        <v>0.66551513919934968</v>
      </c>
    </row>
    <row r="15" spans="1:17" s="2" customFormat="1" ht="16.5" customHeight="1" thickBot="1">
      <c r="A15" s="7" t="s">
        <v>251</v>
      </c>
      <c r="B15" s="12" t="s">
        <v>5</v>
      </c>
      <c r="C15" s="9">
        <v>658</v>
      </c>
      <c r="D15" s="10"/>
      <c r="E15" s="10"/>
      <c r="F15" s="10"/>
      <c r="G15" s="9"/>
      <c r="H15" s="10"/>
      <c r="I15" s="9"/>
      <c r="J15" s="10"/>
      <c r="K15" s="9"/>
      <c r="L15" s="9"/>
      <c r="M15" s="11" t="s">
        <v>4</v>
      </c>
      <c r="O15" s="13" t="s">
        <v>11</v>
      </c>
      <c r="P15" s="13" t="s">
        <v>12</v>
      </c>
      <c r="Q15" s="13" t="s">
        <v>13</v>
      </c>
    </row>
    <row r="16" spans="1:17" s="2" customFormat="1" ht="16.5" customHeight="1" thickBot="1">
      <c r="A16" s="7" t="s">
        <v>158</v>
      </c>
      <c r="B16" s="42" t="s">
        <v>15</v>
      </c>
      <c r="C16" s="9">
        <v>587</v>
      </c>
      <c r="D16" s="10"/>
      <c r="E16" s="9"/>
      <c r="F16" s="10"/>
      <c r="G16" s="10"/>
      <c r="H16" s="10"/>
      <c r="I16" s="9"/>
      <c r="J16" s="10"/>
      <c r="K16" s="9"/>
      <c r="L16" s="9"/>
      <c r="M16" s="11" t="s">
        <v>8</v>
      </c>
      <c r="N16" s="16" t="s">
        <v>5</v>
      </c>
      <c r="O16" s="17">
        <f>(C15+C20+C21+C23+C24)</f>
        <v>1438</v>
      </c>
      <c r="P16" s="14">
        <f>SUM(O16/O19)</f>
        <v>0.44895410552606929</v>
      </c>
      <c r="Q16" s="2">
        <v>2</v>
      </c>
    </row>
    <row r="17" spans="1:17" s="2" customFormat="1" ht="16.5" customHeight="1" thickBot="1">
      <c r="A17" s="7" t="s">
        <v>253</v>
      </c>
      <c r="B17" s="8" t="s">
        <v>3</v>
      </c>
      <c r="C17" s="10">
        <v>370</v>
      </c>
      <c r="D17" s="10"/>
      <c r="E17" s="10"/>
      <c r="F17" s="10"/>
      <c r="G17" s="10"/>
      <c r="H17" s="10"/>
      <c r="I17" s="9"/>
      <c r="J17" s="9"/>
      <c r="K17" s="9"/>
      <c r="L17" s="9" t="s">
        <v>137</v>
      </c>
      <c r="M17" s="11" t="s">
        <v>7</v>
      </c>
      <c r="N17" s="20" t="s">
        <v>3</v>
      </c>
      <c r="O17" s="17">
        <f>(C17+C18+C19+C22)</f>
        <v>1112</v>
      </c>
      <c r="P17" s="14">
        <f>SUM(O17/O19)</f>
        <v>0.34717452388385889</v>
      </c>
      <c r="Q17" s="2">
        <v>2</v>
      </c>
    </row>
    <row r="18" spans="1:17" s="2" customFormat="1" ht="16.5" customHeight="1" thickBot="1">
      <c r="A18" s="18" t="s">
        <v>255</v>
      </c>
      <c r="B18" s="27" t="s">
        <v>3</v>
      </c>
      <c r="C18" s="10">
        <v>277</v>
      </c>
      <c r="D18" s="10"/>
      <c r="E18" s="10"/>
      <c r="F18" s="10"/>
      <c r="G18" s="10"/>
      <c r="H18" s="10"/>
      <c r="I18" s="9"/>
      <c r="J18" s="9"/>
      <c r="K18" s="9"/>
      <c r="L18" s="9"/>
      <c r="M18" s="11"/>
      <c r="N18" s="21" t="s">
        <v>15</v>
      </c>
      <c r="O18" s="17">
        <f>(C16+C25)</f>
        <v>653</v>
      </c>
      <c r="P18" s="14">
        <f>SUM(O18/O19)</f>
        <v>0.20387137059007182</v>
      </c>
      <c r="Q18" s="2">
        <v>1</v>
      </c>
    </row>
    <row r="19" spans="1:17" s="2" customFormat="1" ht="16.5" customHeight="1" thickBot="1">
      <c r="A19" s="7" t="s">
        <v>141</v>
      </c>
      <c r="B19" s="8" t="s">
        <v>3</v>
      </c>
      <c r="C19" s="10">
        <v>253</v>
      </c>
      <c r="D19" s="10"/>
      <c r="E19" s="10"/>
      <c r="F19" s="10"/>
      <c r="G19" s="10"/>
      <c r="H19" s="10"/>
      <c r="I19" s="10"/>
      <c r="J19" s="9"/>
      <c r="K19" s="10"/>
      <c r="L19" s="9" t="s">
        <v>137</v>
      </c>
      <c r="M19" s="11" t="s">
        <v>6</v>
      </c>
      <c r="N19" s="13"/>
      <c r="O19" s="24">
        <v>3203</v>
      </c>
      <c r="P19" s="14"/>
    </row>
    <row r="20" spans="1:17" s="2" customFormat="1" ht="16.5" customHeight="1" thickBot="1">
      <c r="A20" s="18" t="s">
        <v>256</v>
      </c>
      <c r="B20" s="19" t="s">
        <v>5</v>
      </c>
      <c r="C20" s="10">
        <v>241</v>
      </c>
      <c r="D20" s="10"/>
      <c r="E20" s="10"/>
      <c r="F20" s="10"/>
      <c r="G20" s="10"/>
      <c r="H20" s="10"/>
      <c r="I20" s="10"/>
      <c r="J20" s="10"/>
      <c r="K20" s="10"/>
      <c r="L20" s="10"/>
      <c r="N20" s="13"/>
      <c r="P20" s="14"/>
    </row>
    <row r="21" spans="1:17" s="2" customFormat="1" ht="16.5" customHeight="1" thickBot="1">
      <c r="A21" s="18" t="s">
        <v>259</v>
      </c>
      <c r="B21" s="19" t="s">
        <v>5</v>
      </c>
      <c r="C21" s="10">
        <v>227</v>
      </c>
      <c r="D21" s="10"/>
      <c r="E21" s="10"/>
      <c r="F21" s="10"/>
      <c r="G21" s="10"/>
      <c r="H21" s="10"/>
      <c r="I21" s="10"/>
      <c r="J21" s="10"/>
      <c r="K21" s="10"/>
      <c r="L21" s="10"/>
    </row>
    <row r="22" spans="1:17" s="2" customFormat="1" ht="16.5" customHeight="1" thickBot="1">
      <c r="A22" s="18" t="s">
        <v>257</v>
      </c>
      <c r="B22" s="27" t="s">
        <v>3</v>
      </c>
      <c r="C22" s="10">
        <v>212</v>
      </c>
      <c r="D22" s="10"/>
      <c r="E22" s="10"/>
      <c r="F22" s="10"/>
      <c r="G22" s="10"/>
      <c r="H22" s="10"/>
      <c r="I22" s="10"/>
      <c r="J22" s="10"/>
      <c r="K22" s="10"/>
      <c r="L22" s="10"/>
    </row>
    <row r="23" spans="1:17" s="2" customFormat="1" ht="16.5" customHeight="1" thickBot="1">
      <c r="A23" s="7" t="s">
        <v>254</v>
      </c>
      <c r="B23" s="12" t="s">
        <v>5</v>
      </c>
      <c r="C23" s="10">
        <v>164</v>
      </c>
      <c r="D23" s="10"/>
      <c r="E23" s="10"/>
      <c r="F23" s="10"/>
      <c r="G23" s="10"/>
      <c r="H23" s="10"/>
      <c r="I23" s="9"/>
      <c r="J23" s="10"/>
      <c r="K23" s="9"/>
      <c r="L23" s="9" t="s">
        <v>137</v>
      </c>
      <c r="M23" s="11" t="s">
        <v>10</v>
      </c>
    </row>
    <row r="24" spans="1:17" s="2" customFormat="1" ht="16.5" customHeight="1" thickBot="1">
      <c r="A24" s="18" t="s">
        <v>260</v>
      </c>
      <c r="B24" s="19" t="s">
        <v>5</v>
      </c>
      <c r="C24" s="10">
        <v>148</v>
      </c>
      <c r="D24" s="10"/>
      <c r="E24" s="10"/>
      <c r="F24" s="10"/>
      <c r="G24" s="10"/>
    </row>
    <row r="25" spans="1:17" s="2" customFormat="1" ht="16.5" customHeight="1" thickBot="1">
      <c r="A25" s="18" t="s">
        <v>258</v>
      </c>
      <c r="B25" s="22" t="s">
        <v>15</v>
      </c>
      <c r="C25" s="10">
        <v>66</v>
      </c>
      <c r="D25" s="10"/>
      <c r="E25" s="10"/>
      <c r="F25" s="10"/>
      <c r="K25" s="17"/>
    </row>
    <row r="26" spans="1:17" s="2" customFormat="1" ht="11.25" customHeight="1">
      <c r="A26" s="28"/>
      <c r="B26" s="29"/>
      <c r="C26" s="44"/>
      <c r="D26" s="44"/>
      <c r="E26" s="44"/>
      <c r="F26" s="17"/>
      <c r="G26" s="17"/>
      <c r="H26" s="17"/>
      <c r="I26" s="17"/>
      <c r="J26" s="17"/>
      <c r="K26" s="17"/>
      <c r="L26" s="17"/>
      <c r="M26" s="17"/>
      <c r="N26" s="43"/>
    </row>
    <row r="27" spans="1:17" s="2" customFormat="1" ht="17.45" customHeight="1">
      <c r="A27" s="1" t="s">
        <v>246</v>
      </c>
    </row>
    <row r="28" spans="1:17" s="2" customFormat="1" ht="8.25" customHeight="1" thickBot="1">
      <c r="A28" s="1"/>
    </row>
    <row r="29" spans="1:17" s="2" customFormat="1" ht="17.45" customHeight="1" thickBot="1">
      <c r="A29" s="4" t="s">
        <v>0</v>
      </c>
      <c r="B29" s="5" t="s">
        <v>1</v>
      </c>
      <c r="C29" s="5" t="s">
        <v>2</v>
      </c>
      <c r="D29" s="5">
        <v>2</v>
      </c>
      <c r="E29" s="5">
        <v>3</v>
      </c>
      <c r="F29" s="5">
        <v>4</v>
      </c>
      <c r="G29" s="5">
        <v>5</v>
      </c>
      <c r="H29" s="5">
        <v>6</v>
      </c>
      <c r="I29" s="5">
        <v>7</v>
      </c>
      <c r="J29" s="5">
        <v>8</v>
      </c>
      <c r="K29" s="5">
        <v>9</v>
      </c>
      <c r="L29" s="5"/>
      <c r="M29" s="13" t="s">
        <v>9</v>
      </c>
      <c r="N29" s="14">
        <f>(3574/5099)</f>
        <v>0.70092174936262008</v>
      </c>
    </row>
    <row r="30" spans="1:17" s="2" customFormat="1" ht="17.45" customHeight="1" thickBot="1">
      <c r="A30" s="7" t="s">
        <v>90</v>
      </c>
      <c r="B30" s="8" t="s">
        <v>3</v>
      </c>
      <c r="C30" s="9">
        <v>653</v>
      </c>
      <c r="D30" s="10"/>
      <c r="E30" s="10"/>
      <c r="F30" s="10"/>
      <c r="G30" s="10"/>
      <c r="H30" s="10"/>
      <c r="I30" s="10"/>
      <c r="J30" s="10"/>
      <c r="K30" s="10"/>
      <c r="L30" s="11" t="s">
        <v>4</v>
      </c>
      <c r="N30" s="13" t="s">
        <v>11</v>
      </c>
      <c r="O30" s="13" t="s">
        <v>12</v>
      </c>
      <c r="P30" s="13" t="s">
        <v>13</v>
      </c>
    </row>
    <row r="31" spans="1:17" s="2" customFormat="1" ht="17.45" customHeight="1" thickBot="1">
      <c r="A31" s="7" t="s">
        <v>184</v>
      </c>
      <c r="B31" s="8" t="s">
        <v>3</v>
      </c>
      <c r="C31" s="10">
        <v>574</v>
      </c>
      <c r="D31" s="9" t="s">
        <v>137</v>
      </c>
      <c r="E31" s="9"/>
      <c r="F31" s="10"/>
      <c r="G31" s="10"/>
      <c r="H31" s="10"/>
      <c r="I31" s="10"/>
      <c r="J31" s="10"/>
      <c r="K31" s="10"/>
      <c r="L31" s="11" t="s">
        <v>8</v>
      </c>
      <c r="M31" s="16" t="s">
        <v>5</v>
      </c>
      <c r="N31" s="17">
        <f>(C33+C34+C37+C39)</f>
        <v>1077</v>
      </c>
      <c r="O31" s="14">
        <f>SUM(N31/N34)</f>
        <v>0.30789022298456259</v>
      </c>
      <c r="P31" s="2">
        <v>2</v>
      </c>
    </row>
    <row r="32" spans="1:17" s="2" customFormat="1" ht="17.45" customHeight="1" thickBot="1">
      <c r="A32" s="7" t="s">
        <v>247</v>
      </c>
      <c r="B32" s="42" t="s">
        <v>15</v>
      </c>
      <c r="C32" s="10">
        <v>565</v>
      </c>
      <c r="D32" s="10"/>
      <c r="E32" s="9" t="s">
        <v>137</v>
      </c>
      <c r="F32" s="10"/>
      <c r="G32" s="10"/>
      <c r="H32" s="9"/>
      <c r="I32" s="10"/>
      <c r="J32" s="9"/>
      <c r="K32" s="10"/>
      <c r="L32" s="11" t="s">
        <v>7</v>
      </c>
      <c r="M32" s="20" t="s">
        <v>3</v>
      </c>
      <c r="N32" s="17">
        <f>(C30+C31+C38+C40)</f>
        <v>1430</v>
      </c>
      <c r="O32" s="14">
        <f>SUM(N32/N34)</f>
        <v>0.4088050314465409</v>
      </c>
      <c r="P32" s="2">
        <v>2</v>
      </c>
    </row>
    <row r="33" spans="1:17" s="2" customFormat="1" ht="17.45" customHeight="1" thickBot="1">
      <c r="A33" s="7" t="s">
        <v>183</v>
      </c>
      <c r="B33" s="12" t="s">
        <v>5</v>
      </c>
      <c r="C33" s="10">
        <v>500</v>
      </c>
      <c r="D33" s="10"/>
      <c r="E33" s="9"/>
      <c r="F33" s="10"/>
      <c r="G33" s="10"/>
      <c r="H33" s="10"/>
      <c r="I33" s="9"/>
      <c r="J33" s="9" t="s">
        <v>137</v>
      </c>
      <c r="K33" s="9"/>
      <c r="L33" s="11" t="s">
        <v>6</v>
      </c>
      <c r="M33" s="21" t="s">
        <v>15</v>
      </c>
      <c r="N33" s="17">
        <f>(C32+C35+C36)</f>
        <v>991</v>
      </c>
      <c r="O33" s="14">
        <f>SUM(N33/N34)</f>
        <v>0.28330474556889651</v>
      </c>
      <c r="P33" s="2">
        <v>1</v>
      </c>
    </row>
    <row r="34" spans="1:17" s="2" customFormat="1" ht="17.45" customHeight="1" thickBot="1">
      <c r="A34" s="7" t="s">
        <v>195</v>
      </c>
      <c r="B34" s="12" t="s">
        <v>5</v>
      </c>
      <c r="C34" s="10">
        <v>313</v>
      </c>
      <c r="D34" s="10"/>
      <c r="E34" s="10"/>
      <c r="F34" s="10"/>
      <c r="G34" s="9"/>
      <c r="H34" s="10"/>
      <c r="I34" s="9"/>
      <c r="J34" s="10"/>
      <c r="K34" s="9" t="s">
        <v>137</v>
      </c>
      <c r="L34" s="11" t="s">
        <v>10</v>
      </c>
      <c r="M34" s="13"/>
      <c r="N34" s="24">
        <v>3498</v>
      </c>
      <c r="O34" s="14"/>
    </row>
    <row r="35" spans="1:17" s="2" customFormat="1" ht="17.45" customHeight="1" thickBot="1">
      <c r="A35" s="18" t="s">
        <v>281</v>
      </c>
      <c r="B35" s="22" t="s">
        <v>15</v>
      </c>
      <c r="C35" s="10">
        <v>250</v>
      </c>
      <c r="D35" s="10"/>
      <c r="E35" s="10"/>
      <c r="F35" s="10"/>
      <c r="G35" s="10"/>
      <c r="H35" s="10"/>
      <c r="I35" s="10"/>
      <c r="J35" s="10"/>
      <c r="K35" s="10"/>
      <c r="L35" s="11"/>
      <c r="M35" s="13"/>
      <c r="O35" s="14"/>
    </row>
    <row r="36" spans="1:17" s="2" customFormat="1" ht="17.45" customHeight="1" thickBot="1">
      <c r="A36" s="18" t="s">
        <v>218</v>
      </c>
      <c r="B36" s="22" t="s">
        <v>15</v>
      </c>
      <c r="C36" s="10">
        <v>176</v>
      </c>
      <c r="D36" s="10"/>
      <c r="E36" s="10"/>
      <c r="F36" s="10"/>
      <c r="G36" s="10"/>
    </row>
    <row r="37" spans="1:17" s="2" customFormat="1" ht="17.45" customHeight="1" thickBot="1">
      <c r="A37" s="18" t="s">
        <v>52</v>
      </c>
      <c r="B37" s="19" t="s">
        <v>5</v>
      </c>
      <c r="C37" s="10">
        <v>158</v>
      </c>
      <c r="D37" s="10"/>
      <c r="E37" s="10"/>
      <c r="F37" s="10"/>
      <c r="G37" s="10"/>
      <c r="J37" s="14"/>
    </row>
    <row r="38" spans="1:17" s="2" customFormat="1" ht="17.45" customHeight="1" thickBot="1">
      <c r="A38" s="18" t="s">
        <v>210</v>
      </c>
      <c r="B38" s="27" t="s">
        <v>3</v>
      </c>
      <c r="C38" s="10">
        <v>144</v>
      </c>
      <c r="D38" s="10"/>
      <c r="E38" s="10"/>
    </row>
    <row r="39" spans="1:17" s="2" customFormat="1" ht="17.45" customHeight="1" thickBot="1">
      <c r="A39" s="18" t="s">
        <v>249</v>
      </c>
      <c r="B39" s="19" t="s">
        <v>5</v>
      </c>
      <c r="C39" s="10">
        <v>106</v>
      </c>
      <c r="D39" s="10"/>
      <c r="E39" s="10"/>
      <c r="J39" s="14"/>
    </row>
    <row r="40" spans="1:17" s="2" customFormat="1" ht="17.45" customHeight="1" thickBot="1">
      <c r="A40" s="18" t="s">
        <v>248</v>
      </c>
      <c r="B40" s="27" t="s">
        <v>3</v>
      </c>
      <c r="C40" s="10">
        <v>59</v>
      </c>
      <c r="D40" s="10"/>
      <c r="E40" s="10"/>
      <c r="J40" s="14"/>
    </row>
    <row r="42" spans="1:17" s="2" customFormat="1" ht="17.45" customHeight="1">
      <c r="A42" s="1" t="s">
        <v>233</v>
      </c>
    </row>
    <row r="43" spans="1:17" s="2" customFormat="1" ht="10.5" customHeight="1" thickBot="1">
      <c r="A43" s="1"/>
    </row>
    <row r="44" spans="1:17" s="2" customFormat="1" ht="16.5" customHeight="1" thickBot="1">
      <c r="A44" s="4" t="s">
        <v>0</v>
      </c>
      <c r="B44" s="5" t="s">
        <v>1</v>
      </c>
      <c r="C44" s="5" t="s">
        <v>2</v>
      </c>
      <c r="D44" s="5">
        <v>2</v>
      </c>
      <c r="E44" s="5">
        <v>3</v>
      </c>
      <c r="F44" s="5">
        <v>4</v>
      </c>
      <c r="G44" s="5">
        <v>5</v>
      </c>
      <c r="H44" s="5">
        <v>6</v>
      </c>
      <c r="I44" s="5">
        <v>7</v>
      </c>
      <c r="J44" s="5">
        <v>8</v>
      </c>
      <c r="K44" s="5">
        <v>9</v>
      </c>
      <c r="L44" s="5">
        <v>10</v>
      </c>
      <c r="M44" s="6"/>
      <c r="N44" s="13" t="s">
        <v>9</v>
      </c>
      <c r="O44" s="14">
        <f>(5052/8714)</f>
        <v>0.57975671333486345</v>
      </c>
    </row>
    <row r="45" spans="1:17" s="2" customFormat="1" ht="16.5" customHeight="1" thickBot="1">
      <c r="A45" s="7" t="s">
        <v>234</v>
      </c>
      <c r="B45" s="8" t="s">
        <v>3</v>
      </c>
      <c r="C45" s="9">
        <v>932</v>
      </c>
      <c r="D45" s="10"/>
      <c r="E45" s="10"/>
      <c r="F45" s="10"/>
      <c r="G45" s="10"/>
      <c r="H45" s="10"/>
      <c r="I45" s="10"/>
      <c r="J45" s="10"/>
      <c r="K45" s="10"/>
      <c r="L45" s="10"/>
      <c r="M45" s="11" t="s">
        <v>4</v>
      </c>
      <c r="O45" s="13" t="s">
        <v>11</v>
      </c>
      <c r="P45" s="13" t="s">
        <v>12</v>
      </c>
      <c r="Q45" s="13" t="s">
        <v>13</v>
      </c>
    </row>
    <row r="46" spans="1:17" s="2" customFormat="1" ht="16.5" customHeight="1" thickBot="1">
      <c r="A46" s="7" t="s">
        <v>232</v>
      </c>
      <c r="B46" s="8" t="s">
        <v>3</v>
      </c>
      <c r="C46" s="10">
        <v>449</v>
      </c>
      <c r="D46" s="9"/>
      <c r="E46" s="10"/>
      <c r="F46" s="10"/>
      <c r="G46" s="9"/>
      <c r="H46" s="9" t="s">
        <v>137</v>
      </c>
      <c r="I46" s="10"/>
      <c r="J46" s="9"/>
      <c r="K46" s="10"/>
      <c r="L46" s="10"/>
      <c r="M46" s="11" t="s">
        <v>8</v>
      </c>
      <c r="N46" s="16" t="s">
        <v>5</v>
      </c>
      <c r="O46" s="17">
        <f>(C49+C50+C51+C53+C55+C58)</f>
        <v>1656</v>
      </c>
      <c r="P46" s="14">
        <f>SUM(O46/O50)</f>
        <v>0.34004106776180698</v>
      </c>
      <c r="Q46" s="2">
        <v>3</v>
      </c>
    </row>
    <row r="47" spans="1:17" s="2" customFormat="1" ht="16.5" customHeight="1" thickBot="1">
      <c r="A47" s="7" t="s">
        <v>237</v>
      </c>
      <c r="B47" s="15" t="s">
        <v>14</v>
      </c>
      <c r="C47" s="10">
        <v>403</v>
      </c>
      <c r="D47" s="10"/>
      <c r="E47" s="10"/>
      <c r="F47" s="10"/>
      <c r="G47" s="9"/>
      <c r="H47" s="9"/>
      <c r="I47" s="10"/>
      <c r="J47" s="10"/>
      <c r="K47" s="9"/>
      <c r="L47" s="9" t="s">
        <v>137</v>
      </c>
      <c r="M47" s="11" t="s">
        <v>7</v>
      </c>
      <c r="N47" s="20" t="s">
        <v>3</v>
      </c>
      <c r="O47" s="17">
        <f>(C45+C46+C54+C57+C59)</f>
        <v>1923</v>
      </c>
      <c r="P47" s="14">
        <f>SUM(O47/O50)</f>
        <v>0.39486652977412728</v>
      </c>
      <c r="Q47" s="2">
        <v>2</v>
      </c>
    </row>
    <row r="48" spans="1:17" s="2" customFormat="1" ht="16.5" customHeight="1" thickBot="1">
      <c r="A48" s="7" t="s">
        <v>222</v>
      </c>
      <c r="B48" s="15" t="s">
        <v>14</v>
      </c>
      <c r="C48" s="10">
        <v>349</v>
      </c>
      <c r="D48" s="10"/>
      <c r="E48" s="10"/>
      <c r="F48" s="10"/>
      <c r="G48" s="9"/>
      <c r="H48" s="9"/>
      <c r="I48" s="10"/>
      <c r="J48" s="10"/>
      <c r="K48" s="9"/>
      <c r="L48" s="9" t="s">
        <v>137</v>
      </c>
      <c r="M48" s="11" t="s">
        <v>148</v>
      </c>
      <c r="N48" s="21" t="s">
        <v>15</v>
      </c>
      <c r="O48" s="17">
        <f>(C52+C56+C60)</f>
        <v>539</v>
      </c>
      <c r="P48" s="14">
        <f>SUM(O48/O50)</f>
        <v>0.1106776180698152</v>
      </c>
    </row>
    <row r="49" spans="1:19" s="2" customFormat="1" ht="16.5" customHeight="1" thickBot="1">
      <c r="A49" s="7" t="s">
        <v>171</v>
      </c>
      <c r="B49" s="12" t="s">
        <v>5</v>
      </c>
      <c r="C49" s="10">
        <v>346</v>
      </c>
      <c r="D49" s="10"/>
      <c r="E49" s="10"/>
      <c r="F49" s="10"/>
      <c r="G49" s="10"/>
      <c r="H49" s="9"/>
      <c r="I49" s="10"/>
      <c r="J49" s="10"/>
      <c r="K49" s="9"/>
      <c r="L49" s="9" t="s">
        <v>137</v>
      </c>
      <c r="M49" s="11" t="s">
        <v>6</v>
      </c>
      <c r="N49" s="13" t="s">
        <v>16</v>
      </c>
      <c r="O49" s="17">
        <f>(C47+C48)</f>
        <v>752</v>
      </c>
      <c r="P49" s="14">
        <f>SUM(O49/O50)</f>
        <v>0.15441478439425052</v>
      </c>
      <c r="Q49" s="2">
        <v>2</v>
      </c>
    </row>
    <row r="50" spans="1:19" s="2" customFormat="1" ht="16.5" customHeight="1" thickBot="1">
      <c r="A50" s="7" t="s">
        <v>236</v>
      </c>
      <c r="B50" s="12" t="s">
        <v>5</v>
      </c>
      <c r="C50" s="10">
        <v>341</v>
      </c>
      <c r="D50" s="10"/>
      <c r="E50" s="10"/>
      <c r="F50" s="10"/>
      <c r="G50" s="10"/>
      <c r="H50" s="10"/>
      <c r="I50" s="10"/>
      <c r="J50" s="10"/>
      <c r="K50" s="10"/>
      <c r="L50" s="9" t="s">
        <v>137</v>
      </c>
      <c r="M50" s="11" t="s">
        <v>147</v>
      </c>
      <c r="O50" s="24">
        <v>4870</v>
      </c>
    </row>
    <row r="51" spans="1:19" s="2" customFormat="1" ht="16.5" customHeight="1" thickBot="1">
      <c r="A51" s="7" t="s">
        <v>225</v>
      </c>
      <c r="B51" s="12" t="s">
        <v>5</v>
      </c>
      <c r="C51" s="10">
        <v>334</v>
      </c>
      <c r="D51" s="10"/>
      <c r="E51" s="10"/>
      <c r="F51" s="10"/>
      <c r="G51" s="10"/>
      <c r="H51" s="10"/>
      <c r="I51" s="10"/>
      <c r="J51" s="10"/>
      <c r="K51" s="10"/>
      <c r="L51" s="9" t="s">
        <v>137</v>
      </c>
      <c r="M51" s="11" t="s">
        <v>10</v>
      </c>
    </row>
    <row r="52" spans="1:19" s="2" customFormat="1" ht="16.5" customHeight="1" thickBot="1">
      <c r="A52" s="18" t="s">
        <v>240</v>
      </c>
      <c r="B52" s="22" t="s">
        <v>15</v>
      </c>
      <c r="C52" s="10">
        <v>255</v>
      </c>
      <c r="D52" s="10"/>
      <c r="E52" s="10"/>
      <c r="F52" s="10"/>
      <c r="G52" s="10"/>
      <c r="H52" s="10"/>
      <c r="I52" s="10"/>
      <c r="J52" s="10"/>
      <c r="K52" s="10"/>
      <c r="L52" s="10"/>
      <c r="M52" s="11"/>
    </row>
    <row r="53" spans="1:19" s="2" customFormat="1" ht="16.5" customHeight="1" thickBot="1">
      <c r="A53" s="18" t="s">
        <v>226</v>
      </c>
      <c r="B53" s="19" t="s">
        <v>5</v>
      </c>
      <c r="C53" s="10">
        <v>253</v>
      </c>
      <c r="D53" s="10"/>
      <c r="E53" s="9"/>
      <c r="F53" s="9"/>
      <c r="G53" s="9"/>
      <c r="I53" s="13"/>
      <c r="J53" s="13"/>
      <c r="K53" s="13"/>
    </row>
    <row r="54" spans="1:19" s="2" customFormat="1" ht="16.5" customHeight="1" thickBot="1">
      <c r="A54" s="18" t="s">
        <v>243</v>
      </c>
      <c r="B54" s="27" t="s">
        <v>3</v>
      </c>
      <c r="C54" s="10">
        <v>224</v>
      </c>
      <c r="D54" s="10"/>
      <c r="E54" s="10"/>
      <c r="F54" s="10"/>
      <c r="G54" s="10"/>
      <c r="H54" s="16"/>
      <c r="I54" s="17"/>
      <c r="J54" s="14"/>
    </row>
    <row r="55" spans="1:19" s="2" customFormat="1" ht="16.5" customHeight="1" thickBot="1">
      <c r="A55" s="18" t="s">
        <v>238</v>
      </c>
      <c r="B55" s="19" t="s">
        <v>5</v>
      </c>
      <c r="C55" s="10">
        <v>221</v>
      </c>
      <c r="D55" s="10"/>
      <c r="E55" s="10"/>
      <c r="F55" s="10"/>
      <c r="G55" s="10"/>
      <c r="H55" s="20"/>
      <c r="I55" s="17"/>
      <c r="J55" s="14"/>
    </row>
    <row r="56" spans="1:19" s="2" customFormat="1" ht="16.5" customHeight="1" thickBot="1">
      <c r="A56" s="18" t="s">
        <v>241</v>
      </c>
      <c r="B56" s="22" t="s">
        <v>15</v>
      </c>
      <c r="C56" s="10">
        <v>206</v>
      </c>
      <c r="D56" s="10"/>
      <c r="E56" s="10"/>
      <c r="F56" s="10"/>
      <c r="G56" s="9"/>
      <c r="Q56" s="21"/>
      <c r="R56" s="17"/>
      <c r="S56" s="14"/>
    </row>
    <row r="57" spans="1:19" s="2" customFormat="1" ht="16.5" customHeight="1" thickBot="1">
      <c r="A57" s="18" t="s">
        <v>244</v>
      </c>
      <c r="B57" s="27" t="s">
        <v>3</v>
      </c>
      <c r="C57" s="10">
        <v>203</v>
      </c>
      <c r="D57" s="10"/>
      <c r="E57" s="10"/>
      <c r="F57" s="10"/>
      <c r="G57" s="10"/>
      <c r="H57" s="73"/>
      <c r="I57" s="17"/>
      <c r="J57" s="14"/>
    </row>
    <row r="58" spans="1:19" s="2" customFormat="1" ht="16.5" customHeight="1" thickBot="1">
      <c r="A58" s="18" t="s">
        <v>239</v>
      </c>
      <c r="B58" s="19" t="s">
        <v>5</v>
      </c>
      <c r="C58" s="10">
        <v>161</v>
      </c>
      <c r="D58" s="10"/>
      <c r="H58" s="25"/>
      <c r="I58" s="24"/>
      <c r="J58" s="14"/>
    </row>
    <row r="59" spans="1:19" s="2" customFormat="1" ht="16.5" customHeight="1" thickBot="1">
      <c r="A59" s="18" t="s">
        <v>245</v>
      </c>
      <c r="B59" s="27" t="s">
        <v>3</v>
      </c>
      <c r="C59" s="10">
        <v>115</v>
      </c>
      <c r="D59" s="10"/>
      <c r="H59" s="25"/>
      <c r="I59" s="24"/>
      <c r="J59" s="14"/>
    </row>
    <row r="60" spans="1:19" s="2" customFormat="1" ht="16.5" customHeight="1" thickBot="1">
      <c r="A60" s="18" t="s">
        <v>242</v>
      </c>
      <c r="B60" s="22" t="s">
        <v>15</v>
      </c>
      <c r="C60" s="10">
        <v>78</v>
      </c>
      <c r="D60" s="10"/>
      <c r="H60" s="25"/>
      <c r="I60" s="24"/>
      <c r="J60" s="14"/>
    </row>
    <row r="61" spans="1:19" s="2" customFormat="1" ht="11.25" customHeight="1">
      <c r="A61" s="28"/>
      <c r="B61" s="29"/>
      <c r="C61" s="28"/>
      <c r="D61" s="28"/>
      <c r="E61" s="28"/>
      <c r="N61" s="14"/>
    </row>
    <row r="62" spans="1:19" s="31" customFormat="1" ht="15" customHeight="1">
      <c r="B62" s="35" t="s">
        <v>18</v>
      </c>
      <c r="C62" s="37" t="s">
        <v>5</v>
      </c>
      <c r="D62" s="38" t="s">
        <v>3</v>
      </c>
      <c r="E62" s="39" t="s">
        <v>15</v>
      </c>
      <c r="F62" s="35" t="s">
        <v>16</v>
      </c>
      <c r="Q62" s="32"/>
      <c r="R62" s="33"/>
      <c r="S62" s="34"/>
    </row>
    <row r="63" spans="1:19" s="31" customFormat="1" ht="15" customHeight="1">
      <c r="A63" s="31" t="s">
        <v>11</v>
      </c>
      <c r="B63" s="36">
        <f>(O50+J8+O19+N34)</f>
        <v>14386</v>
      </c>
      <c r="C63" s="33">
        <f>(O46+N31+O16+J5)</f>
        <v>5327</v>
      </c>
      <c r="D63" s="33">
        <f>(O47+N32+O17+J6)</f>
        <v>5354</v>
      </c>
      <c r="E63" s="33">
        <f>(O48+N33+O18+J7)</f>
        <v>2953</v>
      </c>
      <c r="F63" s="33">
        <v>752</v>
      </c>
      <c r="Q63" s="35"/>
      <c r="R63" s="36"/>
      <c r="S63" s="34"/>
    </row>
    <row r="64" spans="1:19" s="31" customFormat="1" ht="15" customHeight="1">
      <c r="A64" s="31" t="s">
        <v>12</v>
      </c>
      <c r="B64" s="41">
        <v>1</v>
      </c>
      <c r="C64" s="34">
        <f t="shared" ref="C64:E64" si="0">SUM(C63/$B$63)</f>
        <v>0.37029056026692619</v>
      </c>
      <c r="D64" s="34">
        <f t="shared" si="0"/>
        <v>0.37216738495759766</v>
      </c>
      <c r="E64" s="34">
        <f t="shared" si="0"/>
        <v>0.20526901153899624</v>
      </c>
      <c r="F64" s="34">
        <f>SUM(F63/$B$63)</f>
        <v>5.227304323647991E-2</v>
      </c>
    </row>
    <row r="65" spans="1:6" s="31" customFormat="1" ht="15" customHeight="1">
      <c r="A65" s="31" t="s">
        <v>13</v>
      </c>
      <c r="B65" s="35">
        <v>21</v>
      </c>
      <c r="C65" s="31">
        <v>9</v>
      </c>
      <c r="D65" s="31">
        <v>7</v>
      </c>
      <c r="E65" s="31">
        <v>3</v>
      </c>
      <c r="F65" s="31">
        <v>2</v>
      </c>
    </row>
  </sheetData>
  <sortState ref="A4:C10">
    <sortCondition descending="1" ref="C4:C10"/>
  </sortState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S63"/>
  <sheetViews>
    <sheetView workbookViewId="0">
      <selection activeCell="I11" sqref="I11"/>
    </sheetView>
  </sheetViews>
  <sheetFormatPr defaultRowHeight="12.75"/>
  <cols>
    <col min="1" max="1" width="28.7109375" customWidth="1"/>
    <col min="2" max="2" width="8.42578125" customWidth="1"/>
    <col min="3" max="3" width="9.7109375" customWidth="1"/>
    <col min="4" max="15" width="8.7109375" customWidth="1"/>
  </cols>
  <sheetData>
    <row r="1" spans="1:16" s="2" customFormat="1" ht="16.5" customHeight="1">
      <c r="A1" s="1" t="s">
        <v>201</v>
      </c>
    </row>
    <row r="2" spans="1:16" s="2" customFormat="1" ht="9.75" customHeight="1" thickBot="1">
      <c r="A2" s="3"/>
    </row>
    <row r="3" spans="1:16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5">
        <v>5</v>
      </c>
      <c r="H3" s="6"/>
      <c r="I3" s="13" t="s">
        <v>9</v>
      </c>
      <c r="J3" s="14"/>
    </row>
    <row r="4" spans="1:16" s="2" customFormat="1" ht="16.5" customHeight="1" thickBot="1">
      <c r="A4" s="7" t="s">
        <v>136</v>
      </c>
      <c r="B4" s="42" t="s">
        <v>15</v>
      </c>
      <c r="C4" s="9">
        <v>764</v>
      </c>
      <c r="D4" s="10"/>
      <c r="E4" s="9"/>
      <c r="F4" s="9"/>
      <c r="G4" s="9"/>
      <c r="H4" s="11" t="s">
        <v>4</v>
      </c>
      <c r="J4" s="13" t="s">
        <v>11</v>
      </c>
      <c r="K4" s="13" t="s">
        <v>12</v>
      </c>
      <c r="L4" s="13" t="s">
        <v>13</v>
      </c>
    </row>
    <row r="5" spans="1:16" s="2" customFormat="1" ht="16.5" customHeight="1" thickBot="1">
      <c r="A5" s="7" t="s">
        <v>202</v>
      </c>
      <c r="B5" s="8" t="s">
        <v>3</v>
      </c>
      <c r="C5" s="9">
        <v>654</v>
      </c>
      <c r="D5" s="10"/>
      <c r="E5" s="9"/>
      <c r="F5" s="9"/>
      <c r="G5" s="9"/>
      <c r="H5" s="11" t="s">
        <v>8</v>
      </c>
      <c r="I5" s="16" t="s">
        <v>5</v>
      </c>
      <c r="J5" s="17">
        <f>(C6+C7+C8+C10)</f>
        <v>1382</v>
      </c>
      <c r="K5" s="14">
        <f>SUM(J5/J8)</f>
        <v>0.45104438642297651</v>
      </c>
      <c r="L5" s="2">
        <v>2</v>
      </c>
    </row>
    <row r="6" spans="1:16" s="2" customFormat="1" ht="16.5" customHeight="1" thickBot="1">
      <c r="A6" s="7" t="s">
        <v>203</v>
      </c>
      <c r="B6" s="12" t="s">
        <v>5</v>
      </c>
      <c r="C6" s="10">
        <v>527</v>
      </c>
      <c r="D6" s="10"/>
      <c r="E6" s="9"/>
      <c r="F6" s="9" t="s">
        <v>137</v>
      </c>
      <c r="G6" s="9"/>
      <c r="H6" s="11" t="s">
        <v>7</v>
      </c>
      <c r="I6" s="20" t="s">
        <v>3</v>
      </c>
      <c r="J6" s="17">
        <f>(C5+C9)</f>
        <v>918</v>
      </c>
      <c r="K6" s="14">
        <f>SUM(J6/J8)</f>
        <v>0.29960835509138384</v>
      </c>
      <c r="L6" s="2">
        <v>1</v>
      </c>
    </row>
    <row r="7" spans="1:16" s="2" customFormat="1" ht="16.5" customHeight="1" thickBot="1">
      <c r="A7" s="7" t="s">
        <v>190</v>
      </c>
      <c r="B7" s="12" t="s">
        <v>5</v>
      </c>
      <c r="C7" s="10">
        <v>421</v>
      </c>
      <c r="D7" s="10"/>
      <c r="E7" s="9"/>
      <c r="F7" s="9"/>
      <c r="G7" s="9" t="s">
        <v>137</v>
      </c>
      <c r="H7" s="11" t="s">
        <v>6</v>
      </c>
      <c r="I7" s="21" t="s">
        <v>15</v>
      </c>
      <c r="J7" s="17">
        <v>764</v>
      </c>
      <c r="K7" s="14">
        <f>SUM(J7/J8)</f>
        <v>0.24934725848563968</v>
      </c>
      <c r="L7" s="2">
        <v>1</v>
      </c>
    </row>
    <row r="8" spans="1:16" s="2" customFormat="1" ht="16.5" customHeight="1" thickBot="1">
      <c r="A8" s="18" t="s">
        <v>119</v>
      </c>
      <c r="B8" s="19" t="s">
        <v>5</v>
      </c>
      <c r="C8" s="10">
        <v>283</v>
      </c>
      <c r="D8" s="10"/>
      <c r="E8" s="10"/>
      <c r="F8" s="10"/>
      <c r="G8" s="10"/>
      <c r="H8" s="10"/>
      <c r="I8" s="13"/>
      <c r="J8" s="24">
        <v>3064</v>
      </c>
      <c r="K8" s="14"/>
    </row>
    <row r="9" spans="1:16" s="2" customFormat="1" ht="16.5" customHeight="1" thickBot="1">
      <c r="A9" s="18" t="s">
        <v>204</v>
      </c>
      <c r="B9" s="27" t="s">
        <v>3</v>
      </c>
      <c r="C9" s="10">
        <v>264</v>
      </c>
      <c r="D9" s="10"/>
      <c r="E9" s="10"/>
      <c r="F9" s="10" t="s">
        <v>19</v>
      </c>
      <c r="G9" s="13"/>
      <c r="H9" s="47"/>
      <c r="J9" s="14"/>
    </row>
    <row r="10" spans="1:16" s="2" customFormat="1" ht="16.5" customHeight="1" thickBot="1">
      <c r="A10" s="18" t="s">
        <v>205</v>
      </c>
      <c r="B10" s="19" t="s">
        <v>5</v>
      </c>
      <c r="C10" s="10">
        <v>151</v>
      </c>
      <c r="D10" s="10"/>
      <c r="E10" s="10" t="s">
        <v>19</v>
      </c>
      <c r="G10" s="13"/>
      <c r="H10" s="47"/>
      <c r="J10" s="14"/>
    </row>
    <row r="11" spans="1:16" s="2" customFormat="1" ht="12" customHeight="1">
      <c r="A11" s="1"/>
      <c r="G11" s="13"/>
      <c r="I11" s="14"/>
    </row>
    <row r="12" spans="1:16" s="2" customFormat="1" ht="17.45" customHeight="1">
      <c r="A12" s="1" t="s">
        <v>206</v>
      </c>
    </row>
    <row r="13" spans="1:16" s="2" customFormat="1" ht="10.5" customHeight="1" thickBot="1">
      <c r="A13" s="1"/>
    </row>
    <row r="14" spans="1:16" s="2" customFormat="1" ht="16.5" customHeight="1" thickBot="1">
      <c r="A14" s="4" t="s">
        <v>0</v>
      </c>
      <c r="B14" s="5" t="s">
        <v>1</v>
      </c>
      <c r="C14" s="5" t="s">
        <v>2</v>
      </c>
      <c r="D14" s="5">
        <v>2</v>
      </c>
      <c r="E14" s="5">
        <v>3</v>
      </c>
      <c r="F14" s="5">
        <v>4</v>
      </c>
      <c r="G14" s="5">
        <v>5</v>
      </c>
      <c r="H14" s="5">
        <v>6</v>
      </c>
      <c r="I14" s="5">
        <v>7</v>
      </c>
      <c r="J14" s="5">
        <v>8</v>
      </c>
      <c r="K14" s="5">
        <v>9</v>
      </c>
      <c r="L14" s="6"/>
      <c r="M14" s="13" t="s">
        <v>9</v>
      </c>
      <c r="N14" s="14"/>
    </row>
    <row r="15" spans="1:16" s="2" customFormat="1" ht="16.5" customHeight="1" thickBot="1">
      <c r="A15" s="7" t="s">
        <v>158</v>
      </c>
      <c r="B15" s="42" t="s">
        <v>15</v>
      </c>
      <c r="C15" s="9">
        <v>874</v>
      </c>
      <c r="D15" s="10"/>
      <c r="E15" s="10"/>
      <c r="F15" s="10"/>
      <c r="G15" s="9"/>
      <c r="H15" s="10"/>
      <c r="I15" s="9"/>
      <c r="J15" s="10"/>
      <c r="K15" s="9"/>
      <c r="L15" s="11" t="s">
        <v>4</v>
      </c>
      <c r="N15" s="13" t="s">
        <v>11</v>
      </c>
      <c r="O15" s="13" t="s">
        <v>12</v>
      </c>
      <c r="P15" s="13" t="s">
        <v>13</v>
      </c>
    </row>
    <row r="16" spans="1:16" s="2" customFormat="1" ht="16.5" customHeight="1" thickBot="1">
      <c r="A16" s="7" t="s">
        <v>115</v>
      </c>
      <c r="B16" s="8" t="s">
        <v>3</v>
      </c>
      <c r="C16" s="10">
        <v>381</v>
      </c>
      <c r="D16" s="10"/>
      <c r="E16" s="9"/>
      <c r="F16" s="10"/>
      <c r="G16" s="10"/>
      <c r="H16" s="10"/>
      <c r="I16" s="9"/>
      <c r="J16" s="10"/>
      <c r="K16" s="9" t="s">
        <v>137</v>
      </c>
      <c r="L16" s="11" t="s">
        <v>7</v>
      </c>
      <c r="M16" s="16" t="s">
        <v>5</v>
      </c>
      <c r="N16" s="17">
        <f>(C18+C21+C20+C24)</f>
        <v>1073</v>
      </c>
      <c r="O16" s="14">
        <f>SUM(N16/N20)</f>
        <v>0.29838709677419356</v>
      </c>
      <c r="P16" s="2">
        <v>2</v>
      </c>
    </row>
    <row r="17" spans="1:16" s="2" customFormat="1" ht="16.5" customHeight="1" thickBot="1">
      <c r="A17" s="7" t="s">
        <v>157</v>
      </c>
      <c r="B17" s="8" t="s">
        <v>3</v>
      </c>
      <c r="C17" s="10">
        <v>375</v>
      </c>
      <c r="D17" s="10"/>
      <c r="E17" s="10"/>
      <c r="F17" s="10"/>
      <c r="G17" s="10"/>
      <c r="H17" s="10"/>
      <c r="I17" s="9"/>
      <c r="J17" s="9"/>
      <c r="K17" s="9" t="s">
        <v>137</v>
      </c>
      <c r="L17" s="11" t="s">
        <v>6</v>
      </c>
      <c r="M17" s="20" t="s">
        <v>3</v>
      </c>
      <c r="N17" s="17">
        <f>(C16+C17+C19+C22)</f>
        <v>1322</v>
      </c>
      <c r="O17" s="14">
        <f>SUM(N17/N20)</f>
        <v>0.36763070077864296</v>
      </c>
      <c r="P17" s="2">
        <v>2</v>
      </c>
    </row>
    <row r="18" spans="1:16" s="2" customFormat="1" ht="16.5" customHeight="1" thickBot="1">
      <c r="A18" s="7" t="s">
        <v>208</v>
      </c>
      <c r="B18" s="12" t="s">
        <v>5</v>
      </c>
      <c r="C18" s="10">
        <v>361</v>
      </c>
      <c r="D18" s="10"/>
      <c r="E18" s="10"/>
      <c r="F18" s="10"/>
      <c r="G18" s="10"/>
      <c r="H18" s="10"/>
      <c r="I18" s="9"/>
      <c r="J18" s="9" t="s">
        <v>137</v>
      </c>
      <c r="K18" s="9"/>
      <c r="L18" s="11" t="s">
        <v>8</v>
      </c>
      <c r="M18" s="21" t="s">
        <v>15</v>
      </c>
      <c r="N18" s="17">
        <f>(C15+C23)</f>
        <v>1027</v>
      </c>
      <c r="O18" s="14">
        <f>SUM(N18/N20)</f>
        <v>0.28559510567296997</v>
      </c>
      <c r="P18" s="2">
        <v>1</v>
      </c>
    </row>
    <row r="19" spans="1:16" s="2" customFormat="1" ht="16.5" customHeight="1" thickBot="1">
      <c r="A19" s="18" t="s">
        <v>213</v>
      </c>
      <c r="B19" s="27" t="s">
        <v>3</v>
      </c>
      <c r="C19" s="10">
        <v>338</v>
      </c>
      <c r="D19" s="10"/>
      <c r="E19" s="10"/>
      <c r="F19" s="10"/>
      <c r="G19" s="10"/>
      <c r="H19" s="10"/>
      <c r="I19" s="10"/>
      <c r="J19" s="9"/>
      <c r="K19" s="10"/>
      <c r="L19" s="11"/>
      <c r="M19" s="13" t="s">
        <v>16</v>
      </c>
      <c r="N19" s="17">
        <f>(C25+C26)</f>
        <v>174</v>
      </c>
      <c r="O19" s="14">
        <f>SUM(N19/N20)</f>
        <v>4.8387096774193547E-2</v>
      </c>
    </row>
    <row r="20" spans="1:16" s="2" customFormat="1" ht="16.5" customHeight="1" thickBot="1">
      <c r="A20" s="7" t="s">
        <v>45</v>
      </c>
      <c r="B20" s="12" t="s">
        <v>5</v>
      </c>
      <c r="C20" s="10">
        <v>295</v>
      </c>
      <c r="D20" s="10"/>
      <c r="E20" s="10"/>
      <c r="F20" s="10"/>
      <c r="G20" s="10"/>
      <c r="H20" s="10"/>
      <c r="I20" s="9"/>
      <c r="J20" s="10"/>
      <c r="K20" s="9" t="s">
        <v>137</v>
      </c>
      <c r="L20" s="11" t="s">
        <v>10</v>
      </c>
      <c r="M20" s="13"/>
      <c r="N20" s="24">
        <v>3596</v>
      </c>
      <c r="O20" s="14"/>
    </row>
    <row r="21" spans="1:16" s="2" customFormat="1" ht="16.5" customHeight="1" thickBot="1">
      <c r="A21" s="18" t="s">
        <v>254</v>
      </c>
      <c r="B21" s="19" t="s">
        <v>5</v>
      </c>
      <c r="C21" s="10">
        <v>265</v>
      </c>
      <c r="D21" s="10"/>
      <c r="E21" s="10"/>
      <c r="F21" s="10"/>
      <c r="G21" s="10"/>
      <c r="H21" s="10"/>
      <c r="I21" s="10"/>
      <c r="J21" s="10"/>
      <c r="K21" s="10"/>
    </row>
    <row r="22" spans="1:16" s="2" customFormat="1" ht="16.5" customHeight="1" thickBot="1">
      <c r="A22" s="18" t="s">
        <v>210</v>
      </c>
      <c r="B22" s="27" t="s">
        <v>3</v>
      </c>
      <c r="C22" s="10">
        <v>228</v>
      </c>
      <c r="D22" s="10"/>
      <c r="E22" s="10"/>
      <c r="F22" s="10"/>
      <c r="G22" s="10"/>
      <c r="H22" s="10"/>
      <c r="I22" s="10"/>
      <c r="J22" s="10"/>
      <c r="K22" s="10"/>
    </row>
    <row r="23" spans="1:16" s="2" customFormat="1" ht="16.5" customHeight="1" thickBot="1">
      <c r="A23" s="18" t="s">
        <v>207</v>
      </c>
      <c r="B23" s="22" t="s">
        <v>15</v>
      </c>
      <c r="C23" s="10">
        <v>153</v>
      </c>
      <c r="D23" s="10"/>
      <c r="E23" s="10"/>
      <c r="F23" s="10"/>
      <c r="G23" s="10"/>
      <c r="H23" s="10"/>
    </row>
    <row r="24" spans="1:16" s="2" customFormat="1" ht="16.5" customHeight="1" thickBot="1">
      <c r="A24" s="18" t="s">
        <v>209</v>
      </c>
      <c r="B24" s="19" t="s">
        <v>5</v>
      </c>
      <c r="C24" s="10">
        <v>152</v>
      </c>
      <c r="D24" s="10"/>
      <c r="E24" s="10"/>
      <c r="F24" s="10"/>
      <c r="G24" s="10"/>
    </row>
    <row r="25" spans="1:16" s="2" customFormat="1" ht="16.5" customHeight="1" thickBot="1">
      <c r="A25" s="18" t="s">
        <v>211</v>
      </c>
      <c r="B25" s="23" t="s">
        <v>14</v>
      </c>
      <c r="C25" s="10">
        <v>100</v>
      </c>
      <c r="D25" s="10"/>
      <c r="E25" s="10"/>
      <c r="F25" s="10"/>
    </row>
    <row r="26" spans="1:16" s="2" customFormat="1" ht="16.5" customHeight="1" thickBot="1">
      <c r="A26" s="18" t="s">
        <v>212</v>
      </c>
      <c r="B26" s="23" t="s">
        <v>14</v>
      </c>
      <c r="C26" s="10">
        <v>74</v>
      </c>
      <c r="D26" s="10"/>
      <c r="E26" s="10"/>
    </row>
    <row r="27" spans="1:16" s="2" customFormat="1" ht="11.25" customHeight="1">
      <c r="A27" s="28"/>
      <c r="B27" s="29"/>
      <c r="C27" s="44"/>
      <c r="D27" s="44"/>
      <c r="E27" s="44"/>
      <c r="F27" s="17"/>
      <c r="G27" s="17"/>
      <c r="H27" s="17"/>
      <c r="I27" s="17"/>
      <c r="J27" s="17"/>
      <c r="K27" s="17"/>
      <c r="L27" s="17"/>
      <c r="M27" s="17"/>
      <c r="N27" s="43"/>
    </row>
    <row r="28" spans="1:16" s="2" customFormat="1" ht="17.45" customHeight="1">
      <c r="A28" s="1" t="s">
        <v>214</v>
      </c>
    </row>
    <row r="29" spans="1:16" s="2" customFormat="1" ht="8.25" customHeight="1" thickBot="1">
      <c r="A29" s="1"/>
    </row>
    <row r="30" spans="1:16" s="2" customFormat="1" ht="17.45" customHeight="1" thickBot="1">
      <c r="A30" s="4" t="s">
        <v>0</v>
      </c>
      <c r="B30" s="5" t="s">
        <v>1</v>
      </c>
      <c r="C30" s="5" t="s">
        <v>2</v>
      </c>
      <c r="D30" s="5">
        <v>2</v>
      </c>
      <c r="E30" s="5">
        <v>3</v>
      </c>
      <c r="F30" s="5">
        <v>4</v>
      </c>
      <c r="G30" s="5">
        <v>5</v>
      </c>
      <c r="H30" s="5">
        <v>6</v>
      </c>
      <c r="I30" s="5">
        <v>7</v>
      </c>
      <c r="J30" s="5"/>
      <c r="K30" s="13" t="s">
        <v>9</v>
      </c>
      <c r="L30" s="14"/>
    </row>
    <row r="31" spans="1:16" s="2" customFormat="1" ht="17.45" customHeight="1" thickBot="1">
      <c r="A31" s="7" t="s">
        <v>146</v>
      </c>
      <c r="B31" s="8" t="s">
        <v>3</v>
      </c>
      <c r="C31" s="9">
        <v>935</v>
      </c>
      <c r="D31" s="10"/>
      <c r="E31" s="10"/>
      <c r="F31" s="10"/>
      <c r="G31" s="10"/>
      <c r="H31" s="10"/>
      <c r="I31" s="10"/>
      <c r="J31" s="11" t="s">
        <v>4</v>
      </c>
      <c r="L31" s="13" t="s">
        <v>11</v>
      </c>
      <c r="M31" s="13" t="s">
        <v>12</v>
      </c>
      <c r="N31" s="13" t="s">
        <v>13</v>
      </c>
    </row>
    <row r="32" spans="1:16" s="2" customFormat="1" ht="17.45" customHeight="1" thickBot="1">
      <c r="A32" s="7" t="s">
        <v>193</v>
      </c>
      <c r="B32" s="8" t="s">
        <v>3</v>
      </c>
      <c r="C32" s="9">
        <v>748</v>
      </c>
      <c r="D32" s="10"/>
      <c r="E32" s="9"/>
      <c r="F32" s="10"/>
      <c r="G32" s="10"/>
      <c r="H32" s="10"/>
      <c r="I32" s="10"/>
      <c r="J32" s="11" t="s">
        <v>8</v>
      </c>
      <c r="K32" s="16" t="s">
        <v>5</v>
      </c>
      <c r="L32" s="17">
        <f>(C33+C34+C38+C39)</f>
        <v>1275</v>
      </c>
      <c r="M32" s="14">
        <f>SUM(L32/L36)</f>
        <v>0.33730158730158732</v>
      </c>
      <c r="N32" s="2">
        <v>2</v>
      </c>
    </row>
    <row r="33" spans="1:17" s="2" customFormat="1" ht="17.45" customHeight="1" thickBot="1">
      <c r="A33" s="7" t="s">
        <v>194</v>
      </c>
      <c r="B33" s="12" t="s">
        <v>5</v>
      </c>
      <c r="C33" s="10">
        <v>553</v>
      </c>
      <c r="D33" s="10"/>
      <c r="E33" s="9"/>
      <c r="F33" s="10"/>
      <c r="G33" s="10"/>
      <c r="H33" s="9" t="s">
        <v>137</v>
      </c>
      <c r="I33" s="10"/>
      <c r="J33" s="11" t="s">
        <v>7</v>
      </c>
      <c r="K33" s="20" t="s">
        <v>3</v>
      </c>
      <c r="L33" s="17">
        <f>(C31+C32+C35)</f>
        <v>1963</v>
      </c>
      <c r="M33" s="14">
        <f>SUM(L33/L36)</f>
        <v>0.51931216931216928</v>
      </c>
      <c r="N33" s="2">
        <v>3</v>
      </c>
    </row>
    <row r="34" spans="1:17" s="2" customFormat="1" ht="17.45" customHeight="1" thickBot="1">
      <c r="A34" s="7" t="s">
        <v>195</v>
      </c>
      <c r="B34" s="12" t="s">
        <v>5</v>
      </c>
      <c r="C34" s="10">
        <v>432</v>
      </c>
      <c r="D34" s="10"/>
      <c r="E34" s="9"/>
      <c r="F34" s="10"/>
      <c r="G34" s="10"/>
      <c r="H34" s="10"/>
      <c r="I34" s="9" t="s">
        <v>137</v>
      </c>
      <c r="J34" s="11" t="s">
        <v>10</v>
      </c>
      <c r="K34" s="21" t="s">
        <v>15</v>
      </c>
      <c r="L34" s="17">
        <f>(C36+C37)</f>
        <v>457</v>
      </c>
      <c r="M34" s="14">
        <f>SUM(L34/L36)</f>
        <v>0.1208994708994709</v>
      </c>
    </row>
    <row r="35" spans="1:17" s="2" customFormat="1" ht="17.45" customHeight="1" thickBot="1">
      <c r="A35" s="7" t="s">
        <v>52</v>
      </c>
      <c r="B35" s="8" t="s">
        <v>3</v>
      </c>
      <c r="C35" s="10">
        <v>280</v>
      </c>
      <c r="D35" s="10"/>
      <c r="E35" s="10"/>
      <c r="F35" s="10"/>
      <c r="G35" s="9"/>
      <c r="H35" s="10"/>
      <c r="I35" s="9" t="s">
        <v>137</v>
      </c>
      <c r="J35" s="11" t="s">
        <v>6</v>
      </c>
      <c r="K35" s="13" t="s">
        <v>16</v>
      </c>
      <c r="L35" s="17">
        <v>85</v>
      </c>
      <c r="M35" s="14">
        <f>SUM(L35/L36)</f>
        <v>2.2486772486772486E-2</v>
      </c>
    </row>
    <row r="36" spans="1:17" s="2" customFormat="1" ht="17.45" customHeight="1" thickBot="1">
      <c r="A36" s="18" t="s">
        <v>216</v>
      </c>
      <c r="B36" s="22" t="s">
        <v>15</v>
      </c>
      <c r="C36" s="10">
        <v>260</v>
      </c>
      <c r="D36" s="10"/>
      <c r="E36" s="10"/>
      <c r="F36" s="10"/>
      <c r="G36" s="10"/>
      <c r="H36" s="10"/>
      <c r="I36" s="10"/>
      <c r="J36" s="11"/>
      <c r="K36" s="13"/>
      <c r="L36" s="24">
        <v>3780</v>
      </c>
      <c r="M36" s="14"/>
    </row>
    <row r="37" spans="1:17" s="2" customFormat="1" ht="17.45" customHeight="1" thickBot="1">
      <c r="A37" s="18" t="s">
        <v>217</v>
      </c>
      <c r="B37" s="22" t="s">
        <v>15</v>
      </c>
      <c r="C37" s="10">
        <v>197</v>
      </c>
      <c r="D37" s="10"/>
      <c r="E37" s="10"/>
      <c r="F37" s="10"/>
      <c r="G37" s="10"/>
    </row>
    <row r="38" spans="1:17" s="2" customFormat="1" ht="17.45" customHeight="1" thickBot="1">
      <c r="A38" s="18" t="s">
        <v>52</v>
      </c>
      <c r="B38" s="19" t="s">
        <v>5</v>
      </c>
      <c r="C38" s="10">
        <v>151</v>
      </c>
      <c r="D38" s="10"/>
      <c r="E38" s="10"/>
      <c r="F38" s="10"/>
      <c r="G38" s="10"/>
      <c r="J38" s="14"/>
    </row>
    <row r="39" spans="1:17" s="2" customFormat="1" ht="17.45" customHeight="1" thickBot="1">
      <c r="A39" s="18" t="s">
        <v>215</v>
      </c>
      <c r="B39" s="19" t="s">
        <v>5</v>
      </c>
      <c r="C39" s="10">
        <v>139</v>
      </c>
      <c r="D39" s="10"/>
      <c r="E39" s="10"/>
    </row>
    <row r="40" spans="1:17" s="2" customFormat="1" ht="17.45" customHeight="1" thickBot="1">
      <c r="A40" s="18" t="s">
        <v>218</v>
      </c>
      <c r="B40" s="23" t="s">
        <v>14</v>
      </c>
      <c r="C40" s="10">
        <v>85</v>
      </c>
      <c r="D40" s="10"/>
      <c r="E40" s="10"/>
      <c r="J40" s="14"/>
    </row>
    <row r="42" spans="1:17" s="2" customFormat="1" ht="17.45" customHeight="1">
      <c r="A42" s="1" t="s">
        <v>219</v>
      </c>
    </row>
    <row r="43" spans="1:17" s="2" customFormat="1" ht="10.5" customHeight="1" thickBot="1">
      <c r="A43" s="1"/>
    </row>
    <row r="44" spans="1:17" s="2" customFormat="1" ht="16.5" customHeight="1" thickBot="1">
      <c r="A44" s="4" t="s">
        <v>0</v>
      </c>
      <c r="B44" s="5" t="s">
        <v>1</v>
      </c>
      <c r="C44" s="5" t="s">
        <v>2</v>
      </c>
      <c r="D44" s="5">
        <v>2</v>
      </c>
      <c r="E44" s="5">
        <v>3</v>
      </c>
      <c r="F44" s="5">
        <v>4</v>
      </c>
      <c r="G44" s="5">
        <v>5</v>
      </c>
      <c r="H44" s="5">
        <v>6</v>
      </c>
      <c r="I44" s="5">
        <v>7</v>
      </c>
      <c r="J44" s="5">
        <v>8</v>
      </c>
      <c r="K44" s="5">
        <v>9</v>
      </c>
      <c r="L44" s="5">
        <v>10</v>
      </c>
      <c r="M44" s="6"/>
      <c r="N44" s="13" t="s">
        <v>9</v>
      </c>
      <c r="O44" s="14"/>
    </row>
    <row r="45" spans="1:17" s="2" customFormat="1" ht="16.5" customHeight="1" thickBot="1">
      <c r="A45" s="7" t="s">
        <v>235</v>
      </c>
      <c r="B45" s="8" t="s">
        <v>3</v>
      </c>
      <c r="C45" s="9">
        <v>1124</v>
      </c>
      <c r="D45" s="10"/>
      <c r="E45" s="10"/>
      <c r="F45" s="10"/>
      <c r="G45" s="10"/>
      <c r="H45" s="10"/>
      <c r="I45" s="10"/>
      <c r="J45" s="10"/>
      <c r="K45" s="10"/>
      <c r="L45" s="10"/>
      <c r="M45" s="11" t="s">
        <v>4</v>
      </c>
      <c r="O45" s="13" t="s">
        <v>11</v>
      </c>
      <c r="P45" s="13" t="s">
        <v>12</v>
      </c>
      <c r="Q45" s="13" t="s">
        <v>13</v>
      </c>
    </row>
    <row r="46" spans="1:17" s="2" customFormat="1" ht="16.5" customHeight="1" thickBot="1">
      <c r="A46" s="7" t="s">
        <v>220</v>
      </c>
      <c r="B46" s="8" t="s">
        <v>3</v>
      </c>
      <c r="C46" s="10">
        <v>599</v>
      </c>
      <c r="D46" s="9"/>
      <c r="E46" s="10"/>
      <c r="F46" s="10"/>
      <c r="G46" s="9"/>
      <c r="H46" s="10"/>
      <c r="I46" s="10"/>
      <c r="J46" s="9" t="s">
        <v>137</v>
      </c>
      <c r="K46" s="10"/>
      <c r="L46" s="10"/>
      <c r="M46" s="11" t="s">
        <v>8</v>
      </c>
      <c r="N46" s="16" t="s">
        <v>5</v>
      </c>
      <c r="O46" s="17">
        <f>(C48+C49+C53+C55+C56+C58)</f>
        <v>2018</v>
      </c>
      <c r="P46" s="14">
        <f>SUM(O46/O50)</f>
        <v>0.33521594684385381</v>
      </c>
      <c r="Q46" s="2">
        <v>2</v>
      </c>
    </row>
    <row r="47" spans="1:17" s="2" customFormat="1" ht="16.5" customHeight="1" thickBot="1">
      <c r="A47" s="7" t="s">
        <v>165</v>
      </c>
      <c r="B47" s="8" t="s">
        <v>3</v>
      </c>
      <c r="C47" s="10">
        <v>540</v>
      </c>
      <c r="D47" s="10"/>
      <c r="E47" s="10"/>
      <c r="F47" s="10"/>
      <c r="G47" s="9"/>
      <c r="H47" s="9" t="s">
        <v>137</v>
      </c>
      <c r="I47" s="10"/>
      <c r="J47" s="10"/>
      <c r="K47" s="9"/>
      <c r="L47" s="10"/>
      <c r="M47" s="11" t="s">
        <v>7</v>
      </c>
      <c r="N47" s="20" t="s">
        <v>3</v>
      </c>
      <c r="O47" s="17">
        <f>(C45+C46+C47+C54+C57)</f>
        <v>2778</v>
      </c>
      <c r="P47" s="14">
        <f>SUM(O47/O50)</f>
        <v>0.46146179401993354</v>
      </c>
      <c r="Q47" s="2">
        <v>3</v>
      </c>
    </row>
    <row r="48" spans="1:17" s="2" customFormat="1" ht="16.5" customHeight="1" thickBot="1">
      <c r="A48" s="7" t="s">
        <v>221</v>
      </c>
      <c r="B48" s="12" t="s">
        <v>5</v>
      </c>
      <c r="C48" s="10">
        <v>531</v>
      </c>
      <c r="D48" s="10"/>
      <c r="E48" s="10"/>
      <c r="F48" s="10"/>
      <c r="G48" s="9"/>
      <c r="H48" s="9" t="s">
        <v>137</v>
      </c>
      <c r="I48" s="10"/>
      <c r="J48" s="10"/>
      <c r="K48" s="9"/>
      <c r="L48" s="9"/>
      <c r="M48" s="11" t="s">
        <v>8</v>
      </c>
      <c r="N48" s="21" t="s">
        <v>15</v>
      </c>
      <c r="O48" s="17">
        <f>(C50+C52)</f>
        <v>833</v>
      </c>
      <c r="P48" s="14">
        <f>SUM(O48/O50)</f>
        <v>0.13837209302325582</v>
      </c>
      <c r="Q48" s="2">
        <v>1</v>
      </c>
    </row>
    <row r="49" spans="1:19" s="2" customFormat="1" ht="16.5" customHeight="1" thickBot="1">
      <c r="A49" s="7" t="s">
        <v>222</v>
      </c>
      <c r="B49" s="12" t="s">
        <v>5</v>
      </c>
      <c r="C49" s="10">
        <v>504</v>
      </c>
      <c r="D49" s="10"/>
      <c r="E49" s="10"/>
      <c r="F49" s="10"/>
      <c r="G49" s="10"/>
      <c r="H49" s="9"/>
      <c r="I49" s="10"/>
      <c r="J49" s="10"/>
      <c r="K49" s="9" t="s">
        <v>137</v>
      </c>
      <c r="L49" s="9"/>
      <c r="M49" s="11" t="s">
        <v>10</v>
      </c>
      <c r="N49" s="13" t="s">
        <v>16</v>
      </c>
      <c r="O49" s="17">
        <v>391</v>
      </c>
      <c r="P49" s="14">
        <f>SUM(O49/O50)</f>
        <v>6.4950166112956814E-2</v>
      </c>
      <c r="Q49" s="2">
        <v>1</v>
      </c>
    </row>
    <row r="50" spans="1:19" s="2" customFormat="1" ht="16.5" customHeight="1" thickBot="1">
      <c r="A50" s="7" t="s">
        <v>224</v>
      </c>
      <c r="B50" s="42" t="s">
        <v>15</v>
      </c>
      <c r="C50" s="10">
        <v>442</v>
      </c>
      <c r="D50" s="10"/>
      <c r="E50" s="10"/>
      <c r="F50" s="10"/>
      <c r="G50" s="10"/>
      <c r="H50" s="10"/>
      <c r="I50" s="10"/>
      <c r="J50" s="10"/>
      <c r="K50" s="10"/>
      <c r="L50" s="9" t="s">
        <v>137</v>
      </c>
      <c r="M50" s="11" t="s">
        <v>148</v>
      </c>
      <c r="O50" s="24">
        <v>6020</v>
      </c>
    </row>
    <row r="51" spans="1:19" s="2" customFormat="1" ht="16.5" customHeight="1" thickBot="1">
      <c r="A51" s="7" t="s">
        <v>223</v>
      </c>
      <c r="B51" s="15" t="s">
        <v>14</v>
      </c>
      <c r="C51" s="10">
        <v>391</v>
      </c>
      <c r="D51" s="10"/>
      <c r="E51" s="10"/>
      <c r="F51" s="10"/>
      <c r="G51" s="10"/>
      <c r="H51" s="10"/>
      <c r="I51" s="10"/>
      <c r="J51" s="10"/>
      <c r="K51" s="10"/>
      <c r="L51" s="9" t="s">
        <v>137</v>
      </c>
      <c r="M51" s="11" t="s">
        <v>147</v>
      </c>
    </row>
    <row r="52" spans="1:19" s="2" customFormat="1" ht="16.5" customHeight="1" thickBot="1">
      <c r="A52" s="18" t="s">
        <v>166</v>
      </c>
      <c r="B52" s="22" t="s">
        <v>15</v>
      </c>
      <c r="C52" s="10">
        <v>391</v>
      </c>
      <c r="D52" s="10"/>
      <c r="E52" s="10"/>
      <c r="F52" s="10"/>
      <c r="G52" s="10"/>
      <c r="H52" s="10"/>
      <c r="I52" s="10"/>
      <c r="J52" s="10"/>
      <c r="K52" s="10"/>
      <c r="L52" s="10"/>
      <c r="M52" s="11"/>
    </row>
    <row r="53" spans="1:19" s="2" customFormat="1" ht="16.5" customHeight="1" thickBot="1">
      <c r="A53" s="18" t="s">
        <v>225</v>
      </c>
      <c r="B53" s="19" t="s">
        <v>5</v>
      </c>
      <c r="C53" s="10">
        <v>371</v>
      </c>
      <c r="D53" s="10"/>
      <c r="E53" s="9"/>
      <c r="F53" s="9"/>
      <c r="G53" s="9"/>
      <c r="I53" s="13"/>
      <c r="J53" s="13"/>
      <c r="K53" s="13"/>
    </row>
    <row r="54" spans="1:19" s="2" customFormat="1" ht="16.5" customHeight="1" thickBot="1">
      <c r="A54" s="18" t="s">
        <v>228</v>
      </c>
      <c r="B54" s="27" t="s">
        <v>3</v>
      </c>
      <c r="C54" s="10">
        <v>320</v>
      </c>
      <c r="D54" s="10"/>
      <c r="E54" s="10"/>
      <c r="F54" s="10"/>
      <c r="G54" s="10"/>
      <c r="H54" s="16"/>
      <c r="I54" s="17"/>
      <c r="J54" s="14"/>
    </row>
    <row r="55" spans="1:19" s="2" customFormat="1" ht="16.5" customHeight="1" thickBot="1">
      <c r="A55" s="18" t="s">
        <v>179</v>
      </c>
      <c r="B55" s="19" t="s">
        <v>5</v>
      </c>
      <c r="C55" s="10">
        <v>269</v>
      </c>
      <c r="D55" s="10"/>
      <c r="E55" s="10"/>
      <c r="F55" s="10"/>
      <c r="G55" s="10"/>
      <c r="H55" s="20"/>
      <c r="I55" s="17"/>
      <c r="J55" s="14"/>
    </row>
    <row r="56" spans="1:19" s="2" customFormat="1" ht="16.5" customHeight="1" thickBot="1">
      <c r="A56" s="18" t="s">
        <v>226</v>
      </c>
      <c r="B56" s="19" t="s">
        <v>5</v>
      </c>
      <c r="C56" s="10">
        <v>201</v>
      </c>
      <c r="D56" s="10"/>
      <c r="E56" s="10"/>
      <c r="F56" s="10"/>
      <c r="G56" s="9"/>
      <c r="Q56" s="21"/>
      <c r="R56" s="17"/>
      <c r="S56" s="14"/>
    </row>
    <row r="57" spans="1:19" s="2" customFormat="1" ht="16.5" customHeight="1" thickBot="1">
      <c r="A57" s="18" t="s">
        <v>229</v>
      </c>
      <c r="B57" s="27" t="s">
        <v>3</v>
      </c>
      <c r="C57" s="10">
        <v>195</v>
      </c>
      <c r="D57" s="10"/>
      <c r="E57" s="10"/>
      <c r="F57" s="10"/>
      <c r="G57" s="10"/>
      <c r="H57" s="73"/>
      <c r="I57" s="17"/>
      <c r="J57" s="14"/>
    </row>
    <row r="58" spans="1:19" s="2" customFormat="1" ht="16.5" customHeight="1" thickBot="1">
      <c r="A58" s="18" t="s">
        <v>227</v>
      </c>
      <c r="B58" s="19" t="s">
        <v>5</v>
      </c>
      <c r="C58" s="10">
        <v>142</v>
      </c>
      <c r="D58" s="10"/>
      <c r="H58" s="25"/>
      <c r="I58" s="24"/>
      <c r="J58" s="14"/>
    </row>
    <row r="59" spans="1:19" s="2" customFormat="1" ht="11.25" customHeight="1">
      <c r="A59" s="28"/>
      <c r="B59" s="29"/>
      <c r="C59" s="28"/>
      <c r="D59" s="28"/>
      <c r="E59" s="28"/>
      <c r="N59" s="14"/>
    </row>
    <row r="60" spans="1:19" s="31" customFormat="1" ht="15" customHeight="1">
      <c r="B60" s="35" t="s">
        <v>18</v>
      </c>
      <c r="C60" s="37" t="s">
        <v>5</v>
      </c>
      <c r="D60" s="38" t="s">
        <v>3</v>
      </c>
      <c r="E60" s="39" t="s">
        <v>15</v>
      </c>
      <c r="F60" s="35" t="s">
        <v>16</v>
      </c>
      <c r="Q60" s="32"/>
      <c r="R60" s="33"/>
      <c r="S60" s="34"/>
    </row>
    <row r="61" spans="1:19" s="31" customFormat="1" ht="15" customHeight="1">
      <c r="A61" s="31" t="s">
        <v>11</v>
      </c>
      <c r="B61" s="36">
        <f>(O50+J8+N20+L36)</f>
        <v>16460</v>
      </c>
      <c r="C61" s="33">
        <f>(O46+L32+N16+J5)</f>
        <v>5748</v>
      </c>
      <c r="D61" s="33">
        <f>(O47+L33+N17+J6)</f>
        <v>6981</v>
      </c>
      <c r="E61" s="33">
        <f>(O48+L34+N18+J7)</f>
        <v>3081</v>
      </c>
      <c r="F61" s="33">
        <f>(O49+N19+L35)</f>
        <v>650</v>
      </c>
      <c r="Q61" s="35"/>
      <c r="R61" s="36"/>
      <c r="S61" s="34"/>
    </row>
    <row r="62" spans="1:19" s="31" customFormat="1" ht="15" customHeight="1">
      <c r="A62" s="31" t="s">
        <v>12</v>
      </c>
      <c r="B62" s="41">
        <v>1</v>
      </c>
      <c r="C62" s="34">
        <f t="shared" ref="C62:E62" si="0">SUM(C61/$B$61)</f>
        <v>0.34921020656136087</v>
      </c>
      <c r="D62" s="34">
        <f t="shared" si="0"/>
        <v>0.42411907654921022</v>
      </c>
      <c r="E62" s="34">
        <f t="shared" si="0"/>
        <v>0.18718104495747265</v>
      </c>
      <c r="F62" s="34">
        <f>SUM(F61/$B$61)</f>
        <v>3.9489671931956259E-2</v>
      </c>
    </row>
    <row r="63" spans="1:19" s="31" customFormat="1" ht="15" customHeight="1">
      <c r="A63" s="31" t="s">
        <v>13</v>
      </c>
      <c r="B63" s="35">
        <v>21</v>
      </c>
      <c r="C63" s="31">
        <v>8</v>
      </c>
      <c r="D63" s="31">
        <v>9</v>
      </c>
      <c r="E63" s="31">
        <v>3</v>
      </c>
      <c r="F63" s="31">
        <v>1</v>
      </c>
    </row>
  </sheetData>
  <sortState ref="A45:C58">
    <sortCondition descending="1" ref="C45:C58"/>
  </sortState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T62"/>
  <sheetViews>
    <sheetView workbookViewId="0">
      <selection activeCell="L1" sqref="L1"/>
    </sheetView>
  </sheetViews>
  <sheetFormatPr defaultRowHeight="12.75"/>
  <cols>
    <col min="1" max="1" width="28.7109375" customWidth="1"/>
    <col min="2" max="2" width="8.42578125" customWidth="1"/>
    <col min="3" max="3" width="9.7109375" customWidth="1"/>
    <col min="4" max="15" width="8.7109375" customWidth="1"/>
  </cols>
  <sheetData>
    <row r="1" spans="1:18" s="2" customFormat="1" ht="16.5" customHeight="1">
      <c r="A1" s="1" t="s">
        <v>200</v>
      </c>
    </row>
    <row r="2" spans="1:18" s="2" customFormat="1" ht="9.75" customHeight="1" thickBot="1">
      <c r="A2" s="3"/>
    </row>
    <row r="3" spans="1:18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6"/>
      <c r="H3" s="13" t="s">
        <v>9</v>
      </c>
      <c r="I3" s="14">
        <f>(3400/5424)</f>
        <v>0.62684365781710916</v>
      </c>
    </row>
    <row r="4" spans="1:18" s="2" customFormat="1" ht="16.5" customHeight="1" thickBot="1">
      <c r="A4" s="7" t="s">
        <v>80</v>
      </c>
      <c r="B4" s="42" t="s">
        <v>15</v>
      </c>
      <c r="C4" s="9">
        <v>1063</v>
      </c>
      <c r="D4" s="10"/>
      <c r="E4" s="9"/>
      <c r="F4" s="9"/>
      <c r="G4" s="11" t="s">
        <v>4</v>
      </c>
      <c r="I4" s="13" t="s">
        <v>11</v>
      </c>
      <c r="J4" s="13" t="s">
        <v>12</v>
      </c>
      <c r="K4" s="13" t="s">
        <v>13</v>
      </c>
    </row>
    <row r="5" spans="1:18" s="2" customFormat="1" ht="16.5" customHeight="1" thickBot="1">
      <c r="A5" s="7" t="s">
        <v>189</v>
      </c>
      <c r="B5" s="12" t="s">
        <v>5</v>
      </c>
      <c r="C5" s="10">
        <v>598</v>
      </c>
      <c r="D5" s="10">
        <v>670</v>
      </c>
      <c r="E5" s="9">
        <v>742</v>
      </c>
      <c r="F5" s="9"/>
      <c r="G5" s="11" t="s">
        <v>7</v>
      </c>
      <c r="H5" s="16" t="s">
        <v>5</v>
      </c>
      <c r="I5" s="17">
        <f>(C5+C7+C8)</f>
        <v>1477</v>
      </c>
      <c r="J5" s="14">
        <f>SUM(I5/I8)</f>
        <v>0.43441176470588233</v>
      </c>
      <c r="K5" s="2">
        <v>2</v>
      </c>
    </row>
    <row r="6" spans="1:18" s="2" customFormat="1" ht="16.5" customHeight="1" thickBot="1">
      <c r="A6" s="7" t="s">
        <v>191</v>
      </c>
      <c r="B6" s="8" t="s">
        <v>3</v>
      </c>
      <c r="C6" s="10">
        <v>500</v>
      </c>
      <c r="D6" s="10">
        <v>607</v>
      </c>
      <c r="E6" s="9">
        <v>865</v>
      </c>
      <c r="F6" s="9"/>
      <c r="G6" s="11" t="s">
        <v>8</v>
      </c>
      <c r="H6" s="20" t="s">
        <v>3</v>
      </c>
      <c r="I6" s="17">
        <f>(C6+C9)</f>
        <v>860</v>
      </c>
      <c r="J6" s="14">
        <f>SUM(I6/I8)</f>
        <v>0.25294117647058822</v>
      </c>
      <c r="K6" s="2">
        <v>1</v>
      </c>
    </row>
    <row r="7" spans="1:18" s="2" customFormat="1" ht="16.5" customHeight="1" thickBot="1">
      <c r="A7" s="7" t="s">
        <v>175</v>
      </c>
      <c r="B7" s="12" t="s">
        <v>5</v>
      </c>
      <c r="C7" s="10">
        <v>445</v>
      </c>
      <c r="D7" s="10">
        <v>508</v>
      </c>
      <c r="E7" s="10">
        <v>567</v>
      </c>
      <c r="F7" s="9">
        <v>620</v>
      </c>
      <c r="G7" s="11" t="s">
        <v>6</v>
      </c>
      <c r="H7" s="21" t="s">
        <v>15</v>
      </c>
      <c r="I7" s="17">
        <v>1063</v>
      </c>
      <c r="J7" s="14">
        <f>SUM(I7/I8)</f>
        <v>0.31264705882352939</v>
      </c>
      <c r="K7" s="2">
        <v>1</v>
      </c>
    </row>
    <row r="8" spans="1:18" s="2" customFormat="1" ht="16.5" customHeight="1" thickBot="1">
      <c r="A8" s="18" t="s">
        <v>199</v>
      </c>
      <c r="B8" s="19" t="s">
        <v>5</v>
      </c>
      <c r="C8" s="10">
        <v>434</v>
      </c>
      <c r="D8" s="10">
        <v>490</v>
      </c>
      <c r="E8" s="10">
        <v>508</v>
      </c>
      <c r="F8" s="10">
        <v>522</v>
      </c>
      <c r="G8" s="10"/>
      <c r="H8" s="13"/>
      <c r="I8" s="24">
        <v>3400</v>
      </c>
      <c r="J8" s="14"/>
    </row>
    <row r="9" spans="1:18" s="2" customFormat="1" ht="16.5" customHeight="1" thickBot="1">
      <c r="A9" s="18" t="s">
        <v>198</v>
      </c>
      <c r="B9" s="27" t="s">
        <v>3</v>
      </c>
      <c r="C9" s="10">
        <v>360</v>
      </c>
      <c r="D9" s="10">
        <v>444</v>
      </c>
      <c r="E9" s="10" t="s">
        <v>19</v>
      </c>
      <c r="G9" s="13"/>
      <c r="H9" s="47"/>
      <c r="J9" s="14"/>
    </row>
    <row r="10" spans="1:18" s="2" customFormat="1" ht="12" customHeight="1">
      <c r="A10" s="1"/>
      <c r="G10" s="13"/>
      <c r="I10" s="14"/>
    </row>
    <row r="11" spans="1:18" s="2" customFormat="1" ht="17.45" customHeight="1">
      <c r="A11" s="1" t="s">
        <v>153</v>
      </c>
    </row>
    <row r="12" spans="1:18" s="2" customFormat="1" ht="10.5" customHeight="1" thickBot="1">
      <c r="A12" s="1"/>
    </row>
    <row r="13" spans="1:18" s="2" customFormat="1" ht="16.5" customHeight="1" thickBot="1">
      <c r="A13" s="4" t="s">
        <v>0</v>
      </c>
      <c r="B13" s="5" t="s">
        <v>1</v>
      </c>
      <c r="C13" s="5" t="s">
        <v>2</v>
      </c>
      <c r="D13" s="5">
        <v>2</v>
      </c>
      <c r="E13" s="5">
        <v>3</v>
      </c>
      <c r="F13" s="5">
        <v>4</v>
      </c>
      <c r="G13" s="5">
        <v>5</v>
      </c>
      <c r="H13" s="5">
        <v>6</v>
      </c>
      <c r="I13" s="5">
        <v>7</v>
      </c>
      <c r="J13" s="5">
        <v>8</v>
      </c>
      <c r="K13" s="5">
        <v>9</v>
      </c>
      <c r="L13" s="5">
        <v>10</v>
      </c>
      <c r="M13" s="5">
        <v>11</v>
      </c>
      <c r="N13" s="6"/>
      <c r="O13" s="13" t="s">
        <v>9</v>
      </c>
      <c r="P13" s="14">
        <f>(4590/6439)</f>
        <v>0.71284360925609569</v>
      </c>
    </row>
    <row r="14" spans="1:18" s="2" customFormat="1" ht="16.5" customHeight="1" thickBot="1">
      <c r="A14" s="7" t="s">
        <v>158</v>
      </c>
      <c r="B14" s="42" t="s">
        <v>15</v>
      </c>
      <c r="C14" s="9">
        <v>864</v>
      </c>
      <c r="D14" s="10"/>
      <c r="E14" s="10"/>
      <c r="F14" s="10"/>
      <c r="G14" s="9"/>
      <c r="H14" s="10"/>
      <c r="I14" s="9"/>
      <c r="J14" s="10"/>
      <c r="K14" s="9"/>
      <c r="L14" s="10"/>
      <c r="M14" s="9"/>
      <c r="N14" s="11" t="s">
        <v>4</v>
      </c>
      <c r="P14" s="13" t="s">
        <v>11</v>
      </c>
      <c r="Q14" s="13" t="s">
        <v>12</v>
      </c>
      <c r="R14" s="13" t="s">
        <v>13</v>
      </c>
    </row>
    <row r="15" spans="1:18" s="2" customFormat="1" ht="16.5" customHeight="1" thickBot="1">
      <c r="A15" s="7" t="s">
        <v>46</v>
      </c>
      <c r="B15" s="42" t="s">
        <v>15</v>
      </c>
      <c r="C15" s="10">
        <v>727</v>
      </c>
      <c r="D15" s="10">
        <v>734</v>
      </c>
      <c r="E15" s="9">
        <v>758</v>
      </c>
      <c r="F15" s="10"/>
      <c r="G15" s="10"/>
      <c r="H15" s="10"/>
      <c r="I15" s="9"/>
      <c r="J15" s="10"/>
      <c r="K15" s="9"/>
      <c r="L15" s="10"/>
      <c r="M15" s="9"/>
      <c r="N15" s="11" t="s">
        <v>8</v>
      </c>
      <c r="O15" s="16" t="s">
        <v>5</v>
      </c>
      <c r="P15" s="17">
        <f>(C16+C17+C19+C20+C23)</f>
        <v>1759</v>
      </c>
      <c r="Q15" s="14">
        <f>SUM(P15/P19)</f>
        <v>0.38976290715710171</v>
      </c>
      <c r="R15" s="2">
        <v>2</v>
      </c>
    </row>
    <row r="16" spans="1:18" s="2" customFormat="1" ht="16.5" customHeight="1" thickBot="1">
      <c r="A16" s="7" t="s">
        <v>159</v>
      </c>
      <c r="B16" s="12" t="s">
        <v>5</v>
      </c>
      <c r="C16" s="10">
        <v>492</v>
      </c>
      <c r="D16" s="10">
        <v>496</v>
      </c>
      <c r="E16" s="10">
        <v>515</v>
      </c>
      <c r="F16" s="10">
        <v>517</v>
      </c>
      <c r="G16" s="10">
        <v>541</v>
      </c>
      <c r="H16" s="10">
        <v>568</v>
      </c>
      <c r="I16" s="10">
        <v>578</v>
      </c>
      <c r="J16" s="10">
        <v>695</v>
      </c>
      <c r="K16" s="9">
        <v>784</v>
      </c>
      <c r="L16" s="9"/>
      <c r="M16" s="9"/>
      <c r="N16" s="11" t="s">
        <v>6</v>
      </c>
      <c r="O16" s="20" t="s">
        <v>3</v>
      </c>
      <c r="P16" s="17">
        <f>(C18+C21+C22+C24)</f>
        <v>1114</v>
      </c>
      <c r="Q16" s="14">
        <f>SUM(P16/P19)</f>
        <v>0.24684245512962552</v>
      </c>
      <c r="R16" s="2">
        <v>1</v>
      </c>
    </row>
    <row r="17" spans="1:18" s="2" customFormat="1" ht="16.5" customHeight="1" thickBot="1">
      <c r="A17" s="7" t="s">
        <v>252</v>
      </c>
      <c r="B17" s="12" t="s">
        <v>5</v>
      </c>
      <c r="C17" s="10">
        <v>414</v>
      </c>
      <c r="D17" s="10">
        <v>418</v>
      </c>
      <c r="E17" s="10">
        <v>434</v>
      </c>
      <c r="F17" s="10">
        <v>434</v>
      </c>
      <c r="G17" s="10">
        <v>448</v>
      </c>
      <c r="H17" s="10">
        <v>575</v>
      </c>
      <c r="I17" s="10">
        <v>584</v>
      </c>
      <c r="J17" s="10">
        <v>641</v>
      </c>
      <c r="K17" s="9">
        <v>883</v>
      </c>
      <c r="L17" s="10"/>
      <c r="M17" s="9"/>
      <c r="N17" s="11" t="s">
        <v>7</v>
      </c>
      <c r="O17" s="21" t="s">
        <v>15</v>
      </c>
      <c r="P17" s="17">
        <f>(C14+C15)</f>
        <v>1591</v>
      </c>
      <c r="Q17" s="14">
        <f>SUM(P17/P19)</f>
        <v>0.3525371150011079</v>
      </c>
      <c r="R17" s="2">
        <v>2</v>
      </c>
    </row>
    <row r="18" spans="1:18" s="2" customFormat="1" ht="16.5" customHeight="1" thickBot="1">
      <c r="A18" s="7" t="s">
        <v>115</v>
      </c>
      <c r="B18" s="8" t="s">
        <v>3</v>
      </c>
      <c r="C18" s="10">
        <v>360</v>
      </c>
      <c r="D18" s="10">
        <v>361</v>
      </c>
      <c r="E18" s="10">
        <v>367</v>
      </c>
      <c r="F18" s="10">
        <v>367</v>
      </c>
      <c r="G18" s="10">
        <v>401</v>
      </c>
      <c r="H18" s="10">
        <v>422</v>
      </c>
      <c r="I18" s="10">
        <v>525</v>
      </c>
      <c r="J18" s="10">
        <v>564</v>
      </c>
      <c r="K18" s="10">
        <v>578</v>
      </c>
      <c r="L18" s="10">
        <v>596</v>
      </c>
      <c r="M18" s="9">
        <v>607</v>
      </c>
      <c r="N18" s="11" t="s">
        <v>10</v>
      </c>
      <c r="O18" s="13" t="s">
        <v>16</v>
      </c>
      <c r="P18" s="17">
        <v>49</v>
      </c>
      <c r="Q18" s="14">
        <f>SUM(P18/P19)</f>
        <v>1.0857522712164856E-2</v>
      </c>
    </row>
    <row r="19" spans="1:18" s="2" customFormat="1" ht="16.5" customHeight="1" thickBot="1">
      <c r="A19" s="18" t="s">
        <v>155</v>
      </c>
      <c r="B19" s="19" t="s">
        <v>5</v>
      </c>
      <c r="C19" s="10">
        <v>318</v>
      </c>
      <c r="D19" s="10">
        <v>325</v>
      </c>
      <c r="E19" s="10">
        <v>327</v>
      </c>
      <c r="F19" s="10">
        <v>327</v>
      </c>
      <c r="G19" s="10">
        <v>332</v>
      </c>
      <c r="H19" s="10">
        <v>363</v>
      </c>
      <c r="I19" s="10">
        <v>376</v>
      </c>
      <c r="J19" s="10">
        <v>423</v>
      </c>
      <c r="K19" s="10" t="s">
        <v>19</v>
      </c>
      <c r="O19" s="13"/>
      <c r="P19" s="24">
        <v>4513</v>
      </c>
      <c r="Q19" s="14"/>
    </row>
    <row r="20" spans="1:18" s="2" customFormat="1" ht="16.5" customHeight="1" thickBot="1">
      <c r="A20" s="18" t="s">
        <v>40</v>
      </c>
      <c r="B20" s="19" t="s">
        <v>5</v>
      </c>
      <c r="C20" s="10">
        <v>288</v>
      </c>
      <c r="D20" s="10">
        <v>289</v>
      </c>
      <c r="E20" s="10">
        <v>292</v>
      </c>
      <c r="F20" s="10">
        <v>292</v>
      </c>
      <c r="G20" s="10">
        <v>298</v>
      </c>
      <c r="H20" s="10">
        <v>320</v>
      </c>
      <c r="I20" s="10">
        <v>331</v>
      </c>
      <c r="J20" s="10" t="s">
        <v>19</v>
      </c>
    </row>
    <row r="21" spans="1:18" s="2" customFormat="1" ht="16.5" customHeight="1" thickBot="1">
      <c r="A21" s="18" t="s">
        <v>156</v>
      </c>
      <c r="B21" s="27" t="s">
        <v>3</v>
      </c>
      <c r="C21" s="10">
        <v>272</v>
      </c>
      <c r="D21" s="10">
        <v>273</v>
      </c>
      <c r="E21" s="10">
        <v>276</v>
      </c>
      <c r="F21" s="10">
        <v>277</v>
      </c>
      <c r="G21" s="10">
        <v>302</v>
      </c>
      <c r="H21" s="10">
        <v>309</v>
      </c>
      <c r="I21" s="10" t="s">
        <v>19</v>
      </c>
    </row>
    <row r="22" spans="1:18" s="2" customFormat="1" ht="16.5" customHeight="1" thickBot="1">
      <c r="A22" s="18" t="s">
        <v>230</v>
      </c>
      <c r="B22" s="27" t="s">
        <v>3</v>
      </c>
      <c r="C22" s="10">
        <v>250</v>
      </c>
      <c r="D22" s="10">
        <v>253</v>
      </c>
      <c r="E22" s="10">
        <v>264</v>
      </c>
      <c r="F22" s="10">
        <v>265</v>
      </c>
      <c r="G22" s="10">
        <v>369</v>
      </c>
      <c r="H22" s="10">
        <v>387</v>
      </c>
      <c r="I22" s="10">
        <v>529</v>
      </c>
      <c r="J22" s="10">
        <v>548</v>
      </c>
      <c r="K22" s="10">
        <v>569</v>
      </c>
      <c r="L22" s="10">
        <v>588</v>
      </c>
      <c r="M22" s="10">
        <v>592</v>
      </c>
      <c r="N22" s="11"/>
    </row>
    <row r="23" spans="1:18" s="2" customFormat="1" ht="16.5" customHeight="1" thickBot="1">
      <c r="A23" s="18" t="s">
        <v>140</v>
      </c>
      <c r="B23" s="19" t="s">
        <v>5</v>
      </c>
      <c r="C23" s="10">
        <v>247</v>
      </c>
      <c r="D23" s="10">
        <v>256</v>
      </c>
      <c r="E23" s="10">
        <v>270</v>
      </c>
      <c r="F23" s="10">
        <v>270</v>
      </c>
      <c r="G23" s="10">
        <v>292</v>
      </c>
      <c r="H23" s="10" t="s">
        <v>19</v>
      </c>
    </row>
    <row r="24" spans="1:18" s="2" customFormat="1" ht="16.5" customHeight="1" thickBot="1">
      <c r="A24" s="18" t="s">
        <v>113</v>
      </c>
      <c r="B24" s="27" t="s">
        <v>3</v>
      </c>
      <c r="C24" s="10">
        <v>232</v>
      </c>
      <c r="D24" s="10">
        <v>237</v>
      </c>
      <c r="E24" s="10">
        <v>250</v>
      </c>
      <c r="F24" s="10">
        <v>251</v>
      </c>
      <c r="G24" s="10" t="s">
        <v>19</v>
      </c>
    </row>
    <row r="25" spans="1:18" s="2" customFormat="1" ht="16.5" customHeight="1" thickBot="1">
      <c r="A25" s="18" t="s">
        <v>154</v>
      </c>
      <c r="B25" s="23" t="s">
        <v>14</v>
      </c>
      <c r="C25" s="10">
        <v>49</v>
      </c>
      <c r="D25" s="10" t="s">
        <v>19</v>
      </c>
    </row>
    <row r="26" spans="1:18" s="2" customFormat="1" ht="11.25" customHeight="1">
      <c r="A26" s="28"/>
      <c r="B26" s="29"/>
      <c r="C26" s="44"/>
      <c r="D26" s="44"/>
      <c r="E26" s="44"/>
      <c r="F26" s="17"/>
      <c r="G26" s="17"/>
      <c r="H26" s="17"/>
      <c r="I26" s="17"/>
      <c r="J26" s="17"/>
      <c r="K26" s="17"/>
      <c r="L26" s="17"/>
      <c r="M26" s="17"/>
      <c r="N26" s="43"/>
    </row>
    <row r="27" spans="1:18" s="2" customFormat="1" ht="17.45" customHeight="1">
      <c r="A27" s="1" t="s">
        <v>192</v>
      </c>
    </row>
    <row r="28" spans="1:18" s="2" customFormat="1" ht="8.25" customHeight="1" thickBot="1">
      <c r="A28" s="1"/>
    </row>
    <row r="29" spans="1:18" s="2" customFormat="1" ht="17.45" customHeight="1" thickBot="1">
      <c r="A29" s="4" t="s">
        <v>0</v>
      </c>
      <c r="B29" s="5" t="s">
        <v>1</v>
      </c>
      <c r="C29" s="5" t="s">
        <v>2</v>
      </c>
      <c r="D29" s="5">
        <v>2</v>
      </c>
      <c r="E29" s="5">
        <v>3</v>
      </c>
      <c r="F29" s="5">
        <v>4</v>
      </c>
      <c r="G29" s="5">
        <v>5</v>
      </c>
      <c r="H29" s="5"/>
      <c r="I29" s="13" t="s">
        <v>9</v>
      </c>
      <c r="J29" s="14"/>
    </row>
    <row r="30" spans="1:18" s="2" customFormat="1" ht="17.45" customHeight="1" thickBot="1">
      <c r="A30" s="7" t="s">
        <v>90</v>
      </c>
      <c r="B30" s="8" t="s">
        <v>3</v>
      </c>
      <c r="C30" s="9">
        <v>730</v>
      </c>
      <c r="D30" s="10"/>
      <c r="E30" s="10"/>
      <c r="F30" s="10"/>
      <c r="G30" s="10"/>
      <c r="H30" s="11" t="s">
        <v>4</v>
      </c>
      <c r="J30" s="13" t="s">
        <v>11</v>
      </c>
      <c r="K30" s="13" t="s">
        <v>12</v>
      </c>
      <c r="L30" s="13" t="s">
        <v>13</v>
      </c>
    </row>
    <row r="31" spans="1:18" s="2" customFormat="1" ht="17.45" customHeight="1" thickBot="1">
      <c r="A31" s="7" t="s">
        <v>183</v>
      </c>
      <c r="B31" s="12" t="s">
        <v>5</v>
      </c>
      <c r="C31" s="9">
        <v>681</v>
      </c>
      <c r="D31" s="10"/>
      <c r="E31" s="9"/>
      <c r="F31" s="10"/>
      <c r="G31" s="10"/>
      <c r="H31" s="11" t="s">
        <v>8</v>
      </c>
      <c r="I31" s="16" t="s">
        <v>5</v>
      </c>
      <c r="J31" s="17">
        <f>(C31+C32+C33+C37)</f>
        <v>1995</v>
      </c>
      <c r="K31" s="14">
        <f>SUM(J31/J34)</f>
        <v>0.51737551867219922</v>
      </c>
      <c r="L31" s="2">
        <v>3</v>
      </c>
    </row>
    <row r="32" spans="1:18" s="2" customFormat="1" ht="17.45" customHeight="1" thickBot="1">
      <c r="A32" s="7" t="s">
        <v>231</v>
      </c>
      <c r="B32" s="12" t="s">
        <v>5</v>
      </c>
      <c r="C32" s="10">
        <v>567</v>
      </c>
      <c r="D32" s="10">
        <v>579</v>
      </c>
      <c r="E32" s="10">
        <v>599</v>
      </c>
      <c r="F32" s="9">
        <v>653</v>
      </c>
      <c r="G32" s="10"/>
      <c r="H32" s="11" t="s">
        <v>6</v>
      </c>
      <c r="I32" s="20" t="s">
        <v>3</v>
      </c>
      <c r="J32" s="17">
        <f>(C30+C34+C35)</f>
        <v>1544</v>
      </c>
      <c r="K32" s="14">
        <f>SUM(J32/J34)</f>
        <v>0.40041493775933612</v>
      </c>
      <c r="L32" s="2">
        <v>2</v>
      </c>
    </row>
    <row r="33" spans="1:20" s="2" customFormat="1" ht="17.45" customHeight="1" thickBot="1">
      <c r="A33" s="7" t="s">
        <v>145</v>
      </c>
      <c r="B33" s="12" t="s">
        <v>5</v>
      </c>
      <c r="C33" s="10">
        <v>558</v>
      </c>
      <c r="D33" s="10">
        <v>561</v>
      </c>
      <c r="E33" s="10">
        <v>568</v>
      </c>
      <c r="F33" s="9">
        <v>656</v>
      </c>
      <c r="G33" s="10"/>
      <c r="H33" s="11" t="s">
        <v>7</v>
      </c>
      <c r="I33" s="21" t="s">
        <v>15</v>
      </c>
      <c r="J33" s="17">
        <v>317</v>
      </c>
      <c r="K33" s="14">
        <f>SUM(J33/J34)</f>
        <v>8.220954356846473E-2</v>
      </c>
    </row>
    <row r="34" spans="1:20" s="2" customFormat="1" ht="17.45" customHeight="1" thickBot="1">
      <c r="A34" s="7" t="s">
        <v>184</v>
      </c>
      <c r="B34" s="8" t="s">
        <v>3</v>
      </c>
      <c r="C34" s="10">
        <v>448</v>
      </c>
      <c r="D34" s="10">
        <v>481</v>
      </c>
      <c r="E34" s="10">
        <v>484</v>
      </c>
      <c r="F34" s="10">
        <v>500</v>
      </c>
      <c r="G34" s="9">
        <v>596</v>
      </c>
      <c r="H34" s="11" t="s">
        <v>10</v>
      </c>
      <c r="I34" s="13"/>
      <c r="J34" s="24">
        <v>3856</v>
      </c>
      <c r="K34" s="14"/>
    </row>
    <row r="35" spans="1:20" s="2" customFormat="1" ht="17.45" customHeight="1" thickBot="1">
      <c r="A35" s="18" t="s">
        <v>120</v>
      </c>
      <c r="B35" s="27" t="s">
        <v>3</v>
      </c>
      <c r="C35" s="10">
        <v>366</v>
      </c>
      <c r="D35" s="10">
        <v>394</v>
      </c>
      <c r="E35" s="10">
        <v>397</v>
      </c>
      <c r="F35" s="10">
        <v>405</v>
      </c>
      <c r="G35" s="10">
        <v>535</v>
      </c>
      <c r="H35" s="11"/>
      <c r="I35" s="25"/>
      <c r="K35" s="14"/>
    </row>
    <row r="36" spans="1:20" s="2" customFormat="1" ht="17.45" customHeight="1" thickBot="1">
      <c r="A36" s="18" t="s">
        <v>187</v>
      </c>
      <c r="B36" s="22" t="s">
        <v>15</v>
      </c>
      <c r="C36" s="10">
        <v>317</v>
      </c>
      <c r="D36" s="10">
        <v>327</v>
      </c>
      <c r="E36" s="10">
        <v>329</v>
      </c>
      <c r="F36" s="10">
        <v>346</v>
      </c>
      <c r="G36" s="10" t="s">
        <v>19</v>
      </c>
    </row>
    <row r="37" spans="1:20" s="2" customFormat="1" ht="17.45" customHeight="1" thickBot="1">
      <c r="A37" s="18" t="s">
        <v>196</v>
      </c>
      <c r="B37" s="19" t="s">
        <v>5</v>
      </c>
      <c r="C37" s="10">
        <v>189</v>
      </c>
      <c r="D37" s="10">
        <v>190</v>
      </c>
      <c r="E37" s="10">
        <v>193</v>
      </c>
      <c r="F37" s="10" t="s">
        <v>19</v>
      </c>
      <c r="J37" s="14"/>
    </row>
    <row r="39" spans="1:20" s="2" customFormat="1" ht="17.45" customHeight="1">
      <c r="A39" s="1" t="s">
        <v>160</v>
      </c>
    </row>
    <row r="40" spans="1:20" s="2" customFormat="1" ht="10.5" customHeight="1" thickBot="1">
      <c r="A40" s="1"/>
    </row>
    <row r="41" spans="1:20" s="2" customFormat="1" ht="16.5" customHeight="1" thickBot="1">
      <c r="A41" s="4" t="s">
        <v>0</v>
      </c>
      <c r="B41" s="5" t="s">
        <v>1</v>
      </c>
      <c r="C41" s="5" t="s">
        <v>2</v>
      </c>
      <c r="D41" s="5">
        <v>2</v>
      </c>
      <c r="E41" s="5">
        <v>3</v>
      </c>
      <c r="F41" s="5">
        <v>4</v>
      </c>
      <c r="G41" s="5">
        <v>5</v>
      </c>
      <c r="H41" s="5">
        <v>6</v>
      </c>
      <c r="I41" s="5">
        <v>7</v>
      </c>
      <c r="J41" s="5">
        <v>8</v>
      </c>
      <c r="K41" s="5">
        <v>9</v>
      </c>
      <c r="L41" s="5">
        <v>10</v>
      </c>
      <c r="M41" s="5">
        <v>11</v>
      </c>
      <c r="N41" s="5">
        <v>12</v>
      </c>
      <c r="O41" s="5">
        <v>13</v>
      </c>
      <c r="P41" s="6"/>
      <c r="Q41" s="13" t="s">
        <v>9</v>
      </c>
      <c r="R41" s="14">
        <f>(5446/10225)</f>
        <v>0.53261613691931542</v>
      </c>
    </row>
    <row r="42" spans="1:20" s="2" customFormat="1" ht="16.5" customHeight="1" thickBot="1">
      <c r="A42" s="7" t="s">
        <v>188</v>
      </c>
      <c r="B42" s="15" t="s">
        <v>14</v>
      </c>
      <c r="C42" s="9">
        <v>699</v>
      </c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1" t="s">
        <v>4</v>
      </c>
      <c r="R42" s="13" t="s">
        <v>11</v>
      </c>
      <c r="S42" s="13" t="s">
        <v>12</v>
      </c>
      <c r="T42" s="13" t="s">
        <v>13</v>
      </c>
    </row>
    <row r="43" spans="1:20" s="2" customFormat="1" ht="16.5" customHeight="1" thickBot="1">
      <c r="A43" s="7" t="s">
        <v>132</v>
      </c>
      <c r="B43" s="8" t="s">
        <v>3</v>
      </c>
      <c r="C43" s="9">
        <v>690</v>
      </c>
      <c r="D43" s="9"/>
      <c r="E43" s="10"/>
      <c r="F43" s="10"/>
      <c r="G43" s="9"/>
      <c r="H43" s="10"/>
      <c r="I43" s="10"/>
      <c r="J43" s="10"/>
      <c r="K43" s="10"/>
      <c r="L43" s="10"/>
      <c r="M43" s="10"/>
      <c r="N43" s="10"/>
      <c r="O43" s="10"/>
      <c r="P43" s="11" t="s">
        <v>8</v>
      </c>
      <c r="Q43" s="16" t="s">
        <v>5</v>
      </c>
      <c r="R43" s="17">
        <f>(C44+C45+C46+C49+C52+C53+C55)</f>
        <v>2336</v>
      </c>
      <c r="S43" s="14">
        <f>SUM(R43/R48)</f>
        <v>0.44009042954031652</v>
      </c>
      <c r="T43" s="2">
        <v>3</v>
      </c>
    </row>
    <row r="44" spans="1:20" s="2" customFormat="1" ht="16.5" customHeight="1" thickBot="1">
      <c r="A44" s="7" t="s">
        <v>171</v>
      </c>
      <c r="B44" s="12" t="s">
        <v>5</v>
      </c>
      <c r="C44" s="10">
        <v>618</v>
      </c>
      <c r="D44" s="10">
        <v>623</v>
      </c>
      <c r="E44" s="10">
        <v>625</v>
      </c>
      <c r="F44" s="10">
        <v>630</v>
      </c>
      <c r="G44" s="10">
        <v>658</v>
      </c>
      <c r="H44" s="9">
        <v>673</v>
      </c>
      <c r="I44" s="10"/>
      <c r="J44" s="10"/>
      <c r="K44" s="9"/>
      <c r="L44" s="10"/>
      <c r="M44" s="10"/>
      <c r="N44" s="10"/>
      <c r="O44" s="10"/>
      <c r="P44" s="11" t="s">
        <v>7</v>
      </c>
      <c r="Q44" s="20" t="s">
        <v>3</v>
      </c>
      <c r="R44" s="17">
        <f>(C43+C47+C48+C56)</f>
        <v>1543</v>
      </c>
      <c r="S44" s="14">
        <f>SUM(R44/R48)</f>
        <v>0.29069329314242653</v>
      </c>
      <c r="T44" s="2">
        <v>3</v>
      </c>
    </row>
    <row r="45" spans="1:20" s="2" customFormat="1" ht="16.5" customHeight="1" thickBot="1">
      <c r="A45" s="7" t="s">
        <v>131</v>
      </c>
      <c r="B45" s="12" t="s">
        <v>5</v>
      </c>
      <c r="C45" s="10">
        <v>543</v>
      </c>
      <c r="D45" s="10">
        <v>546</v>
      </c>
      <c r="E45" s="10">
        <v>547</v>
      </c>
      <c r="F45" s="10">
        <v>550</v>
      </c>
      <c r="G45" s="10">
        <v>568</v>
      </c>
      <c r="H45" s="10">
        <v>574</v>
      </c>
      <c r="I45" s="10">
        <v>574</v>
      </c>
      <c r="J45" s="10">
        <v>592</v>
      </c>
      <c r="K45" s="10">
        <v>642</v>
      </c>
      <c r="L45" s="9">
        <v>713</v>
      </c>
      <c r="M45" s="9"/>
      <c r="N45" s="10"/>
      <c r="O45" s="9"/>
      <c r="P45" s="11" t="s">
        <v>6</v>
      </c>
      <c r="Q45" s="21" t="s">
        <v>15</v>
      </c>
      <c r="R45" s="17">
        <v>220</v>
      </c>
      <c r="S45" s="14">
        <f>SUM(R45/R48)</f>
        <v>4.1446872645064053E-2</v>
      </c>
    </row>
    <row r="46" spans="1:20" s="2" customFormat="1" ht="16.5" customHeight="1" thickBot="1">
      <c r="A46" s="7" t="s">
        <v>150</v>
      </c>
      <c r="B46" s="12" t="s">
        <v>5</v>
      </c>
      <c r="C46" s="10">
        <v>409</v>
      </c>
      <c r="D46" s="10">
        <v>411</v>
      </c>
      <c r="E46" s="10">
        <v>412</v>
      </c>
      <c r="F46" s="10">
        <v>421</v>
      </c>
      <c r="G46" s="10">
        <v>433</v>
      </c>
      <c r="H46" s="10">
        <v>434</v>
      </c>
      <c r="I46" s="10">
        <v>434</v>
      </c>
      <c r="J46" s="10">
        <v>441</v>
      </c>
      <c r="K46" s="10">
        <v>472</v>
      </c>
      <c r="L46" s="10">
        <v>533</v>
      </c>
      <c r="M46" s="10">
        <v>552</v>
      </c>
      <c r="N46" s="10">
        <v>574</v>
      </c>
      <c r="O46" s="9">
        <v>623</v>
      </c>
      <c r="P46" s="11" t="s">
        <v>10</v>
      </c>
      <c r="Q46" s="25" t="s">
        <v>17</v>
      </c>
      <c r="R46" s="17">
        <v>265</v>
      </c>
      <c r="S46" s="14">
        <f>SUM(R46/R48)</f>
        <v>4.9924642049736248E-2</v>
      </c>
    </row>
    <row r="47" spans="1:20" s="2" customFormat="1" ht="16.5" customHeight="1" thickBot="1">
      <c r="A47" s="7" t="s">
        <v>232</v>
      </c>
      <c r="B47" s="8" t="s">
        <v>3</v>
      </c>
      <c r="C47" s="10">
        <v>379</v>
      </c>
      <c r="D47" s="10">
        <v>384</v>
      </c>
      <c r="E47" s="10">
        <v>392</v>
      </c>
      <c r="F47" s="10">
        <v>394</v>
      </c>
      <c r="G47" s="10">
        <v>403</v>
      </c>
      <c r="H47" s="10">
        <v>429</v>
      </c>
      <c r="I47" s="10">
        <v>430</v>
      </c>
      <c r="J47" s="10">
        <v>447</v>
      </c>
      <c r="K47" s="10">
        <v>454</v>
      </c>
      <c r="L47" s="10">
        <v>466</v>
      </c>
      <c r="M47" s="10">
        <v>469</v>
      </c>
      <c r="N47" s="10">
        <v>522</v>
      </c>
      <c r="O47" s="9">
        <v>545</v>
      </c>
      <c r="P47" s="11" t="s">
        <v>147</v>
      </c>
      <c r="Q47" s="13" t="s">
        <v>16</v>
      </c>
      <c r="R47" s="17">
        <f>(C42+C54+C57)</f>
        <v>944</v>
      </c>
      <c r="S47" s="14">
        <f>SUM(R47/R48)</f>
        <v>0.17784476262245666</v>
      </c>
      <c r="T47" s="2">
        <v>1</v>
      </c>
    </row>
    <row r="48" spans="1:20" s="2" customFormat="1" ht="16.5" customHeight="1" thickBot="1">
      <c r="A48" s="7" t="s">
        <v>163</v>
      </c>
      <c r="B48" s="8" t="s">
        <v>3</v>
      </c>
      <c r="C48" s="10">
        <v>367</v>
      </c>
      <c r="D48" s="10">
        <v>370</v>
      </c>
      <c r="E48" s="10">
        <v>376</v>
      </c>
      <c r="F48" s="10">
        <v>380</v>
      </c>
      <c r="G48" s="10">
        <v>388</v>
      </c>
      <c r="H48" s="10">
        <v>416</v>
      </c>
      <c r="I48" s="10">
        <v>421</v>
      </c>
      <c r="J48" s="10">
        <v>433</v>
      </c>
      <c r="K48" s="10">
        <v>441</v>
      </c>
      <c r="L48" s="10">
        <v>461</v>
      </c>
      <c r="M48" s="10">
        <v>464</v>
      </c>
      <c r="N48" s="10">
        <v>517</v>
      </c>
      <c r="O48" s="9">
        <v>533</v>
      </c>
      <c r="P48" s="11" t="s">
        <v>148</v>
      </c>
      <c r="R48" s="24">
        <v>5308</v>
      </c>
    </row>
    <row r="49" spans="1:19" s="2" customFormat="1" ht="16.5" customHeight="1" thickBot="1">
      <c r="A49" s="18" t="s">
        <v>162</v>
      </c>
      <c r="B49" s="19" t="s">
        <v>5</v>
      </c>
      <c r="C49" s="10">
        <v>308</v>
      </c>
      <c r="D49" s="10">
        <v>311</v>
      </c>
      <c r="E49" s="10">
        <v>311</v>
      </c>
      <c r="F49" s="10">
        <v>316</v>
      </c>
      <c r="G49" s="10">
        <v>323</v>
      </c>
      <c r="H49" s="10">
        <v>329</v>
      </c>
      <c r="I49" s="10">
        <v>330</v>
      </c>
      <c r="J49" s="10">
        <v>341</v>
      </c>
      <c r="K49" s="10">
        <v>369</v>
      </c>
      <c r="L49" s="10">
        <v>386</v>
      </c>
      <c r="M49" s="10">
        <v>404</v>
      </c>
      <c r="N49" s="10">
        <v>435</v>
      </c>
      <c r="O49" s="10">
        <v>504</v>
      </c>
      <c r="P49" s="11"/>
    </row>
    <row r="50" spans="1:19" s="2" customFormat="1" ht="16.5" customHeight="1" thickBot="1">
      <c r="A50" s="18" t="s">
        <v>169</v>
      </c>
      <c r="B50" s="26" t="s">
        <v>17</v>
      </c>
      <c r="C50" s="10">
        <v>265</v>
      </c>
      <c r="D50" s="10">
        <v>266</v>
      </c>
      <c r="E50" s="10">
        <v>266</v>
      </c>
      <c r="F50" s="10">
        <v>282</v>
      </c>
      <c r="G50" s="10">
        <v>286</v>
      </c>
      <c r="H50" s="10">
        <v>297</v>
      </c>
      <c r="I50" s="10">
        <v>298</v>
      </c>
      <c r="J50" s="10">
        <v>321</v>
      </c>
      <c r="K50" s="10">
        <v>326</v>
      </c>
      <c r="L50" s="10">
        <v>331</v>
      </c>
      <c r="M50" s="10">
        <v>333</v>
      </c>
      <c r="N50" s="10">
        <v>361</v>
      </c>
      <c r="O50" s="10" t="s">
        <v>19</v>
      </c>
    </row>
    <row r="51" spans="1:19" s="2" customFormat="1" ht="16.5" customHeight="1" thickBot="1">
      <c r="A51" s="18" t="s">
        <v>166</v>
      </c>
      <c r="B51" s="22" t="s">
        <v>15</v>
      </c>
      <c r="C51" s="10">
        <v>220</v>
      </c>
      <c r="D51" s="10">
        <v>223</v>
      </c>
      <c r="E51" s="10">
        <v>224</v>
      </c>
      <c r="F51" s="10">
        <v>241</v>
      </c>
      <c r="G51" s="10">
        <v>243</v>
      </c>
      <c r="H51" s="10">
        <v>252</v>
      </c>
      <c r="I51" s="10">
        <v>253</v>
      </c>
      <c r="J51" s="10">
        <v>278</v>
      </c>
      <c r="K51" s="10">
        <v>284</v>
      </c>
      <c r="L51" s="10">
        <v>296</v>
      </c>
      <c r="M51" s="10">
        <v>300</v>
      </c>
      <c r="N51" s="10" t="s">
        <v>19</v>
      </c>
    </row>
    <row r="52" spans="1:19" s="2" customFormat="1" ht="16.5" customHeight="1" thickBot="1">
      <c r="A52" s="18" t="s">
        <v>197</v>
      </c>
      <c r="B52" s="19" t="s">
        <v>5</v>
      </c>
      <c r="C52" s="10">
        <v>177</v>
      </c>
      <c r="D52" s="10">
        <v>178</v>
      </c>
      <c r="E52" s="10">
        <v>179</v>
      </c>
      <c r="F52" s="10">
        <v>181</v>
      </c>
      <c r="G52" s="10">
        <v>192</v>
      </c>
      <c r="H52" s="10">
        <v>194</v>
      </c>
      <c r="I52" s="10">
        <v>194</v>
      </c>
      <c r="J52" s="10">
        <v>204</v>
      </c>
      <c r="K52" s="10">
        <v>228</v>
      </c>
      <c r="L52" s="10" t="s">
        <v>19</v>
      </c>
    </row>
    <row r="53" spans="1:19" s="2" customFormat="1" ht="16.5" customHeight="1" thickBot="1">
      <c r="A53" s="18" t="s">
        <v>161</v>
      </c>
      <c r="B53" s="19" t="s">
        <v>5</v>
      </c>
      <c r="C53" s="10">
        <v>170</v>
      </c>
      <c r="D53" s="10">
        <v>171</v>
      </c>
      <c r="E53" s="10">
        <v>173</v>
      </c>
      <c r="F53" s="10">
        <v>175</v>
      </c>
      <c r="G53" s="10">
        <v>181</v>
      </c>
      <c r="H53" s="10">
        <v>182</v>
      </c>
      <c r="I53" s="10">
        <v>182</v>
      </c>
      <c r="J53" s="10">
        <v>187</v>
      </c>
      <c r="K53" s="10" t="s">
        <v>19</v>
      </c>
    </row>
    <row r="54" spans="1:19" s="2" customFormat="1" ht="16.5" customHeight="1" thickBot="1">
      <c r="A54" s="18" t="s">
        <v>167</v>
      </c>
      <c r="B54" s="23" t="s">
        <v>14</v>
      </c>
      <c r="C54" s="10">
        <v>154</v>
      </c>
      <c r="D54" s="10">
        <v>157</v>
      </c>
      <c r="E54" s="10">
        <v>157</v>
      </c>
      <c r="F54" s="10">
        <v>170</v>
      </c>
      <c r="G54" s="10">
        <v>171</v>
      </c>
      <c r="H54" s="10">
        <v>174</v>
      </c>
      <c r="I54" s="10">
        <v>174</v>
      </c>
      <c r="J54" s="10" t="s">
        <v>19</v>
      </c>
      <c r="Q54" s="21"/>
      <c r="R54" s="17"/>
      <c r="S54" s="14"/>
    </row>
    <row r="55" spans="1:19" s="2" customFormat="1" ht="16.5" customHeight="1" thickBot="1">
      <c r="A55" s="18" t="s">
        <v>172</v>
      </c>
      <c r="B55" s="19" t="s">
        <v>5</v>
      </c>
      <c r="C55" s="10">
        <v>111</v>
      </c>
      <c r="D55" s="10">
        <v>112</v>
      </c>
      <c r="E55" s="10">
        <v>112</v>
      </c>
      <c r="F55" s="10">
        <v>113</v>
      </c>
      <c r="G55" s="10" t="s">
        <v>19</v>
      </c>
      <c r="Q55" s="25"/>
      <c r="R55" s="17"/>
      <c r="S55" s="14"/>
    </row>
    <row r="56" spans="1:19" s="2" customFormat="1" ht="16.5" customHeight="1" thickBot="1">
      <c r="A56" s="18" t="s">
        <v>164</v>
      </c>
      <c r="B56" s="27" t="s">
        <v>3</v>
      </c>
      <c r="C56" s="10">
        <v>107</v>
      </c>
      <c r="D56" s="10">
        <v>109</v>
      </c>
      <c r="E56" s="10">
        <v>113</v>
      </c>
      <c r="F56" s="10">
        <v>115</v>
      </c>
      <c r="G56" s="10">
        <v>118</v>
      </c>
      <c r="H56" s="10" t="s">
        <v>19</v>
      </c>
      <c r="I56" s="17"/>
      <c r="J56" s="14"/>
    </row>
    <row r="57" spans="1:19" s="2" customFormat="1" ht="16.5" customHeight="1" thickBot="1">
      <c r="A57" s="18" t="s">
        <v>168</v>
      </c>
      <c r="B57" s="77" t="s">
        <v>29</v>
      </c>
      <c r="C57" s="10">
        <v>91</v>
      </c>
      <c r="D57" s="10">
        <v>93</v>
      </c>
      <c r="E57" s="10">
        <v>93</v>
      </c>
      <c r="F57" s="10" t="s">
        <v>19</v>
      </c>
      <c r="H57" s="25"/>
      <c r="I57" s="24"/>
      <c r="J57" s="14"/>
    </row>
    <row r="58" spans="1:19" s="2" customFormat="1" ht="11.25" customHeight="1">
      <c r="A58" s="28"/>
      <c r="B58" s="29"/>
      <c r="C58" s="28"/>
      <c r="D58" s="28"/>
      <c r="E58" s="28"/>
      <c r="N58" s="14"/>
    </row>
    <row r="59" spans="1:19" s="31" customFormat="1" ht="15" customHeight="1">
      <c r="B59" s="35" t="s">
        <v>18</v>
      </c>
      <c r="C59" s="37" t="s">
        <v>5</v>
      </c>
      <c r="D59" s="38" t="s">
        <v>3</v>
      </c>
      <c r="E59" s="39" t="s">
        <v>15</v>
      </c>
      <c r="F59" s="40" t="s">
        <v>17</v>
      </c>
      <c r="G59" s="35" t="s">
        <v>16</v>
      </c>
      <c r="Q59" s="32"/>
      <c r="R59" s="33"/>
      <c r="S59" s="34"/>
    </row>
    <row r="60" spans="1:19" s="31" customFormat="1" ht="15" customHeight="1">
      <c r="A60" s="31" t="s">
        <v>11</v>
      </c>
      <c r="B60" s="36">
        <f>(R48+I8+P19+J34)</f>
        <v>17077</v>
      </c>
      <c r="C60" s="33">
        <f>(R43+J31+P15+I5)</f>
        <v>7567</v>
      </c>
      <c r="D60" s="33">
        <f>(R44+J32+P16+I6)</f>
        <v>5061</v>
      </c>
      <c r="E60" s="33">
        <f>(R45+J33+P17+I7)</f>
        <v>3191</v>
      </c>
      <c r="F60" s="33">
        <v>265</v>
      </c>
      <c r="G60" s="33">
        <f>(R47+P18)</f>
        <v>993</v>
      </c>
      <c r="Q60" s="35"/>
      <c r="R60" s="36"/>
      <c r="S60" s="34"/>
    </row>
    <row r="61" spans="1:19" s="31" customFormat="1" ht="15" customHeight="1">
      <c r="A61" s="31" t="s">
        <v>12</v>
      </c>
      <c r="B61" s="41">
        <v>1</v>
      </c>
      <c r="C61" s="34">
        <f t="shared" ref="C61:E61" si="0">SUM(C60/$B$60)</f>
        <v>0.44311061661884404</v>
      </c>
      <c r="D61" s="34">
        <f t="shared" si="0"/>
        <v>0.29636352989400949</v>
      </c>
      <c r="E61" s="34">
        <f t="shared" si="0"/>
        <v>0.18685951865081687</v>
      </c>
      <c r="F61" s="34">
        <f>SUM(F60/$B$60)</f>
        <v>1.5517948117350822E-2</v>
      </c>
      <c r="G61" s="34">
        <f>SUM(G60/$B$60)</f>
        <v>5.8148386718978741E-2</v>
      </c>
    </row>
    <row r="62" spans="1:19" s="31" customFormat="1" ht="15" customHeight="1">
      <c r="A62" s="31" t="s">
        <v>13</v>
      </c>
      <c r="B62" s="35">
        <v>21</v>
      </c>
      <c r="C62" s="31">
        <v>10</v>
      </c>
      <c r="D62" s="31">
        <v>7</v>
      </c>
      <c r="E62" s="31">
        <v>3</v>
      </c>
      <c r="F62" s="31">
        <v>0</v>
      </c>
      <c r="G62" s="31">
        <v>1</v>
      </c>
    </row>
  </sheetData>
  <sortState ref="A30:C37">
    <sortCondition descending="1" ref="C30:C37"/>
  </sortState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S63"/>
  <sheetViews>
    <sheetView workbookViewId="0">
      <selection activeCell="M11" sqref="M11"/>
    </sheetView>
  </sheetViews>
  <sheetFormatPr defaultRowHeight="12.75"/>
  <cols>
    <col min="1" max="1" width="28.7109375" customWidth="1"/>
    <col min="2" max="2" width="8.42578125" customWidth="1"/>
    <col min="3" max="3" width="9.7109375" customWidth="1"/>
    <col min="4" max="15" width="8.7109375" customWidth="1"/>
  </cols>
  <sheetData>
    <row r="1" spans="1:16" s="2" customFormat="1" ht="16.5" customHeight="1">
      <c r="A1" s="1" t="s">
        <v>135</v>
      </c>
    </row>
    <row r="2" spans="1:16" s="2" customFormat="1" ht="9.75" customHeight="1" thickBot="1">
      <c r="A2" s="3"/>
    </row>
    <row r="3" spans="1:16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6"/>
      <c r="H3" s="13" t="s">
        <v>9</v>
      </c>
      <c r="I3" s="14">
        <f>(3534/5866)</f>
        <v>0.60245482441186493</v>
      </c>
    </row>
    <row r="4" spans="1:16" s="2" customFormat="1" ht="16.5" customHeight="1" thickBot="1">
      <c r="A4" s="7" t="s">
        <v>80</v>
      </c>
      <c r="B4" s="42" t="s">
        <v>15</v>
      </c>
      <c r="C4" s="9">
        <v>1020</v>
      </c>
      <c r="D4" s="10"/>
      <c r="E4" s="9"/>
      <c r="F4" s="9"/>
      <c r="G4" s="11" t="s">
        <v>4</v>
      </c>
      <c r="I4" s="13" t="s">
        <v>11</v>
      </c>
      <c r="J4" s="13" t="s">
        <v>12</v>
      </c>
      <c r="K4" s="13" t="s">
        <v>13</v>
      </c>
    </row>
    <row r="5" spans="1:16" s="2" customFormat="1" ht="16.5" customHeight="1" thickBot="1">
      <c r="A5" s="7" t="s">
        <v>177</v>
      </c>
      <c r="B5" s="12" t="s">
        <v>5</v>
      </c>
      <c r="C5" s="10">
        <v>575</v>
      </c>
      <c r="D5" s="10">
        <v>636</v>
      </c>
      <c r="E5" s="9">
        <v>741</v>
      </c>
      <c r="F5" s="9"/>
      <c r="G5" s="11" t="s">
        <v>8</v>
      </c>
      <c r="H5" s="16" t="s">
        <v>5</v>
      </c>
      <c r="I5" s="17">
        <f>(C5+C6+C8+C10)</f>
        <v>1702</v>
      </c>
      <c r="J5" s="14">
        <f>SUM(I5/I8)</f>
        <v>0.4865637507146941</v>
      </c>
      <c r="K5" s="2">
        <v>2</v>
      </c>
    </row>
    <row r="6" spans="1:16" s="2" customFormat="1" ht="16.5" customHeight="1" thickBot="1">
      <c r="A6" s="7" t="s">
        <v>176</v>
      </c>
      <c r="B6" s="12" t="s">
        <v>5</v>
      </c>
      <c r="C6" s="10">
        <v>543</v>
      </c>
      <c r="D6" s="10">
        <v>603</v>
      </c>
      <c r="E6" s="10">
        <v>655</v>
      </c>
      <c r="F6" s="9">
        <v>667</v>
      </c>
      <c r="G6" s="11" t="s">
        <v>6</v>
      </c>
      <c r="H6" s="20" t="s">
        <v>3</v>
      </c>
      <c r="I6" s="17">
        <f>(C7+C9)</f>
        <v>776</v>
      </c>
      <c r="J6" s="14">
        <f>SUM(I6/I8)</f>
        <v>0.22184105202973128</v>
      </c>
      <c r="K6" s="2">
        <v>1</v>
      </c>
    </row>
    <row r="7" spans="1:16" s="2" customFormat="1" ht="16.5" customHeight="1" thickBot="1">
      <c r="A7" s="7" t="s">
        <v>106</v>
      </c>
      <c r="B7" s="8" t="s">
        <v>3</v>
      </c>
      <c r="C7" s="10">
        <v>498</v>
      </c>
      <c r="D7" s="10">
        <v>577</v>
      </c>
      <c r="E7" s="10">
        <v>596</v>
      </c>
      <c r="F7" s="9">
        <v>808</v>
      </c>
      <c r="G7" s="11" t="s">
        <v>7</v>
      </c>
      <c r="H7" s="21" t="s">
        <v>15</v>
      </c>
      <c r="I7" s="17">
        <v>1020</v>
      </c>
      <c r="J7" s="14">
        <f>SUM(I7/I8)</f>
        <v>0.29159519725557459</v>
      </c>
      <c r="K7" s="2">
        <v>1</v>
      </c>
    </row>
    <row r="8" spans="1:16" s="2" customFormat="1" ht="16.5" customHeight="1" thickBot="1">
      <c r="A8" s="18" t="s">
        <v>175</v>
      </c>
      <c r="B8" s="19" t="s">
        <v>5</v>
      </c>
      <c r="C8" s="10">
        <v>317</v>
      </c>
      <c r="D8" s="10">
        <v>361</v>
      </c>
      <c r="E8" s="10">
        <v>446</v>
      </c>
      <c r="F8" s="10">
        <v>493</v>
      </c>
      <c r="G8" s="10"/>
      <c r="H8" s="47"/>
      <c r="I8" s="24">
        <v>3498</v>
      </c>
      <c r="J8" s="14"/>
    </row>
    <row r="9" spans="1:16" s="2" customFormat="1" ht="16.5" customHeight="1" thickBot="1">
      <c r="A9" s="18" t="s">
        <v>174</v>
      </c>
      <c r="B9" s="27" t="s">
        <v>3</v>
      </c>
      <c r="C9" s="10">
        <v>278</v>
      </c>
      <c r="D9" s="10">
        <v>313</v>
      </c>
      <c r="E9" s="10">
        <v>331</v>
      </c>
      <c r="F9" s="10" t="s">
        <v>19</v>
      </c>
      <c r="G9" s="13"/>
      <c r="H9" s="17"/>
      <c r="I9" s="14"/>
    </row>
    <row r="10" spans="1:16" s="2" customFormat="1" ht="16.5" customHeight="1" thickBot="1">
      <c r="A10" s="18" t="s">
        <v>173</v>
      </c>
      <c r="B10" s="19" t="s">
        <v>5</v>
      </c>
      <c r="C10" s="10">
        <v>267</v>
      </c>
      <c r="D10" s="10">
        <v>308</v>
      </c>
      <c r="E10" s="10" t="s">
        <v>19</v>
      </c>
      <c r="G10" s="13"/>
      <c r="I10" s="14"/>
    </row>
    <row r="11" spans="1:16" s="2" customFormat="1" ht="12.75" customHeight="1">
      <c r="A11" s="1"/>
      <c r="G11" s="13"/>
      <c r="I11" s="14"/>
    </row>
    <row r="12" spans="1:16" s="2" customFormat="1" ht="17.45" customHeight="1">
      <c r="A12" s="1" t="s">
        <v>138</v>
      </c>
    </row>
    <row r="13" spans="1:16" s="2" customFormat="1" ht="10.5" customHeight="1" thickBot="1">
      <c r="A13" s="1"/>
    </row>
    <row r="14" spans="1:16" s="2" customFormat="1" ht="16.5" customHeight="1" thickBot="1">
      <c r="A14" s="4" t="s">
        <v>0</v>
      </c>
      <c r="B14" s="5" t="s">
        <v>1</v>
      </c>
      <c r="C14" s="5" t="s">
        <v>2</v>
      </c>
      <c r="D14" s="5">
        <v>2</v>
      </c>
      <c r="E14" s="5">
        <v>3</v>
      </c>
      <c r="F14" s="5">
        <v>4</v>
      </c>
      <c r="G14" s="5">
        <v>5</v>
      </c>
      <c r="H14" s="5">
        <v>6</v>
      </c>
      <c r="I14" s="5">
        <v>7</v>
      </c>
      <c r="J14" s="5">
        <v>8</v>
      </c>
      <c r="K14" s="5">
        <v>9</v>
      </c>
      <c r="L14" s="6"/>
      <c r="M14" s="13" t="s">
        <v>9</v>
      </c>
      <c r="N14" s="14">
        <f>(4551/7033)</f>
        <v>0.64709227925494095</v>
      </c>
    </row>
    <row r="15" spans="1:16" s="2" customFormat="1" ht="16.5" customHeight="1" thickBot="1">
      <c r="A15" s="7" t="s">
        <v>158</v>
      </c>
      <c r="B15" s="42" t="s">
        <v>15</v>
      </c>
      <c r="C15" s="9">
        <v>980</v>
      </c>
      <c r="D15" s="10"/>
      <c r="E15" s="10"/>
      <c r="F15" s="10"/>
      <c r="G15" s="9"/>
      <c r="H15" s="10"/>
      <c r="I15" s="9"/>
      <c r="J15" s="10"/>
      <c r="K15" s="9"/>
      <c r="L15" s="11" t="s">
        <v>4</v>
      </c>
      <c r="N15" s="13" t="s">
        <v>11</v>
      </c>
      <c r="O15" s="13" t="s">
        <v>12</v>
      </c>
      <c r="P15" s="13" t="s">
        <v>13</v>
      </c>
    </row>
    <row r="16" spans="1:16" s="2" customFormat="1" ht="16.5" customHeight="1" thickBot="1">
      <c r="A16" s="7" t="s">
        <v>46</v>
      </c>
      <c r="B16" s="42" t="s">
        <v>15</v>
      </c>
      <c r="C16" s="9">
        <v>818</v>
      </c>
      <c r="D16" s="10"/>
      <c r="E16" s="10"/>
      <c r="F16" s="10"/>
      <c r="G16" s="10"/>
      <c r="H16" s="10"/>
      <c r="I16" s="9"/>
      <c r="J16" s="10"/>
      <c r="K16" s="9"/>
      <c r="L16" s="11" t="s">
        <v>8</v>
      </c>
      <c r="M16" s="16" t="s">
        <v>5</v>
      </c>
      <c r="N16" s="17">
        <f>(C17+C18+C20+C21)</f>
        <v>1520</v>
      </c>
      <c r="O16" s="14">
        <f>SUM(N16/N20)</f>
        <v>0.33710357063650476</v>
      </c>
      <c r="P16" s="2">
        <v>2</v>
      </c>
    </row>
    <row r="17" spans="1:16" s="2" customFormat="1" ht="16.5" customHeight="1" thickBot="1">
      <c r="A17" s="7" t="s">
        <v>140</v>
      </c>
      <c r="B17" s="12" t="s">
        <v>5</v>
      </c>
      <c r="C17" s="10">
        <v>496</v>
      </c>
      <c r="D17" s="10">
        <v>568</v>
      </c>
      <c r="E17" s="10">
        <v>581</v>
      </c>
      <c r="F17" s="10">
        <v>589</v>
      </c>
      <c r="G17" s="10">
        <v>614</v>
      </c>
      <c r="H17" s="10">
        <v>631</v>
      </c>
      <c r="I17" s="10">
        <v>713</v>
      </c>
      <c r="J17" s="9">
        <v>851</v>
      </c>
      <c r="K17" s="9"/>
      <c r="L17" s="11" t="s">
        <v>7</v>
      </c>
      <c r="M17" s="20" t="s">
        <v>3</v>
      </c>
      <c r="N17" s="17">
        <f>(C19+C23+C24)</f>
        <v>862</v>
      </c>
      <c r="O17" s="14">
        <f>SUM(N17/N20)</f>
        <v>0.191173209137281</v>
      </c>
      <c r="P17" s="2">
        <v>1</v>
      </c>
    </row>
    <row r="18" spans="1:16" s="2" customFormat="1" ht="16.5" customHeight="1" thickBot="1">
      <c r="A18" s="7" t="s">
        <v>139</v>
      </c>
      <c r="B18" s="12" t="s">
        <v>5</v>
      </c>
      <c r="C18" s="10">
        <v>427</v>
      </c>
      <c r="D18" s="10">
        <v>444</v>
      </c>
      <c r="E18" s="10">
        <v>451</v>
      </c>
      <c r="F18" s="10">
        <v>462</v>
      </c>
      <c r="G18" s="10">
        <v>478</v>
      </c>
      <c r="H18" s="10">
        <v>526</v>
      </c>
      <c r="I18" s="10">
        <v>559</v>
      </c>
      <c r="J18" s="10">
        <v>593</v>
      </c>
      <c r="K18" s="9">
        <v>648</v>
      </c>
      <c r="L18" s="11" t="s">
        <v>10</v>
      </c>
      <c r="M18" s="21" t="s">
        <v>15</v>
      </c>
      <c r="N18" s="17">
        <f>(C15+C16)</f>
        <v>1798</v>
      </c>
      <c r="O18" s="14">
        <f>SUM(N18/N20)</f>
        <v>0.39875803947660238</v>
      </c>
      <c r="P18" s="2">
        <v>2</v>
      </c>
    </row>
    <row r="19" spans="1:16" s="2" customFormat="1" ht="16.5" customHeight="1" thickBot="1">
      <c r="A19" s="7" t="s">
        <v>115</v>
      </c>
      <c r="B19" s="8" t="s">
        <v>3</v>
      </c>
      <c r="C19" s="10">
        <v>392</v>
      </c>
      <c r="D19" s="10">
        <v>409</v>
      </c>
      <c r="E19" s="10">
        <v>413</v>
      </c>
      <c r="F19" s="10">
        <v>422</v>
      </c>
      <c r="G19" s="10">
        <v>509</v>
      </c>
      <c r="H19" s="10">
        <v>651</v>
      </c>
      <c r="I19" s="10">
        <v>695</v>
      </c>
      <c r="J19" s="9">
        <v>795</v>
      </c>
      <c r="K19" s="10"/>
      <c r="L19" s="11" t="s">
        <v>6</v>
      </c>
      <c r="M19" s="13" t="s">
        <v>16</v>
      </c>
      <c r="N19" s="17">
        <f>(C22+C25+C26)</f>
        <v>329</v>
      </c>
      <c r="O19" s="14">
        <f>SUM(N19/N20)</f>
        <v>7.2965180749611891E-2</v>
      </c>
    </row>
    <row r="20" spans="1:16" s="2" customFormat="1" ht="16.5" customHeight="1" thickBot="1">
      <c r="A20" s="18" t="s">
        <v>159</v>
      </c>
      <c r="B20" s="19" t="s">
        <v>5</v>
      </c>
      <c r="C20" s="10">
        <v>305</v>
      </c>
      <c r="D20" s="10">
        <v>332</v>
      </c>
      <c r="E20" s="10">
        <v>337</v>
      </c>
      <c r="F20" s="10">
        <v>344</v>
      </c>
      <c r="G20" s="10">
        <v>361</v>
      </c>
      <c r="H20" s="10">
        <v>371</v>
      </c>
      <c r="I20" s="10">
        <v>475</v>
      </c>
      <c r="J20" s="10">
        <v>527</v>
      </c>
      <c r="K20" s="10">
        <v>571</v>
      </c>
      <c r="L20" s="11"/>
      <c r="M20" s="13"/>
      <c r="N20" s="24">
        <v>4509</v>
      </c>
      <c r="O20" s="14"/>
    </row>
    <row r="21" spans="1:16" s="2" customFormat="1" ht="16.5" customHeight="1" thickBot="1">
      <c r="A21" s="18" t="s">
        <v>40</v>
      </c>
      <c r="B21" s="19" t="s">
        <v>5</v>
      </c>
      <c r="C21" s="10">
        <v>292</v>
      </c>
      <c r="D21" s="10">
        <v>306</v>
      </c>
      <c r="E21" s="10">
        <v>312</v>
      </c>
      <c r="F21" s="10">
        <v>314</v>
      </c>
      <c r="G21" s="10">
        <v>321</v>
      </c>
      <c r="H21" s="10">
        <v>330</v>
      </c>
      <c r="I21" s="10" t="s">
        <v>19</v>
      </c>
    </row>
    <row r="22" spans="1:16" s="2" customFormat="1" ht="16.5" customHeight="1" thickBot="1">
      <c r="A22" s="18" t="s">
        <v>113</v>
      </c>
      <c r="B22" s="23" t="s">
        <v>14</v>
      </c>
      <c r="C22" s="10">
        <v>264</v>
      </c>
      <c r="D22" s="10">
        <v>298</v>
      </c>
      <c r="E22" s="10">
        <v>329</v>
      </c>
      <c r="F22" s="10">
        <v>336</v>
      </c>
      <c r="G22" s="10">
        <v>376</v>
      </c>
      <c r="H22" s="10">
        <v>409</v>
      </c>
      <c r="I22" s="10">
        <v>437</v>
      </c>
      <c r="J22" s="10" t="s">
        <v>19</v>
      </c>
    </row>
    <row r="23" spans="1:16" s="2" customFormat="1" ht="16.5" customHeight="1" thickBot="1">
      <c r="A23" s="18" t="s">
        <v>180</v>
      </c>
      <c r="B23" s="27" t="s">
        <v>3</v>
      </c>
      <c r="C23" s="10">
        <v>246</v>
      </c>
      <c r="D23" s="10">
        <v>250</v>
      </c>
      <c r="E23" s="10">
        <v>252</v>
      </c>
      <c r="F23" s="10">
        <v>273</v>
      </c>
      <c r="G23" s="10">
        <v>311</v>
      </c>
      <c r="H23" s="10" t="s">
        <v>19</v>
      </c>
    </row>
    <row r="24" spans="1:16" s="2" customFormat="1" ht="16.5" customHeight="1" thickBot="1">
      <c r="A24" s="18" t="s">
        <v>181</v>
      </c>
      <c r="B24" s="27" t="s">
        <v>3</v>
      </c>
      <c r="C24" s="10">
        <v>224</v>
      </c>
      <c r="D24" s="10">
        <v>246</v>
      </c>
      <c r="E24" s="10">
        <v>249</v>
      </c>
      <c r="F24" s="10">
        <v>250</v>
      </c>
      <c r="G24" s="10" t="s">
        <v>19</v>
      </c>
    </row>
    <row r="25" spans="1:16" s="2" customFormat="1" ht="16.5" customHeight="1" thickBot="1">
      <c r="A25" s="18" t="s">
        <v>154</v>
      </c>
      <c r="B25" s="23" t="s">
        <v>14</v>
      </c>
      <c r="C25" s="10">
        <v>56</v>
      </c>
      <c r="D25" s="10">
        <v>74</v>
      </c>
      <c r="E25" s="10" t="s">
        <v>19</v>
      </c>
    </row>
    <row r="26" spans="1:16" s="2" customFormat="1" ht="16.5" customHeight="1" thickBot="1">
      <c r="A26" s="18" t="s">
        <v>182</v>
      </c>
      <c r="B26" s="23" t="s">
        <v>14</v>
      </c>
      <c r="C26" s="10">
        <v>9</v>
      </c>
      <c r="D26" s="10">
        <v>12</v>
      </c>
      <c r="E26" s="10" t="s">
        <v>19</v>
      </c>
    </row>
    <row r="27" spans="1:16" s="2" customFormat="1" ht="11.25" customHeight="1">
      <c r="A27" s="28"/>
      <c r="B27" s="29"/>
      <c r="C27" s="44"/>
      <c r="D27" s="44"/>
      <c r="E27" s="44"/>
      <c r="F27" s="17"/>
      <c r="G27" s="17"/>
      <c r="H27" s="17"/>
      <c r="I27" s="17"/>
      <c r="J27" s="17"/>
      <c r="K27" s="17"/>
      <c r="L27" s="17"/>
      <c r="M27" s="17"/>
      <c r="N27" s="43"/>
    </row>
    <row r="28" spans="1:16" s="2" customFormat="1" ht="17.45" customHeight="1">
      <c r="A28" s="1" t="s">
        <v>142</v>
      </c>
    </row>
    <row r="29" spans="1:16" s="2" customFormat="1" ht="8.25" customHeight="1" thickBot="1">
      <c r="A29" s="1"/>
    </row>
    <row r="30" spans="1:16" s="2" customFormat="1" ht="17.45" customHeight="1" thickBot="1">
      <c r="A30" s="4" t="s">
        <v>0</v>
      </c>
      <c r="B30" s="5" t="s">
        <v>1</v>
      </c>
      <c r="C30" s="5" t="s">
        <v>2</v>
      </c>
      <c r="D30" s="5">
        <v>2</v>
      </c>
      <c r="E30" s="5">
        <v>3</v>
      </c>
      <c r="F30" s="5">
        <v>4</v>
      </c>
      <c r="G30" s="5">
        <v>5</v>
      </c>
      <c r="H30" s="5">
        <v>6</v>
      </c>
      <c r="I30" s="5">
        <v>7</v>
      </c>
      <c r="J30" s="5"/>
      <c r="K30" s="13" t="s">
        <v>9</v>
      </c>
      <c r="L30" s="14">
        <f>(4015/6338)</f>
        <v>0.63348059324708106</v>
      </c>
    </row>
    <row r="31" spans="1:16" s="2" customFormat="1" ht="17.45" customHeight="1" thickBot="1">
      <c r="A31" s="7" t="s">
        <v>90</v>
      </c>
      <c r="B31" s="8" t="s">
        <v>3</v>
      </c>
      <c r="C31" s="9">
        <v>683</v>
      </c>
      <c r="D31" s="10"/>
      <c r="E31" s="10"/>
      <c r="F31" s="10"/>
      <c r="G31" s="10"/>
      <c r="H31" s="10"/>
      <c r="I31" s="9"/>
      <c r="J31" s="11" t="s">
        <v>4</v>
      </c>
      <c r="L31" s="13" t="s">
        <v>11</v>
      </c>
      <c r="M31" s="13" t="s">
        <v>12</v>
      </c>
      <c r="N31" s="13" t="s">
        <v>13</v>
      </c>
    </row>
    <row r="32" spans="1:16" s="2" customFormat="1" ht="17.45" customHeight="1" thickBot="1">
      <c r="A32" s="7" t="s">
        <v>55</v>
      </c>
      <c r="B32" s="12" t="s">
        <v>5</v>
      </c>
      <c r="C32" s="10">
        <v>656</v>
      </c>
      <c r="D32" s="10">
        <v>658</v>
      </c>
      <c r="E32" s="9">
        <v>687</v>
      </c>
      <c r="F32" s="10"/>
      <c r="G32" s="10"/>
      <c r="H32" s="9"/>
      <c r="I32" s="9"/>
      <c r="J32" s="11" t="s">
        <v>8</v>
      </c>
      <c r="K32" s="16" t="s">
        <v>5</v>
      </c>
      <c r="L32" s="17">
        <f>(C32+C36+C38+C39)</f>
        <v>1431</v>
      </c>
      <c r="M32" s="14">
        <f>SUM(L32/L36)</f>
        <v>0.36163760424564062</v>
      </c>
      <c r="N32" s="2">
        <v>2</v>
      </c>
    </row>
    <row r="33" spans="1:18" s="2" customFormat="1" ht="17.45" customHeight="1" thickBot="1">
      <c r="A33" s="7" t="s">
        <v>52</v>
      </c>
      <c r="B33" s="8" t="s">
        <v>3</v>
      </c>
      <c r="C33" s="10">
        <v>548</v>
      </c>
      <c r="D33" s="10">
        <v>551</v>
      </c>
      <c r="E33" s="10">
        <v>552</v>
      </c>
      <c r="F33" s="10">
        <v>553</v>
      </c>
      <c r="G33" s="10">
        <v>558</v>
      </c>
      <c r="H33" s="9">
        <v>680</v>
      </c>
      <c r="I33" s="10"/>
      <c r="J33" s="11" t="s">
        <v>7</v>
      </c>
      <c r="K33" s="20" t="s">
        <v>3</v>
      </c>
      <c r="L33" s="17">
        <f>(C31+C33+C34+C37)</f>
        <v>1997</v>
      </c>
      <c r="M33" s="14">
        <f>SUM(L33/L36)</f>
        <v>0.50467525903462218</v>
      </c>
      <c r="N33" s="2">
        <v>3</v>
      </c>
    </row>
    <row r="34" spans="1:18" s="2" customFormat="1" ht="17.45" customHeight="1" thickBot="1">
      <c r="A34" s="7" t="s">
        <v>144</v>
      </c>
      <c r="B34" s="8" t="s">
        <v>3</v>
      </c>
      <c r="C34" s="10">
        <v>449</v>
      </c>
      <c r="D34" s="10">
        <v>459</v>
      </c>
      <c r="E34" s="10">
        <v>472</v>
      </c>
      <c r="F34" s="10">
        <v>472</v>
      </c>
      <c r="G34" s="10">
        <v>478</v>
      </c>
      <c r="H34" s="10">
        <v>569</v>
      </c>
      <c r="I34" s="9">
        <v>617</v>
      </c>
      <c r="J34" s="11" t="s">
        <v>6</v>
      </c>
      <c r="K34" s="21" t="s">
        <v>15</v>
      </c>
      <c r="L34" s="17">
        <v>389</v>
      </c>
      <c r="M34" s="14">
        <f>SUM(L34/L36)</f>
        <v>9.8306798079353039E-2</v>
      </c>
    </row>
    <row r="35" spans="1:18" s="2" customFormat="1" ht="17.45" customHeight="1" thickBot="1">
      <c r="A35" s="18" t="s">
        <v>187</v>
      </c>
      <c r="B35" s="22" t="s">
        <v>15</v>
      </c>
      <c r="C35" s="10">
        <v>389</v>
      </c>
      <c r="D35" s="10">
        <v>407</v>
      </c>
      <c r="E35" s="10">
        <v>430</v>
      </c>
      <c r="F35" s="10">
        <v>432</v>
      </c>
      <c r="G35" s="10">
        <v>435</v>
      </c>
      <c r="H35" s="10">
        <v>482</v>
      </c>
      <c r="I35" s="10">
        <v>537</v>
      </c>
      <c r="J35" s="11"/>
      <c r="K35" s="13" t="s">
        <v>16</v>
      </c>
      <c r="L35" s="17">
        <v>140</v>
      </c>
      <c r="M35" s="14">
        <f>SUM(L35/L36)</f>
        <v>3.5380338640384132E-2</v>
      </c>
    </row>
    <row r="36" spans="1:18" s="2" customFormat="1" ht="17.45" customHeight="1" thickBot="1">
      <c r="A36" s="7" t="s">
        <v>183</v>
      </c>
      <c r="B36" s="12" t="s">
        <v>5</v>
      </c>
      <c r="C36" s="10">
        <v>358</v>
      </c>
      <c r="D36" s="10">
        <v>370</v>
      </c>
      <c r="E36" s="10">
        <v>417</v>
      </c>
      <c r="F36" s="10">
        <v>430</v>
      </c>
      <c r="G36" s="10">
        <v>432</v>
      </c>
      <c r="H36" s="10">
        <v>452</v>
      </c>
      <c r="I36" s="9">
        <v>585</v>
      </c>
      <c r="J36" s="11" t="s">
        <v>10</v>
      </c>
      <c r="K36" s="25"/>
      <c r="L36" s="24">
        <v>3957</v>
      </c>
      <c r="M36" s="14"/>
    </row>
    <row r="37" spans="1:18" s="2" customFormat="1" ht="17.45" customHeight="1" thickBot="1">
      <c r="A37" s="18" t="s">
        <v>184</v>
      </c>
      <c r="B37" s="27" t="s">
        <v>3</v>
      </c>
      <c r="C37" s="10">
        <v>317</v>
      </c>
      <c r="D37" s="10">
        <v>323</v>
      </c>
      <c r="E37" s="10">
        <v>327</v>
      </c>
      <c r="F37" s="10">
        <v>330</v>
      </c>
      <c r="G37" s="10">
        <v>335</v>
      </c>
      <c r="H37" s="10" t="s">
        <v>19</v>
      </c>
    </row>
    <row r="38" spans="1:18" s="2" customFormat="1" ht="17.45" customHeight="1" thickBot="1">
      <c r="A38" s="18" t="s">
        <v>185</v>
      </c>
      <c r="B38" s="19" t="s">
        <v>5</v>
      </c>
      <c r="C38" s="10">
        <v>252</v>
      </c>
      <c r="D38" s="10">
        <v>285</v>
      </c>
      <c r="E38" s="10">
        <v>340</v>
      </c>
      <c r="F38" s="10">
        <v>344</v>
      </c>
      <c r="G38" s="10">
        <v>346</v>
      </c>
      <c r="H38" s="10">
        <v>368</v>
      </c>
      <c r="I38" s="10" t="s">
        <v>19</v>
      </c>
    </row>
    <row r="39" spans="1:18" s="2" customFormat="1" ht="17.45" customHeight="1" thickBot="1">
      <c r="A39" s="18" t="s">
        <v>186</v>
      </c>
      <c r="B39" s="19" t="s">
        <v>5</v>
      </c>
      <c r="C39" s="10">
        <v>165</v>
      </c>
      <c r="D39" s="10">
        <v>186</v>
      </c>
      <c r="E39" s="10" t="s">
        <v>19</v>
      </c>
      <c r="J39" s="14"/>
    </row>
    <row r="40" spans="1:18" s="2" customFormat="1" ht="17.45" customHeight="1" thickBot="1">
      <c r="A40" s="18" t="s">
        <v>92</v>
      </c>
      <c r="B40" s="23" t="s">
        <v>14</v>
      </c>
      <c r="C40" s="10">
        <v>140</v>
      </c>
      <c r="D40" s="10" t="s">
        <v>19</v>
      </c>
      <c r="H40" s="21"/>
      <c r="I40" s="17"/>
      <c r="J40" s="14"/>
    </row>
    <row r="42" spans="1:18" s="2" customFormat="1" ht="17.45" customHeight="1">
      <c r="A42" s="1" t="s">
        <v>149</v>
      </c>
    </row>
    <row r="43" spans="1:18" s="2" customFormat="1" ht="10.5" customHeight="1" thickBot="1">
      <c r="A43" s="1"/>
    </row>
    <row r="44" spans="1:18" s="2" customFormat="1" ht="16.5" customHeight="1" thickBot="1">
      <c r="A44" s="4" t="s">
        <v>0</v>
      </c>
      <c r="B44" s="5" t="s">
        <v>1</v>
      </c>
      <c r="C44" s="5" t="s">
        <v>2</v>
      </c>
      <c r="D44" s="5">
        <v>2</v>
      </c>
      <c r="E44" s="5">
        <v>3</v>
      </c>
      <c r="F44" s="5">
        <v>4</v>
      </c>
      <c r="G44" s="5">
        <v>5</v>
      </c>
      <c r="H44" s="5">
        <v>6</v>
      </c>
      <c r="I44" s="5">
        <v>7</v>
      </c>
      <c r="J44" s="5">
        <v>8</v>
      </c>
      <c r="K44" s="5">
        <v>9</v>
      </c>
      <c r="L44" s="5">
        <v>10</v>
      </c>
      <c r="M44" s="5">
        <v>11</v>
      </c>
      <c r="N44" s="6"/>
      <c r="O44" s="13" t="s">
        <v>9</v>
      </c>
      <c r="P44" s="14">
        <f>(5265/10567)</f>
        <v>0.49824926658465035</v>
      </c>
    </row>
    <row r="45" spans="1:18" s="2" customFormat="1" ht="16.5" customHeight="1" thickBot="1">
      <c r="A45" s="7" t="s">
        <v>132</v>
      </c>
      <c r="B45" s="8" t="s">
        <v>3</v>
      </c>
      <c r="C45" s="9">
        <v>756</v>
      </c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1" t="s">
        <v>4</v>
      </c>
      <c r="P45" s="13" t="s">
        <v>11</v>
      </c>
      <c r="Q45" s="13" t="s">
        <v>12</v>
      </c>
      <c r="R45" s="13" t="s">
        <v>13</v>
      </c>
    </row>
    <row r="46" spans="1:18" s="2" customFormat="1" ht="16.5" customHeight="1" thickBot="1">
      <c r="A46" s="7" t="s">
        <v>171</v>
      </c>
      <c r="B46" s="12" t="s">
        <v>5</v>
      </c>
      <c r="C46" s="10">
        <v>560</v>
      </c>
      <c r="D46" s="10">
        <v>575</v>
      </c>
      <c r="E46" s="10">
        <v>588</v>
      </c>
      <c r="F46" s="10">
        <v>648</v>
      </c>
      <c r="G46" s="9">
        <v>673</v>
      </c>
      <c r="H46" s="10"/>
      <c r="I46" s="10"/>
      <c r="J46" s="10"/>
      <c r="K46" s="10"/>
      <c r="L46" s="10"/>
      <c r="M46" s="10"/>
      <c r="N46" s="11" t="s">
        <v>7</v>
      </c>
      <c r="O46" s="16" t="s">
        <v>5</v>
      </c>
      <c r="P46" s="17">
        <f>(C46+C48+C51+C52+C55+C58)</f>
        <v>2114</v>
      </c>
      <c r="Q46" s="14">
        <f>SUM(P46/P51)</f>
        <v>0.40474822898717211</v>
      </c>
      <c r="R46" s="2">
        <v>3</v>
      </c>
    </row>
    <row r="47" spans="1:18" s="2" customFormat="1" ht="16.5" customHeight="1" thickBot="1">
      <c r="A47" s="7" t="s">
        <v>101</v>
      </c>
      <c r="B47" s="42" t="s">
        <v>15</v>
      </c>
      <c r="C47" s="10">
        <v>557</v>
      </c>
      <c r="D47" s="10">
        <v>558</v>
      </c>
      <c r="E47" s="10">
        <v>563</v>
      </c>
      <c r="F47" s="10">
        <v>592</v>
      </c>
      <c r="G47" s="9">
        <v>707</v>
      </c>
      <c r="H47" s="10"/>
      <c r="I47" s="10"/>
      <c r="J47" s="10"/>
      <c r="K47" s="9"/>
      <c r="L47" s="10"/>
      <c r="M47" s="10"/>
      <c r="N47" s="11" t="s">
        <v>8</v>
      </c>
      <c r="O47" s="20" t="s">
        <v>3</v>
      </c>
      <c r="P47" s="17">
        <f>(C45+C50+C53+C54)</f>
        <v>1677</v>
      </c>
      <c r="Q47" s="14">
        <f>SUM(P47/P51)</f>
        <v>0.32107983917288913</v>
      </c>
      <c r="R47" s="2">
        <v>2</v>
      </c>
    </row>
    <row r="48" spans="1:18" s="2" customFormat="1" ht="16.5" customHeight="1" thickBot="1">
      <c r="A48" s="7" t="s">
        <v>124</v>
      </c>
      <c r="B48" s="12" t="s">
        <v>5</v>
      </c>
      <c r="C48" s="10">
        <v>545</v>
      </c>
      <c r="D48" s="10">
        <v>551</v>
      </c>
      <c r="E48" s="10">
        <v>554</v>
      </c>
      <c r="F48" s="10">
        <v>566</v>
      </c>
      <c r="G48" s="10">
        <v>576</v>
      </c>
      <c r="H48" s="10">
        <v>580</v>
      </c>
      <c r="I48" s="10">
        <v>582</v>
      </c>
      <c r="J48" s="10">
        <v>614</v>
      </c>
      <c r="K48" s="10">
        <v>635</v>
      </c>
      <c r="L48" s="10">
        <v>649</v>
      </c>
      <c r="M48" s="9">
        <v>664</v>
      </c>
      <c r="N48" s="11" t="s">
        <v>147</v>
      </c>
      <c r="O48" s="21" t="s">
        <v>15</v>
      </c>
      <c r="P48" s="17">
        <f>(C47+C56)</f>
        <v>795</v>
      </c>
      <c r="Q48" s="14">
        <f>SUM(P48/P51)</f>
        <v>0.15221137277426766</v>
      </c>
      <c r="R48" s="2">
        <v>1</v>
      </c>
    </row>
    <row r="49" spans="1:19" s="2" customFormat="1" ht="16.5" customHeight="1" thickBot="1">
      <c r="A49" s="7" t="s">
        <v>152</v>
      </c>
      <c r="B49" s="74" t="s">
        <v>28</v>
      </c>
      <c r="C49" s="10">
        <v>436</v>
      </c>
      <c r="D49" s="10">
        <v>439</v>
      </c>
      <c r="E49" s="10">
        <v>451</v>
      </c>
      <c r="F49" s="10">
        <v>475</v>
      </c>
      <c r="G49" s="10">
        <v>499</v>
      </c>
      <c r="H49" s="10">
        <v>513</v>
      </c>
      <c r="I49" s="10">
        <v>516</v>
      </c>
      <c r="J49" s="10">
        <v>542</v>
      </c>
      <c r="K49" s="10">
        <v>595</v>
      </c>
      <c r="L49" s="9">
        <v>696</v>
      </c>
      <c r="M49" s="9"/>
      <c r="N49" s="11" t="s">
        <v>10</v>
      </c>
      <c r="O49" s="73" t="s">
        <v>28</v>
      </c>
      <c r="P49" s="17">
        <v>436</v>
      </c>
      <c r="Q49" s="14">
        <f>SUM(P49/P51)</f>
        <v>8.347692896802604E-2</v>
      </c>
      <c r="R49" s="2">
        <v>1</v>
      </c>
    </row>
    <row r="50" spans="1:19" s="2" customFormat="1" ht="16.5" customHeight="1" thickBot="1">
      <c r="A50" s="7" t="s">
        <v>151</v>
      </c>
      <c r="B50" s="8" t="s">
        <v>3</v>
      </c>
      <c r="C50" s="10">
        <v>413</v>
      </c>
      <c r="D50" s="10">
        <v>414</v>
      </c>
      <c r="E50" s="10">
        <v>428</v>
      </c>
      <c r="F50" s="10">
        <v>440</v>
      </c>
      <c r="G50" s="10">
        <v>450</v>
      </c>
      <c r="H50" s="10">
        <v>460</v>
      </c>
      <c r="I50" s="10">
        <v>462</v>
      </c>
      <c r="J50" s="10">
        <v>486</v>
      </c>
      <c r="K50" s="10">
        <v>570</v>
      </c>
      <c r="L50" s="9">
        <v>739</v>
      </c>
      <c r="M50" s="10"/>
      <c r="N50" s="11" t="s">
        <v>6</v>
      </c>
      <c r="O50" s="13" t="s">
        <v>16</v>
      </c>
      <c r="P50" s="17">
        <v>201</v>
      </c>
      <c r="Q50" s="14">
        <f>SUM(P50/P51)</f>
        <v>3.8483630097645029E-2</v>
      </c>
    </row>
    <row r="51" spans="1:19" s="2" customFormat="1" ht="16.5" customHeight="1" thickBot="1">
      <c r="A51" s="7" t="s">
        <v>131</v>
      </c>
      <c r="B51" s="12" t="s">
        <v>5</v>
      </c>
      <c r="C51" s="10">
        <v>379</v>
      </c>
      <c r="D51" s="10">
        <v>389</v>
      </c>
      <c r="E51" s="10">
        <v>395</v>
      </c>
      <c r="F51" s="10">
        <v>406</v>
      </c>
      <c r="G51" s="10">
        <v>413</v>
      </c>
      <c r="H51" s="10">
        <v>414</v>
      </c>
      <c r="I51" s="10">
        <v>416</v>
      </c>
      <c r="J51" s="10">
        <v>489</v>
      </c>
      <c r="K51" s="10">
        <v>524</v>
      </c>
      <c r="L51" s="10">
        <v>563</v>
      </c>
      <c r="M51" s="9">
        <v>578</v>
      </c>
      <c r="N51" s="11" t="s">
        <v>148</v>
      </c>
      <c r="P51" s="24">
        <v>5223</v>
      </c>
    </row>
    <row r="52" spans="1:19" s="2" customFormat="1" ht="16.5" customHeight="1" thickBot="1">
      <c r="A52" s="18" t="s">
        <v>129</v>
      </c>
      <c r="B52" s="19" t="s">
        <v>5</v>
      </c>
      <c r="C52" s="10">
        <v>314</v>
      </c>
      <c r="D52" s="10">
        <v>325</v>
      </c>
      <c r="E52" s="10">
        <v>332</v>
      </c>
      <c r="F52" s="10">
        <v>344</v>
      </c>
      <c r="G52" s="10">
        <v>362</v>
      </c>
      <c r="H52" s="10">
        <v>363</v>
      </c>
      <c r="I52" s="10">
        <v>364</v>
      </c>
      <c r="J52" s="10">
        <v>428</v>
      </c>
      <c r="K52" s="10">
        <v>444</v>
      </c>
      <c r="L52" s="10">
        <v>474</v>
      </c>
      <c r="M52" s="10">
        <v>495</v>
      </c>
      <c r="N52" s="11"/>
    </row>
    <row r="53" spans="1:19" s="2" customFormat="1" ht="16.5" customHeight="1" thickBot="1">
      <c r="A53" s="18" t="s">
        <v>170</v>
      </c>
      <c r="B53" s="27" t="s">
        <v>3</v>
      </c>
      <c r="C53" s="10">
        <v>255</v>
      </c>
      <c r="D53" s="10">
        <v>257</v>
      </c>
      <c r="E53" s="10">
        <v>278</v>
      </c>
      <c r="F53" s="10">
        <v>289</v>
      </c>
      <c r="G53" s="10">
        <v>299</v>
      </c>
      <c r="H53" s="10">
        <v>306</v>
      </c>
      <c r="I53" s="10">
        <v>308</v>
      </c>
      <c r="J53" s="10">
        <v>322</v>
      </c>
      <c r="K53" s="10" t="s">
        <v>19</v>
      </c>
    </row>
    <row r="54" spans="1:19" s="2" customFormat="1" ht="16.5" customHeight="1" thickBot="1">
      <c r="A54" s="18" t="s">
        <v>178</v>
      </c>
      <c r="B54" s="27" t="s">
        <v>3</v>
      </c>
      <c r="C54" s="10">
        <v>253</v>
      </c>
      <c r="D54" s="10">
        <v>261</v>
      </c>
      <c r="E54" s="10">
        <v>275</v>
      </c>
      <c r="F54" s="10">
        <v>275</v>
      </c>
      <c r="G54" s="10">
        <v>289</v>
      </c>
      <c r="H54" s="10">
        <v>301</v>
      </c>
      <c r="I54" s="10">
        <v>308</v>
      </c>
      <c r="J54" s="10">
        <v>336</v>
      </c>
      <c r="K54" s="10">
        <v>407</v>
      </c>
      <c r="L54" s="10" t="s">
        <v>19</v>
      </c>
    </row>
    <row r="55" spans="1:19" s="2" customFormat="1" ht="16.5" customHeight="1" thickBot="1">
      <c r="A55" s="18" t="s">
        <v>125</v>
      </c>
      <c r="B55" s="19" t="s">
        <v>5</v>
      </c>
      <c r="C55" s="10">
        <v>243</v>
      </c>
      <c r="D55" s="10">
        <v>253</v>
      </c>
      <c r="E55" s="10">
        <v>256</v>
      </c>
      <c r="F55" s="10">
        <v>263</v>
      </c>
      <c r="G55" s="10">
        <v>277</v>
      </c>
      <c r="H55" s="10">
        <v>282</v>
      </c>
      <c r="I55" s="10">
        <v>282</v>
      </c>
      <c r="J55" s="10" t="s">
        <v>19</v>
      </c>
    </row>
    <row r="56" spans="1:19" s="2" customFormat="1" ht="16.5" customHeight="1" thickBot="1">
      <c r="A56" s="18" t="s">
        <v>166</v>
      </c>
      <c r="B56" s="22" t="s">
        <v>15</v>
      </c>
      <c r="C56" s="10">
        <v>238</v>
      </c>
      <c r="D56" s="10">
        <v>242</v>
      </c>
      <c r="E56" s="10">
        <v>245</v>
      </c>
      <c r="F56" s="10">
        <v>257</v>
      </c>
      <c r="G56" s="10" t="s">
        <v>19</v>
      </c>
      <c r="H56" s="21"/>
      <c r="I56" s="17"/>
      <c r="J56" s="14"/>
    </row>
    <row r="57" spans="1:19" s="2" customFormat="1" ht="16.5" customHeight="1" thickBot="1">
      <c r="A57" s="18" t="s">
        <v>162</v>
      </c>
      <c r="B57" s="23" t="s">
        <v>14</v>
      </c>
      <c r="C57" s="10">
        <v>201</v>
      </c>
      <c r="D57" s="10">
        <v>202</v>
      </c>
      <c r="E57" s="10">
        <v>204</v>
      </c>
      <c r="F57" s="10" t="s">
        <v>19</v>
      </c>
      <c r="H57" s="73"/>
      <c r="I57" s="17"/>
      <c r="J57" s="14"/>
    </row>
    <row r="58" spans="1:19" s="2" customFormat="1" ht="16.5" customHeight="1" thickBot="1">
      <c r="A58" s="18" t="s">
        <v>179</v>
      </c>
      <c r="B58" s="19" t="s">
        <v>5</v>
      </c>
      <c r="C58" s="10">
        <v>73</v>
      </c>
      <c r="D58" s="10" t="s">
        <v>19</v>
      </c>
      <c r="H58" s="25"/>
      <c r="I58" s="24"/>
      <c r="J58" s="14"/>
    </row>
    <row r="59" spans="1:19" s="2" customFormat="1" ht="11.25" customHeight="1">
      <c r="A59" s="28"/>
      <c r="B59" s="29"/>
      <c r="C59" s="28"/>
      <c r="D59" s="28"/>
      <c r="E59" s="28"/>
      <c r="N59" s="14"/>
    </row>
    <row r="60" spans="1:19" s="31" customFormat="1" ht="15" customHeight="1">
      <c r="B60" s="35" t="s">
        <v>18</v>
      </c>
      <c r="C60" s="37" t="s">
        <v>5</v>
      </c>
      <c r="D60" s="38" t="s">
        <v>3</v>
      </c>
      <c r="E60" s="39" t="s">
        <v>15</v>
      </c>
      <c r="F60" s="75" t="s">
        <v>28</v>
      </c>
      <c r="G60" s="35" t="s">
        <v>16</v>
      </c>
      <c r="Q60" s="32"/>
      <c r="R60" s="33"/>
      <c r="S60" s="34"/>
    </row>
    <row r="61" spans="1:19" s="31" customFormat="1" ht="15" customHeight="1">
      <c r="A61" s="31" t="s">
        <v>11</v>
      </c>
      <c r="B61" s="36">
        <f>(P51+I8+N20+L36)</f>
        <v>17187</v>
      </c>
      <c r="C61" s="33">
        <f>(P46+L32+N16+I5)</f>
        <v>6767</v>
      </c>
      <c r="D61" s="33">
        <f>(P47+L33+N17+I6)</f>
        <v>5312</v>
      </c>
      <c r="E61" s="33">
        <f>(P48+L34+N18+I7)</f>
        <v>4002</v>
      </c>
      <c r="F61" s="33">
        <v>436</v>
      </c>
      <c r="G61" s="33">
        <f>(P50+L35+N19)</f>
        <v>670</v>
      </c>
      <c r="Q61" s="35"/>
      <c r="R61" s="36"/>
      <c r="S61" s="34"/>
    </row>
    <row r="62" spans="1:19" s="31" customFormat="1" ht="15" customHeight="1">
      <c r="A62" s="31" t="s">
        <v>12</v>
      </c>
      <c r="B62" s="41">
        <v>1</v>
      </c>
      <c r="C62" s="34">
        <f t="shared" ref="C62:E62" si="0">SUM(C61/$B$61)</f>
        <v>0.39372781753651015</v>
      </c>
      <c r="D62" s="34">
        <f t="shared" si="0"/>
        <v>0.30907080933263514</v>
      </c>
      <c r="E62" s="34">
        <f t="shared" si="0"/>
        <v>0.23285041019375108</v>
      </c>
      <c r="F62" s="34">
        <f>SUM(F61/$B$61)</f>
        <v>2.5368010705765987E-2</v>
      </c>
      <c r="G62" s="34">
        <f>SUM(G61/$B$61)</f>
        <v>3.8982952231337638E-2</v>
      </c>
    </row>
    <row r="63" spans="1:19" s="31" customFormat="1" ht="15" customHeight="1">
      <c r="A63" s="31" t="s">
        <v>13</v>
      </c>
      <c r="B63" s="35">
        <v>21</v>
      </c>
      <c r="C63" s="31">
        <v>9</v>
      </c>
      <c r="D63" s="31">
        <v>7</v>
      </c>
      <c r="E63" s="31">
        <v>4</v>
      </c>
      <c r="F63" s="31">
        <v>1</v>
      </c>
      <c r="G63" s="31">
        <v>0</v>
      </c>
    </row>
  </sheetData>
  <sortState ref="A45:C58">
    <sortCondition descending="1" ref="C45:C58"/>
  </sortState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S67"/>
  <sheetViews>
    <sheetView workbookViewId="0">
      <selection activeCell="K40" sqref="K40"/>
    </sheetView>
  </sheetViews>
  <sheetFormatPr defaultRowHeight="12.75"/>
  <cols>
    <col min="1" max="1" width="28.7109375" customWidth="1"/>
    <col min="2" max="2" width="8.42578125" customWidth="1"/>
    <col min="3" max="3" width="9.7109375" customWidth="1"/>
    <col min="4" max="15" width="8.7109375" customWidth="1"/>
  </cols>
  <sheetData>
    <row r="1" spans="1:14" s="2" customFormat="1" ht="16.5" customHeight="1">
      <c r="A1" s="1" t="s">
        <v>105</v>
      </c>
    </row>
    <row r="2" spans="1:14" s="2" customFormat="1" ht="9.75" customHeight="1" thickBot="1">
      <c r="A2" s="3"/>
    </row>
    <row r="3" spans="1:14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6"/>
      <c r="G3" s="13" t="s">
        <v>9</v>
      </c>
      <c r="H3" s="14">
        <f>(2682/4591)</f>
        <v>0.58418645175343065</v>
      </c>
    </row>
    <row r="4" spans="1:14" s="2" customFormat="1" ht="16.5" customHeight="1" thickBot="1">
      <c r="A4" s="7" t="s">
        <v>107</v>
      </c>
      <c r="B4" s="72" t="s">
        <v>20</v>
      </c>
      <c r="C4" s="10">
        <v>582</v>
      </c>
      <c r="D4" s="10">
        <v>627</v>
      </c>
      <c r="E4" s="9">
        <v>700</v>
      </c>
      <c r="F4" s="11" t="s">
        <v>4</v>
      </c>
      <c r="H4" s="13" t="s">
        <v>11</v>
      </c>
      <c r="I4" s="13" t="s">
        <v>12</v>
      </c>
      <c r="J4" s="13" t="s">
        <v>13</v>
      </c>
    </row>
    <row r="5" spans="1:14" s="2" customFormat="1" ht="16.5" customHeight="1" thickBot="1">
      <c r="A5" s="7" t="s">
        <v>80</v>
      </c>
      <c r="B5" s="42" t="s">
        <v>15</v>
      </c>
      <c r="C5" s="10">
        <v>549</v>
      </c>
      <c r="D5" s="10">
        <v>584</v>
      </c>
      <c r="E5" s="9">
        <v>647</v>
      </c>
      <c r="F5" s="11" t="s">
        <v>7</v>
      </c>
      <c r="G5" s="16" t="s">
        <v>5</v>
      </c>
      <c r="H5" s="17">
        <f>(C7+C8)</f>
        <v>799</v>
      </c>
      <c r="I5" s="14">
        <f>SUM(H5/H10)</f>
        <v>0.30173716012084595</v>
      </c>
      <c r="J5" s="2">
        <v>1</v>
      </c>
    </row>
    <row r="6" spans="1:14" s="2" customFormat="1" ht="16.5" customHeight="1" thickBot="1">
      <c r="A6" s="18" t="s">
        <v>106</v>
      </c>
      <c r="B6" s="27" t="s">
        <v>3</v>
      </c>
      <c r="C6" s="10">
        <v>515</v>
      </c>
      <c r="D6" s="10">
        <v>550</v>
      </c>
      <c r="E6" s="10">
        <v>604</v>
      </c>
      <c r="F6" s="11"/>
      <c r="G6" s="20" t="s">
        <v>3</v>
      </c>
      <c r="H6" s="17">
        <v>515</v>
      </c>
      <c r="I6" s="14">
        <f>SUM(H6/H10)</f>
        <v>0.19448640483383686</v>
      </c>
    </row>
    <row r="7" spans="1:14" s="2" customFormat="1" ht="16.5" customHeight="1" thickBot="1">
      <c r="A7" s="7" t="s">
        <v>31</v>
      </c>
      <c r="B7" s="12" t="s">
        <v>5</v>
      </c>
      <c r="C7" s="10">
        <v>450</v>
      </c>
      <c r="D7" s="10">
        <v>509</v>
      </c>
      <c r="E7" s="9">
        <v>654</v>
      </c>
      <c r="F7" s="11" t="s">
        <v>8</v>
      </c>
      <c r="G7" s="21" t="s">
        <v>15</v>
      </c>
      <c r="H7" s="17">
        <v>549</v>
      </c>
      <c r="I7" s="14">
        <f>SUM(H7/H10)</f>
        <v>0.20732628398791542</v>
      </c>
      <c r="J7" s="2">
        <v>1</v>
      </c>
    </row>
    <row r="8" spans="1:14" s="2" customFormat="1" ht="16.5" customHeight="1" thickBot="1">
      <c r="A8" s="18" t="s">
        <v>108</v>
      </c>
      <c r="B8" s="19" t="s">
        <v>5</v>
      </c>
      <c r="C8" s="10">
        <v>349</v>
      </c>
      <c r="D8" s="10">
        <v>365</v>
      </c>
      <c r="E8" s="10" t="s">
        <v>19</v>
      </c>
      <c r="G8" s="47" t="s">
        <v>20</v>
      </c>
      <c r="H8" s="17">
        <v>582</v>
      </c>
      <c r="I8" s="14">
        <f>SUM(H8/H10)</f>
        <v>0.21978851963746224</v>
      </c>
      <c r="J8" s="2">
        <v>1</v>
      </c>
    </row>
    <row r="9" spans="1:14" s="2" customFormat="1" ht="16.5" customHeight="1" thickBot="1">
      <c r="A9" s="18" t="s">
        <v>109</v>
      </c>
      <c r="B9" s="23" t="s">
        <v>14</v>
      </c>
      <c r="C9" s="10">
        <v>203</v>
      </c>
      <c r="D9" s="10" t="s">
        <v>19</v>
      </c>
      <c r="G9" s="13" t="s">
        <v>16</v>
      </c>
      <c r="H9" s="17">
        <v>203</v>
      </c>
      <c r="I9" s="14">
        <f>SUM(H9/H10)</f>
        <v>7.6661631419939577E-2</v>
      </c>
    </row>
    <row r="10" spans="1:14" s="2" customFormat="1" ht="16.5" customHeight="1">
      <c r="A10" s="1"/>
      <c r="G10" s="13"/>
      <c r="H10" s="24">
        <v>2648</v>
      </c>
      <c r="I10" s="14"/>
    </row>
    <row r="11" spans="1:14" s="2" customFormat="1" ht="17.45" customHeight="1">
      <c r="A11" s="1" t="s">
        <v>110</v>
      </c>
    </row>
    <row r="12" spans="1:14" s="2" customFormat="1" ht="10.5" customHeight="1" thickBot="1">
      <c r="A12" s="1"/>
    </row>
    <row r="13" spans="1:14" s="2" customFormat="1" ht="16.5" customHeight="1" thickBot="1">
      <c r="A13" s="4" t="s">
        <v>0</v>
      </c>
      <c r="B13" s="5" t="s">
        <v>1</v>
      </c>
      <c r="C13" s="5" t="s">
        <v>2</v>
      </c>
      <c r="D13" s="5">
        <v>2</v>
      </c>
      <c r="E13" s="5">
        <v>3</v>
      </c>
      <c r="F13" s="5">
        <v>4</v>
      </c>
      <c r="G13" s="5">
        <v>5</v>
      </c>
      <c r="H13" s="5">
        <v>6</v>
      </c>
      <c r="I13" s="5">
        <v>7</v>
      </c>
      <c r="J13" s="6"/>
      <c r="K13" s="13" t="s">
        <v>9</v>
      </c>
      <c r="L13" s="14">
        <f>(4483/8148)</f>
        <v>0.55019636720667653</v>
      </c>
    </row>
    <row r="14" spans="1:14" s="2" customFormat="1" ht="16.5" customHeight="1" thickBot="1">
      <c r="A14" s="7" t="s">
        <v>46</v>
      </c>
      <c r="B14" s="42" t="s">
        <v>15</v>
      </c>
      <c r="C14" s="10">
        <v>671</v>
      </c>
      <c r="D14" s="10">
        <v>706</v>
      </c>
      <c r="E14" s="10">
        <v>719</v>
      </c>
      <c r="F14" s="10">
        <v>727</v>
      </c>
      <c r="G14" s="9">
        <v>754</v>
      </c>
      <c r="H14" s="10"/>
      <c r="I14" s="9"/>
      <c r="J14" s="11" t="s">
        <v>4</v>
      </c>
      <c r="L14" s="13" t="s">
        <v>11</v>
      </c>
      <c r="M14" s="13" t="s">
        <v>12</v>
      </c>
      <c r="N14" s="13" t="s">
        <v>13</v>
      </c>
    </row>
    <row r="15" spans="1:14" s="2" customFormat="1" ht="16.5" customHeight="1" thickBot="1">
      <c r="A15" s="7" t="s">
        <v>82</v>
      </c>
      <c r="B15" s="12" t="s">
        <v>5</v>
      </c>
      <c r="C15" s="10">
        <v>586</v>
      </c>
      <c r="D15" s="10">
        <v>588</v>
      </c>
      <c r="E15" s="10">
        <v>590</v>
      </c>
      <c r="F15" s="10">
        <v>621</v>
      </c>
      <c r="G15" s="10">
        <v>633</v>
      </c>
      <c r="H15" s="10">
        <v>691</v>
      </c>
      <c r="I15" s="9">
        <v>776</v>
      </c>
      <c r="J15" s="11" t="s">
        <v>8</v>
      </c>
      <c r="K15" s="16" t="s">
        <v>5</v>
      </c>
      <c r="L15" s="17">
        <f>(C15+C17+C21+C23)</f>
        <v>1570</v>
      </c>
      <c r="M15" s="14">
        <f>SUM(L15/L19)</f>
        <v>0.3563322741715842</v>
      </c>
      <c r="N15" s="2">
        <v>2</v>
      </c>
    </row>
    <row r="16" spans="1:14" s="2" customFormat="1" ht="16.5" customHeight="1" thickBot="1">
      <c r="A16" s="7" t="s">
        <v>113</v>
      </c>
      <c r="B16" s="8" t="s">
        <v>3</v>
      </c>
      <c r="C16" s="10">
        <v>550</v>
      </c>
      <c r="D16" s="10">
        <v>552</v>
      </c>
      <c r="E16" s="10">
        <v>558</v>
      </c>
      <c r="F16" s="10">
        <v>578</v>
      </c>
      <c r="G16" s="10">
        <v>640</v>
      </c>
      <c r="H16" s="10">
        <v>677</v>
      </c>
      <c r="I16" s="9">
        <v>748</v>
      </c>
      <c r="J16" s="11" t="s">
        <v>7</v>
      </c>
      <c r="K16" s="20" t="s">
        <v>3</v>
      </c>
      <c r="L16" s="17">
        <f>(C16+C19+C22)</f>
        <v>1184</v>
      </c>
      <c r="M16" s="14">
        <f>SUM(L16/L19)</f>
        <v>0.26872446663640492</v>
      </c>
      <c r="N16" s="2">
        <v>2</v>
      </c>
    </row>
    <row r="17" spans="1:15" s="2" customFormat="1" ht="16.5" customHeight="1" thickBot="1">
      <c r="A17" s="7" t="s">
        <v>39</v>
      </c>
      <c r="B17" s="12" t="s">
        <v>5</v>
      </c>
      <c r="C17" s="10">
        <v>481</v>
      </c>
      <c r="D17" s="10">
        <v>483</v>
      </c>
      <c r="E17" s="10">
        <v>495</v>
      </c>
      <c r="F17" s="10">
        <v>540</v>
      </c>
      <c r="G17" s="10">
        <v>562</v>
      </c>
      <c r="H17" s="10">
        <v>634</v>
      </c>
      <c r="I17" s="9">
        <v>690</v>
      </c>
      <c r="J17" s="11" t="s">
        <v>6</v>
      </c>
      <c r="K17" s="21" t="s">
        <v>15</v>
      </c>
      <c r="L17" s="17">
        <f>(C14+C18+C25)</f>
        <v>1198</v>
      </c>
      <c r="M17" s="14">
        <f>SUM(L17/L19)</f>
        <v>0.27190195188379485</v>
      </c>
      <c r="N17" s="2">
        <v>1</v>
      </c>
    </row>
    <row r="18" spans="1:15" s="2" customFormat="1" ht="16.5" customHeight="1" thickBot="1">
      <c r="A18" s="18" t="s">
        <v>117</v>
      </c>
      <c r="B18" s="22" t="s">
        <v>15</v>
      </c>
      <c r="C18" s="10">
        <v>443</v>
      </c>
      <c r="D18" s="10">
        <v>456</v>
      </c>
      <c r="E18" s="10">
        <v>468</v>
      </c>
      <c r="F18" s="10">
        <v>508</v>
      </c>
      <c r="G18" s="10">
        <v>516</v>
      </c>
      <c r="H18" s="10">
        <v>528</v>
      </c>
      <c r="I18" s="10">
        <v>582</v>
      </c>
      <c r="J18" s="11"/>
      <c r="K18" s="13" t="s">
        <v>16</v>
      </c>
      <c r="L18" s="17">
        <f>(C20+C24)</f>
        <v>454</v>
      </c>
      <c r="M18" s="14">
        <f>SUM(L18/L19)</f>
        <v>0.10304130730821606</v>
      </c>
    </row>
    <row r="19" spans="1:15" s="2" customFormat="1" ht="16.5" customHeight="1" thickBot="1">
      <c r="A19" s="7" t="s">
        <v>115</v>
      </c>
      <c r="B19" s="8" t="s">
        <v>3</v>
      </c>
      <c r="C19" s="10">
        <v>397</v>
      </c>
      <c r="D19" s="10">
        <v>405</v>
      </c>
      <c r="E19" s="10">
        <v>413</v>
      </c>
      <c r="F19" s="10">
        <v>417</v>
      </c>
      <c r="G19" s="10">
        <v>486</v>
      </c>
      <c r="H19" s="10">
        <v>537</v>
      </c>
      <c r="I19" s="9">
        <v>675</v>
      </c>
      <c r="J19" s="11" t="s">
        <v>10</v>
      </c>
      <c r="K19" s="13"/>
      <c r="L19" s="24">
        <v>4406</v>
      </c>
      <c r="M19" s="14"/>
    </row>
    <row r="20" spans="1:15" s="2" customFormat="1" ht="16.5" customHeight="1" thickBot="1">
      <c r="A20" s="18" t="s">
        <v>45</v>
      </c>
      <c r="B20" s="23" t="s">
        <v>14</v>
      </c>
      <c r="C20" s="10">
        <v>352</v>
      </c>
      <c r="D20" s="10">
        <v>355</v>
      </c>
      <c r="E20" s="10">
        <v>382</v>
      </c>
      <c r="F20" s="10">
        <v>391</v>
      </c>
      <c r="G20" s="10">
        <v>410</v>
      </c>
      <c r="H20" s="10">
        <v>490</v>
      </c>
      <c r="I20" s="10" t="s">
        <v>19</v>
      </c>
    </row>
    <row r="21" spans="1:15" s="2" customFormat="1" ht="16.5" customHeight="1" thickBot="1">
      <c r="A21" s="18" t="s">
        <v>40</v>
      </c>
      <c r="B21" s="19" t="s">
        <v>5</v>
      </c>
      <c r="C21" s="10">
        <v>329</v>
      </c>
      <c r="D21" s="10">
        <v>337</v>
      </c>
      <c r="E21" s="10">
        <v>344</v>
      </c>
      <c r="F21" s="10">
        <v>348</v>
      </c>
      <c r="G21" s="10">
        <v>360</v>
      </c>
      <c r="H21" s="10" t="s">
        <v>19</v>
      </c>
    </row>
    <row r="22" spans="1:15" s="2" customFormat="1" ht="16.5" customHeight="1" thickBot="1">
      <c r="A22" s="18" t="s">
        <v>114</v>
      </c>
      <c r="B22" s="27" t="s">
        <v>3</v>
      </c>
      <c r="C22" s="10">
        <v>237</v>
      </c>
      <c r="D22" s="10">
        <v>240</v>
      </c>
      <c r="E22" s="10">
        <v>243</v>
      </c>
      <c r="F22" s="10">
        <v>247</v>
      </c>
      <c r="G22" s="10" t="s">
        <v>19</v>
      </c>
    </row>
    <row r="23" spans="1:15" s="2" customFormat="1" ht="16.5" customHeight="1" thickBot="1">
      <c r="A23" s="18" t="s">
        <v>111</v>
      </c>
      <c r="B23" s="19" t="s">
        <v>5</v>
      </c>
      <c r="C23" s="10">
        <v>174</v>
      </c>
      <c r="D23" s="10">
        <v>176</v>
      </c>
      <c r="E23" s="10">
        <v>179</v>
      </c>
      <c r="F23" s="10" t="s">
        <v>19</v>
      </c>
    </row>
    <row r="24" spans="1:15" s="2" customFormat="1" ht="16.5" customHeight="1" thickBot="1">
      <c r="A24" s="18" t="s">
        <v>112</v>
      </c>
      <c r="B24" s="23" t="s">
        <v>14</v>
      </c>
      <c r="C24" s="10">
        <v>102</v>
      </c>
      <c r="D24" s="10">
        <v>104</v>
      </c>
      <c r="E24" s="10" t="s">
        <v>19</v>
      </c>
    </row>
    <row r="25" spans="1:15" s="2" customFormat="1" ht="16.5" customHeight="1" thickBot="1">
      <c r="A25" s="18" t="s">
        <v>116</v>
      </c>
      <c r="B25" s="22" t="s">
        <v>15</v>
      </c>
      <c r="C25" s="10">
        <v>84</v>
      </c>
      <c r="D25" s="10" t="s">
        <v>19</v>
      </c>
    </row>
    <row r="26" spans="1:15" s="2" customFormat="1" ht="11.25" customHeight="1">
      <c r="A26" s="28"/>
      <c r="B26" s="29"/>
      <c r="C26" s="44"/>
      <c r="D26" s="44"/>
      <c r="E26" s="44"/>
      <c r="F26" s="17"/>
      <c r="G26" s="17"/>
      <c r="H26" s="17"/>
      <c r="I26" s="17"/>
      <c r="J26" s="17"/>
      <c r="K26" s="17"/>
      <c r="L26" s="17"/>
      <c r="M26" s="17"/>
      <c r="N26" s="43"/>
    </row>
    <row r="27" spans="1:15" s="2" customFormat="1" ht="17.45" customHeight="1">
      <c r="A27" s="1" t="s">
        <v>118</v>
      </c>
    </row>
    <row r="28" spans="1:15" s="2" customFormat="1" ht="8.25" customHeight="1" thickBot="1">
      <c r="A28" s="1"/>
    </row>
    <row r="29" spans="1:15" s="2" customFormat="1" ht="17.45" customHeight="1" thickBot="1">
      <c r="A29" s="4" t="s">
        <v>0</v>
      </c>
      <c r="B29" s="5" t="s">
        <v>1</v>
      </c>
      <c r="C29" s="5" t="s">
        <v>2</v>
      </c>
      <c r="D29" s="5">
        <v>2</v>
      </c>
      <c r="E29" s="5">
        <v>3</v>
      </c>
      <c r="F29" s="5">
        <v>4</v>
      </c>
      <c r="G29" s="5">
        <v>5</v>
      </c>
      <c r="H29" s="5">
        <v>6</v>
      </c>
      <c r="I29" s="5">
        <v>7</v>
      </c>
      <c r="J29" s="5">
        <v>8</v>
      </c>
      <c r="K29" s="5"/>
      <c r="L29" s="13" t="s">
        <v>9</v>
      </c>
      <c r="M29" s="14">
        <f>(4721/8611)</f>
        <v>0.54825223551271629</v>
      </c>
    </row>
    <row r="30" spans="1:15" s="2" customFormat="1" ht="17.45" customHeight="1" thickBot="1">
      <c r="A30" s="7" t="s">
        <v>143</v>
      </c>
      <c r="B30" s="42" t="s">
        <v>15</v>
      </c>
      <c r="C30" s="9">
        <v>842</v>
      </c>
      <c r="D30" s="10"/>
      <c r="E30" s="10"/>
      <c r="F30" s="10"/>
      <c r="G30" s="10"/>
      <c r="H30" s="10"/>
      <c r="I30" s="9"/>
      <c r="J30" s="10"/>
      <c r="K30" s="11" t="s">
        <v>4</v>
      </c>
      <c r="M30" s="13" t="s">
        <v>11</v>
      </c>
      <c r="N30" s="13" t="s">
        <v>12</v>
      </c>
      <c r="O30" s="13" t="s">
        <v>13</v>
      </c>
    </row>
    <row r="31" spans="1:15" s="2" customFormat="1" ht="17.45" customHeight="1" thickBot="1">
      <c r="A31" s="7" t="s">
        <v>53</v>
      </c>
      <c r="B31" s="8" t="s">
        <v>3</v>
      </c>
      <c r="C31" s="10">
        <v>676</v>
      </c>
      <c r="D31" s="10">
        <v>684</v>
      </c>
      <c r="E31" s="10">
        <v>691</v>
      </c>
      <c r="F31" s="10">
        <v>712</v>
      </c>
      <c r="G31" s="10">
        <v>768</v>
      </c>
      <c r="H31" s="9">
        <v>915</v>
      </c>
      <c r="I31" s="9"/>
      <c r="J31" s="10"/>
      <c r="K31" s="11" t="s">
        <v>8</v>
      </c>
      <c r="L31" s="16" t="s">
        <v>5</v>
      </c>
      <c r="M31" s="17">
        <f>(C32+C34+C35)</f>
        <v>1610</v>
      </c>
      <c r="N31" s="14">
        <f>SUM(M31/M36)</f>
        <v>0.34631103463110346</v>
      </c>
      <c r="O31" s="2">
        <v>2</v>
      </c>
    </row>
    <row r="32" spans="1:15" s="2" customFormat="1" ht="17.45" customHeight="1" thickBot="1">
      <c r="A32" s="7" t="s">
        <v>55</v>
      </c>
      <c r="B32" s="12" t="s">
        <v>5</v>
      </c>
      <c r="C32" s="10">
        <v>651</v>
      </c>
      <c r="D32" s="10">
        <v>660</v>
      </c>
      <c r="E32" s="10">
        <v>673</v>
      </c>
      <c r="F32" s="10">
        <v>718</v>
      </c>
      <c r="G32" s="10">
        <v>735</v>
      </c>
      <c r="H32" s="9">
        <v>825</v>
      </c>
      <c r="I32" s="10"/>
      <c r="J32" s="9"/>
      <c r="K32" s="11" t="s">
        <v>7</v>
      </c>
      <c r="L32" s="20" t="s">
        <v>3</v>
      </c>
      <c r="M32" s="17">
        <f>(C31+C33+C36+C37)</f>
        <v>1953</v>
      </c>
      <c r="N32" s="14">
        <f>SUM(M32/M36)</f>
        <v>0.42009034200903422</v>
      </c>
      <c r="O32" s="2">
        <v>2</v>
      </c>
    </row>
    <row r="33" spans="1:15" s="2" customFormat="1" ht="17.45" customHeight="1" thickBot="1">
      <c r="A33" s="7" t="s">
        <v>90</v>
      </c>
      <c r="B33" s="8" t="s">
        <v>3</v>
      </c>
      <c r="C33" s="10">
        <v>619</v>
      </c>
      <c r="D33" s="10">
        <v>627</v>
      </c>
      <c r="E33" s="10">
        <v>639</v>
      </c>
      <c r="F33" s="10">
        <v>649</v>
      </c>
      <c r="G33" s="10">
        <v>691</v>
      </c>
      <c r="H33" s="9">
        <v>860</v>
      </c>
      <c r="I33" s="10"/>
      <c r="J33" s="10"/>
      <c r="K33" s="11" t="s">
        <v>6</v>
      </c>
      <c r="L33" s="21" t="s">
        <v>15</v>
      </c>
      <c r="M33" s="17">
        <v>842</v>
      </c>
      <c r="N33" s="14">
        <f>SUM(M33/M36)</f>
        <v>0.18111421811142181</v>
      </c>
      <c r="O33" s="2">
        <v>1</v>
      </c>
    </row>
    <row r="34" spans="1:15" s="2" customFormat="1" ht="17.45" customHeight="1" thickBot="1">
      <c r="A34" s="18" t="s">
        <v>88</v>
      </c>
      <c r="B34" s="19" t="s">
        <v>5</v>
      </c>
      <c r="C34" s="10">
        <v>498</v>
      </c>
      <c r="D34" s="10">
        <v>502</v>
      </c>
      <c r="E34" s="10">
        <v>505</v>
      </c>
      <c r="F34" s="10">
        <v>516</v>
      </c>
      <c r="G34" s="10">
        <v>522</v>
      </c>
      <c r="H34" s="10">
        <v>531</v>
      </c>
      <c r="I34" s="10">
        <v>545</v>
      </c>
      <c r="J34" s="10">
        <v>564</v>
      </c>
      <c r="K34" s="11"/>
      <c r="L34" s="47" t="s">
        <v>20</v>
      </c>
      <c r="M34" s="17">
        <v>76</v>
      </c>
      <c r="N34" s="14">
        <f>SUM(M34/M36)</f>
        <v>1.6347601634760164E-2</v>
      </c>
    </row>
    <row r="35" spans="1:15" s="2" customFormat="1" ht="17.45" customHeight="1" thickBot="1">
      <c r="A35" s="7" t="s">
        <v>119</v>
      </c>
      <c r="B35" s="12" t="s">
        <v>5</v>
      </c>
      <c r="C35" s="10">
        <v>461</v>
      </c>
      <c r="D35" s="10">
        <v>464</v>
      </c>
      <c r="E35" s="10">
        <v>468</v>
      </c>
      <c r="F35" s="10">
        <v>498</v>
      </c>
      <c r="G35" s="10">
        <v>601</v>
      </c>
      <c r="H35" s="10">
        <v>627</v>
      </c>
      <c r="I35" s="10">
        <v>651</v>
      </c>
      <c r="J35" s="9">
        <v>688</v>
      </c>
      <c r="K35" s="11" t="s">
        <v>10</v>
      </c>
      <c r="L35" s="13" t="s">
        <v>16</v>
      </c>
      <c r="M35" s="17">
        <v>168</v>
      </c>
      <c r="N35" s="14">
        <f>SUM(M35/M36)</f>
        <v>3.6136803613680359E-2</v>
      </c>
    </row>
    <row r="36" spans="1:15" s="2" customFormat="1" ht="17.45" customHeight="1" thickBot="1">
      <c r="A36" s="18" t="s">
        <v>120</v>
      </c>
      <c r="B36" s="27" t="s">
        <v>3</v>
      </c>
      <c r="C36" s="10">
        <v>396</v>
      </c>
      <c r="D36" s="10">
        <v>412</v>
      </c>
      <c r="E36" s="10">
        <v>431</v>
      </c>
      <c r="F36" s="10">
        <v>454</v>
      </c>
      <c r="G36" s="10">
        <v>506</v>
      </c>
      <c r="H36" s="10" t="s">
        <v>19</v>
      </c>
      <c r="L36" s="25"/>
      <c r="M36" s="24">
        <v>4649</v>
      </c>
      <c r="N36" s="14"/>
    </row>
    <row r="37" spans="1:15" s="2" customFormat="1" ht="17.45" customHeight="1" thickBot="1">
      <c r="A37" s="18" t="s">
        <v>121</v>
      </c>
      <c r="B37" s="27" t="s">
        <v>3</v>
      </c>
      <c r="C37" s="10">
        <v>262</v>
      </c>
      <c r="D37" s="10">
        <v>263</v>
      </c>
      <c r="E37" s="10">
        <v>266</v>
      </c>
      <c r="F37" s="10">
        <v>298</v>
      </c>
      <c r="G37" s="10" t="s">
        <v>19</v>
      </c>
      <c r="I37" s="17"/>
      <c r="J37" s="14"/>
    </row>
    <row r="38" spans="1:15" s="2" customFormat="1" ht="17.45" customHeight="1" thickBot="1">
      <c r="A38" s="18" t="s">
        <v>36</v>
      </c>
      <c r="B38" s="23" t="s">
        <v>14</v>
      </c>
      <c r="C38" s="10">
        <v>168</v>
      </c>
      <c r="D38" s="10">
        <v>188</v>
      </c>
      <c r="E38" s="10">
        <v>194</v>
      </c>
      <c r="F38" s="10" t="s">
        <v>19</v>
      </c>
      <c r="J38" s="14"/>
    </row>
    <row r="39" spans="1:15" s="2" customFormat="1" ht="17.45" customHeight="1" thickBot="1">
      <c r="A39" s="18" t="s">
        <v>122</v>
      </c>
      <c r="B39" s="46" t="s">
        <v>20</v>
      </c>
      <c r="C39" s="10">
        <v>76</v>
      </c>
      <c r="D39" s="10" t="s">
        <v>19</v>
      </c>
      <c r="H39" s="21"/>
      <c r="I39" s="17"/>
      <c r="J39" s="14"/>
    </row>
    <row r="41" spans="1:15" s="2" customFormat="1" ht="17.45" customHeight="1">
      <c r="A41" s="1" t="s">
        <v>123</v>
      </c>
    </row>
    <row r="42" spans="1:15" s="2" customFormat="1" ht="10.5" customHeight="1" thickBot="1">
      <c r="A42" s="1"/>
    </row>
    <row r="43" spans="1:15" s="2" customFormat="1" ht="16.5" customHeight="1" thickBot="1">
      <c r="A43" s="4" t="s">
        <v>0</v>
      </c>
      <c r="B43" s="5" t="s">
        <v>1</v>
      </c>
      <c r="C43" s="5" t="s">
        <v>2</v>
      </c>
      <c r="D43" s="5">
        <v>2</v>
      </c>
      <c r="E43" s="5">
        <v>3</v>
      </c>
      <c r="F43" s="5">
        <v>4</v>
      </c>
      <c r="G43" s="6"/>
      <c r="H43" s="13" t="s">
        <v>9</v>
      </c>
      <c r="I43" s="14">
        <f>(2322/4869)</f>
        <v>0.47689463955637706</v>
      </c>
    </row>
    <row r="44" spans="1:15" s="2" customFormat="1" ht="16.5" customHeight="1" thickBot="1">
      <c r="A44" s="7" t="s">
        <v>124</v>
      </c>
      <c r="B44" s="12" t="s">
        <v>5</v>
      </c>
      <c r="C44" s="10">
        <v>519</v>
      </c>
      <c r="D44" s="10">
        <v>537</v>
      </c>
      <c r="E44" s="9">
        <v>655</v>
      </c>
      <c r="F44" s="10"/>
      <c r="G44" s="11" t="s">
        <v>4</v>
      </c>
      <c r="I44" s="13" t="s">
        <v>11</v>
      </c>
      <c r="J44" s="13" t="s">
        <v>12</v>
      </c>
      <c r="K44" s="13" t="s">
        <v>13</v>
      </c>
    </row>
    <row r="45" spans="1:15" s="2" customFormat="1" ht="16.5" customHeight="1" thickBot="1">
      <c r="A45" s="7" t="s">
        <v>125</v>
      </c>
      <c r="B45" s="12" t="s">
        <v>5</v>
      </c>
      <c r="C45" s="10">
        <v>451</v>
      </c>
      <c r="D45" s="10">
        <v>482</v>
      </c>
      <c r="E45" s="10">
        <v>517</v>
      </c>
      <c r="F45" s="9">
        <v>546</v>
      </c>
      <c r="G45" s="11" t="s">
        <v>7</v>
      </c>
      <c r="H45" s="16" t="s">
        <v>5</v>
      </c>
      <c r="I45" s="17">
        <f>(C44+C45)</f>
        <v>970</v>
      </c>
      <c r="J45" s="14">
        <f>SUM(I45/I49)</f>
        <v>0.42581211589113255</v>
      </c>
      <c r="K45" s="2">
        <v>2</v>
      </c>
    </row>
    <row r="46" spans="1:15" s="2" customFormat="1" ht="16.5" customHeight="1" thickBot="1">
      <c r="A46" s="7" t="s">
        <v>60</v>
      </c>
      <c r="B46" s="8" t="s">
        <v>3</v>
      </c>
      <c r="C46" s="10">
        <v>380</v>
      </c>
      <c r="D46" s="10">
        <v>471</v>
      </c>
      <c r="E46" s="10">
        <v>556</v>
      </c>
      <c r="F46" s="9">
        <v>599</v>
      </c>
      <c r="G46" s="11" t="s">
        <v>8</v>
      </c>
      <c r="H46" s="20" t="s">
        <v>3</v>
      </c>
      <c r="I46" s="17">
        <f>(C46+C49)</f>
        <v>623</v>
      </c>
      <c r="J46" s="14">
        <f>SUM(I46/I49)</f>
        <v>0.27348551360842843</v>
      </c>
      <c r="K46" s="2">
        <v>1</v>
      </c>
    </row>
    <row r="47" spans="1:15" s="2" customFormat="1" ht="16.5" customHeight="1" thickBot="1">
      <c r="A47" s="18" t="s">
        <v>73</v>
      </c>
      <c r="B47" s="22" t="s">
        <v>15</v>
      </c>
      <c r="C47" s="10">
        <v>345</v>
      </c>
      <c r="D47" s="10">
        <v>370</v>
      </c>
      <c r="E47" s="10" t="s">
        <v>19</v>
      </c>
      <c r="H47" s="21" t="s">
        <v>15</v>
      </c>
      <c r="I47" s="17">
        <v>345</v>
      </c>
      <c r="J47" s="14">
        <f>SUM(I47/I49)</f>
        <v>0.1514486391571554</v>
      </c>
    </row>
    <row r="48" spans="1:15" s="2" customFormat="1" ht="16.5" customHeight="1" thickBot="1">
      <c r="A48" s="18" t="s">
        <v>126</v>
      </c>
      <c r="B48" s="76" t="s">
        <v>28</v>
      </c>
      <c r="C48" s="10">
        <v>340</v>
      </c>
      <c r="D48" s="10">
        <v>395</v>
      </c>
      <c r="E48" s="10">
        <v>457</v>
      </c>
      <c r="F48" s="10">
        <v>469</v>
      </c>
      <c r="G48" s="11"/>
      <c r="H48" s="73" t="s">
        <v>28</v>
      </c>
      <c r="I48" s="17">
        <v>340</v>
      </c>
      <c r="J48" s="14">
        <f>SUM(I48/I49)</f>
        <v>0.14925373134328357</v>
      </c>
    </row>
    <row r="49" spans="1:19" s="2" customFormat="1" ht="16.5" customHeight="1" thickBot="1">
      <c r="A49" s="18" t="s">
        <v>95</v>
      </c>
      <c r="B49" s="27" t="s">
        <v>3</v>
      </c>
      <c r="C49" s="10">
        <v>243</v>
      </c>
      <c r="D49" s="10" t="s">
        <v>19</v>
      </c>
      <c r="H49" s="25"/>
      <c r="I49" s="24">
        <v>2278</v>
      </c>
      <c r="J49" s="14"/>
    </row>
    <row r="51" spans="1:19" s="2" customFormat="1" ht="17.45" customHeight="1">
      <c r="A51" s="1" t="s">
        <v>127</v>
      </c>
    </row>
    <row r="52" spans="1:19" s="2" customFormat="1" ht="10.5" customHeight="1" thickBot="1">
      <c r="A52" s="1"/>
    </row>
    <row r="53" spans="1:19" s="2" customFormat="1" ht="16.5" customHeight="1" thickBot="1">
      <c r="A53" s="4" t="s">
        <v>0</v>
      </c>
      <c r="B53" s="5" t="s">
        <v>1</v>
      </c>
      <c r="C53" s="5" t="s">
        <v>2</v>
      </c>
      <c r="D53" s="5">
        <v>2</v>
      </c>
      <c r="E53" s="5">
        <v>3</v>
      </c>
      <c r="F53" s="5">
        <v>4</v>
      </c>
      <c r="G53" s="5">
        <v>5</v>
      </c>
      <c r="H53" s="5">
        <v>6</v>
      </c>
      <c r="I53" s="6"/>
      <c r="J53" s="13" t="s">
        <v>9</v>
      </c>
      <c r="K53" s="14">
        <f>(3659/8791)</f>
        <v>0.41622113525196225</v>
      </c>
    </row>
    <row r="54" spans="1:19" s="2" customFormat="1" ht="16.5" customHeight="1" thickBot="1">
      <c r="A54" s="7" t="s">
        <v>132</v>
      </c>
      <c r="B54" s="8" t="s">
        <v>3</v>
      </c>
      <c r="C54" s="9">
        <v>625</v>
      </c>
      <c r="D54" s="10"/>
      <c r="E54" s="10"/>
      <c r="F54" s="10"/>
      <c r="G54" s="10"/>
      <c r="H54" s="10"/>
      <c r="I54" s="11" t="s">
        <v>4</v>
      </c>
      <c r="K54" s="13" t="s">
        <v>11</v>
      </c>
      <c r="L54" s="13" t="s">
        <v>12</v>
      </c>
      <c r="M54" s="13" t="s">
        <v>13</v>
      </c>
    </row>
    <row r="55" spans="1:19" s="2" customFormat="1" ht="16.5" customHeight="1" thickBot="1">
      <c r="A55" s="7" t="s">
        <v>128</v>
      </c>
      <c r="B55" s="8" t="s">
        <v>3</v>
      </c>
      <c r="C55" s="9">
        <v>601</v>
      </c>
      <c r="D55" s="9"/>
      <c r="E55" s="10"/>
      <c r="F55" s="10"/>
      <c r="G55" s="10"/>
      <c r="H55" s="10"/>
      <c r="I55" s="11" t="s">
        <v>8</v>
      </c>
      <c r="J55" s="16" t="s">
        <v>5</v>
      </c>
      <c r="K55" s="17">
        <f>(C56+C58+C60+C61)</f>
        <v>1448</v>
      </c>
      <c r="L55" s="14">
        <f>SUM(K55/K60)</f>
        <v>0.40289371174179189</v>
      </c>
      <c r="M55" s="2">
        <v>2</v>
      </c>
    </row>
    <row r="56" spans="1:19" s="2" customFormat="1" ht="16.5" customHeight="1" thickBot="1">
      <c r="A56" s="7" t="s">
        <v>131</v>
      </c>
      <c r="B56" s="12" t="s">
        <v>5</v>
      </c>
      <c r="C56" s="10">
        <v>514</v>
      </c>
      <c r="D56" s="10">
        <v>523</v>
      </c>
      <c r="E56" s="10">
        <v>565</v>
      </c>
      <c r="F56" s="10">
        <v>569</v>
      </c>
      <c r="G56" s="9">
        <v>624</v>
      </c>
      <c r="H56" s="10"/>
      <c r="I56" s="11" t="s">
        <v>7</v>
      </c>
      <c r="J56" s="20" t="s">
        <v>3</v>
      </c>
      <c r="K56" s="17">
        <f>(C54+C55)</f>
        <v>1226</v>
      </c>
      <c r="L56" s="14">
        <f>SUM(K56/K60)</f>
        <v>0.34112409571508068</v>
      </c>
      <c r="M56" s="2">
        <v>2</v>
      </c>
    </row>
    <row r="57" spans="1:19" s="2" customFormat="1" ht="16.5" customHeight="1" thickBot="1">
      <c r="A57" s="7" t="s">
        <v>71</v>
      </c>
      <c r="B57" s="74" t="s">
        <v>28</v>
      </c>
      <c r="C57" s="10">
        <v>453</v>
      </c>
      <c r="D57" s="10">
        <v>468</v>
      </c>
      <c r="E57" s="10">
        <v>508</v>
      </c>
      <c r="F57" s="10">
        <v>516</v>
      </c>
      <c r="G57" s="9">
        <v>622</v>
      </c>
      <c r="H57" s="10"/>
      <c r="I57" s="11" t="s">
        <v>6</v>
      </c>
      <c r="J57" s="21" t="s">
        <v>15</v>
      </c>
      <c r="K57" s="17">
        <v>343</v>
      </c>
      <c r="L57" s="14">
        <f>SUM(K57/K60)</f>
        <v>9.5436839176405122E-2</v>
      </c>
    </row>
    <row r="58" spans="1:19" s="2" customFormat="1" ht="16.5" customHeight="1" thickBot="1">
      <c r="A58" s="7" t="s">
        <v>129</v>
      </c>
      <c r="B58" s="12" t="s">
        <v>5</v>
      </c>
      <c r="C58" s="10">
        <v>387</v>
      </c>
      <c r="D58" s="10">
        <v>400</v>
      </c>
      <c r="E58" s="10">
        <v>443</v>
      </c>
      <c r="F58" s="10">
        <v>447</v>
      </c>
      <c r="G58" s="10">
        <v>499</v>
      </c>
      <c r="H58" s="9">
        <v>511</v>
      </c>
      <c r="I58" s="11" t="s">
        <v>10</v>
      </c>
      <c r="J58" s="73" t="s">
        <v>28</v>
      </c>
      <c r="K58" s="17">
        <v>453</v>
      </c>
      <c r="L58" s="14">
        <f>SUM(K58/K60)</f>
        <v>0.12604340567612687</v>
      </c>
      <c r="M58" s="2">
        <v>1</v>
      </c>
    </row>
    <row r="59" spans="1:19" s="2" customFormat="1" ht="16.5" customHeight="1" thickBot="1">
      <c r="A59" s="18" t="s">
        <v>130</v>
      </c>
      <c r="B59" s="22" t="s">
        <v>15</v>
      </c>
      <c r="C59" s="10">
        <v>343</v>
      </c>
      <c r="D59" s="10">
        <v>359</v>
      </c>
      <c r="E59" s="10">
        <v>386</v>
      </c>
      <c r="F59" s="10">
        <v>391</v>
      </c>
      <c r="G59" s="10" t="s">
        <v>19</v>
      </c>
      <c r="J59" s="13" t="s">
        <v>16</v>
      </c>
      <c r="K59" s="17">
        <v>124</v>
      </c>
      <c r="L59" s="14">
        <f>SUM(K59/K60)</f>
        <v>3.450194769059544E-2</v>
      </c>
    </row>
    <row r="60" spans="1:19" s="2" customFormat="1" ht="16.5" customHeight="1" thickBot="1">
      <c r="A60" s="18" t="s">
        <v>133</v>
      </c>
      <c r="B60" s="19" t="s">
        <v>5</v>
      </c>
      <c r="C60" s="10">
        <v>327</v>
      </c>
      <c r="D60" s="10">
        <v>348</v>
      </c>
      <c r="E60" s="10">
        <v>400</v>
      </c>
      <c r="F60" s="10">
        <v>404</v>
      </c>
      <c r="G60" s="10">
        <v>468</v>
      </c>
      <c r="H60" s="10">
        <v>480</v>
      </c>
      <c r="I60" s="11"/>
      <c r="K60" s="24">
        <v>3594</v>
      </c>
    </row>
    <row r="61" spans="1:19" s="2" customFormat="1" ht="16.5" customHeight="1" thickBot="1">
      <c r="A61" s="18" t="s">
        <v>134</v>
      </c>
      <c r="B61" s="19" t="s">
        <v>5</v>
      </c>
      <c r="C61" s="10">
        <v>220</v>
      </c>
      <c r="D61" s="10">
        <v>232</v>
      </c>
      <c r="E61" s="10" t="s">
        <v>19</v>
      </c>
    </row>
    <row r="62" spans="1:19" s="2" customFormat="1" ht="16.5" customHeight="1" thickBot="1">
      <c r="A62" s="18" t="s">
        <v>104</v>
      </c>
      <c r="B62" s="23" t="s">
        <v>14</v>
      </c>
      <c r="C62" s="10">
        <v>124</v>
      </c>
      <c r="D62" s="10" t="s">
        <v>19</v>
      </c>
    </row>
    <row r="63" spans="1:19" s="2" customFormat="1" ht="11.25" customHeight="1">
      <c r="A63" s="28"/>
      <c r="B63" s="29"/>
      <c r="C63" s="28"/>
      <c r="D63" s="28"/>
      <c r="E63" s="28"/>
      <c r="N63" s="14"/>
    </row>
    <row r="64" spans="1:19" s="31" customFormat="1" ht="15" customHeight="1">
      <c r="B64" s="35" t="s">
        <v>18</v>
      </c>
      <c r="C64" s="37" t="s">
        <v>5</v>
      </c>
      <c r="D64" s="38" t="s">
        <v>3</v>
      </c>
      <c r="E64" s="39" t="s">
        <v>15</v>
      </c>
      <c r="F64" s="48" t="s">
        <v>20</v>
      </c>
      <c r="G64" s="75" t="s">
        <v>28</v>
      </c>
      <c r="H64" s="35" t="s">
        <v>16</v>
      </c>
      <c r="Q64" s="32"/>
      <c r="R64" s="33"/>
      <c r="S64" s="34"/>
    </row>
    <row r="65" spans="1:19" s="31" customFormat="1" ht="15" customHeight="1">
      <c r="A65" s="31" t="s">
        <v>11</v>
      </c>
      <c r="B65" s="36">
        <f>(K60+I49+H10+L19+M36)</f>
        <v>17575</v>
      </c>
      <c r="C65" s="33">
        <f>(K55+I45+M31+L15+H5)</f>
        <v>6397</v>
      </c>
      <c r="D65" s="33">
        <f>(K56+I46+M32+L16+H6)</f>
        <v>5501</v>
      </c>
      <c r="E65" s="33">
        <f>(K57+I47+M33+L17+H7)</f>
        <v>3277</v>
      </c>
      <c r="F65" s="33">
        <f>(M34+H8)</f>
        <v>658</v>
      </c>
      <c r="G65" s="33">
        <f>(I48+K58)</f>
        <v>793</v>
      </c>
      <c r="H65" s="33">
        <f>(K59+M35+L18+H9)</f>
        <v>949</v>
      </c>
      <c r="Q65" s="35"/>
      <c r="R65" s="36"/>
      <c r="S65" s="34"/>
    </row>
    <row r="66" spans="1:19" s="31" customFormat="1" ht="15" customHeight="1">
      <c r="A66" s="31" t="s">
        <v>12</v>
      </c>
      <c r="B66" s="41">
        <v>1</v>
      </c>
      <c r="C66" s="34">
        <f t="shared" ref="C66:E66" si="0">SUM(C65/$B$65)</f>
        <v>0.36398293029871975</v>
      </c>
      <c r="D66" s="34">
        <f t="shared" si="0"/>
        <v>0.31300142247510671</v>
      </c>
      <c r="E66" s="34">
        <f t="shared" si="0"/>
        <v>0.18645803698435279</v>
      </c>
      <c r="F66" s="34">
        <f>SUM(F65/$B$65)</f>
        <v>3.7439544807965859E-2</v>
      </c>
      <c r="G66" s="34">
        <f>SUM(G65/$B$65)</f>
        <v>4.5120910384068277E-2</v>
      </c>
      <c r="H66" s="34">
        <f>SUM(H65/$B$65)</f>
        <v>5.3997155049786631E-2</v>
      </c>
    </row>
    <row r="67" spans="1:19" s="31" customFormat="1" ht="15" customHeight="1">
      <c r="A67" s="31" t="s">
        <v>13</v>
      </c>
      <c r="B67" s="35">
        <v>21</v>
      </c>
      <c r="C67" s="31">
        <v>9</v>
      </c>
      <c r="D67" s="31">
        <v>7</v>
      </c>
      <c r="E67" s="31">
        <v>3</v>
      </c>
      <c r="F67" s="31">
        <v>1</v>
      </c>
      <c r="G67" s="31">
        <v>1</v>
      </c>
      <c r="H67" s="31">
        <v>0</v>
      </c>
    </row>
  </sheetData>
  <sortState ref="A54:C62">
    <sortCondition descending="1" ref="C54:C62"/>
  </sortState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S70"/>
  <sheetViews>
    <sheetView workbookViewId="0">
      <selection activeCell="M10" sqref="M10"/>
    </sheetView>
  </sheetViews>
  <sheetFormatPr defaultRowHeight="12.75"/>
  <cols>
    <col min="1" max="1" width="28.7109375" customWidth="1"/>
    <col min="2" max="2" width="8.42578125" customWidth="1"/>
    <col min="3" max="3" width="9.7109375" customWidth="1"/>
    <col min="4" max="15" width="8.7109375" customWidth="1"/>
  </cols>
  <sheetData>
    <row r="1" spans="1:15" s="2" customFormat="1" ht="16.5" customHeight="1">
      <c r="A1" s="1" t="s">
        <v>75</v>
      </c>
    </row>
    <row r="2" spans="1:15" s="2" customFormat="1" ht="9.75" customHeight="1" thickBot="1">
      <c r="A2" s="3"/>
    </row>
    <row r="3" spans="1:15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6"/>
      <c r="H3" s="13" t="s">
        <v>9</v>
      </c>
      <c r="I3" s="14">
        <f>(3082/5179)</f>
        <v>0.59509557829696857</v>
      </c>
    </row>
    <row r="4" spans="1:15" s="2" customFormat="1" ht="16.5" customHeight="1" thickBot="1">
      <c r="A4" s="7" t="s">
        <v>80</v>
      </c>
      <c r="B4" s="42" t="s">
        <v>15</v>
      </c>
      <c r="C4" s="9">
        <v>1002</v>
      </c>
      <c r="D4" s="10"/>
      <c r="E4" s="9"/>
      <c r="F4" s="10"/>
      <c r="G4" s="11" t="s">
        <v>4</v>
      </c>
      <c r="I4" s="13" t="s">
        <v>11</v>
      </c>
      <c r="J4" s="13" t="s">
        <v>12</v>
      </c>
      <c r="K4" s="13" t="s">
        <v>13</v>
      </c>
    </row>
    <row r="5" spans="1:15" s="2" customFormat="1" ht="16.5" customHeight="1" thickBot="1">
      <c r="A5" s="7" t="s">
        <v>78</v>
      </c>
      <c r="B5" s="8" t="s">
        <v>3</v>
      </c>
      <c r="C5" s="10">
        <v>708</v>
      </c>
      <c r="D5" s="9">
        <v>798</v>
      </c>
      <c r="E5" s="10"/>
      <c r="F5" s="9"/>
      <c r="G5" s="11" t="s">
        <v>8</v>
      </c>
      <c r="H5" s="16" t="s">
        <v>5</v>
      </c>
      <c r="I5" s="17">
        <f>(C7+C8)</f>
        <v>704</v>
      </c>
      <c r="J5" s="14">
        <f>SUM(I5/I9)</f>
        <v>0.23280423280423279</v>
      </c>
    </row>
    <row r="6" spans="1:15" s="2" customFormat="1" ht="16.5" customHeight="1" thickBot="1">
      <c r="A6" s="7" t="s">
        <v>79</v>
      </c>
      <c r="B6" s="72" t="s">
        <v>20</v>
      </c>
      <c r="C6" s="10">
        <v>610</v>
      </c>
      <c r="D6" s="10">
        <v>680</v>
      </c>
      <c r="E6" s="10">
        <v>693</v>
      </c>
      <c r="F6" s="9">
        <v>827</v>
      </c>
      <c r="G6" s="11" t="s">
        <v>7</v>
      </c>
      <c r="H6" s="20" t="s">
        <v>3</v>
      </c>
      <c r="I6" s="17">
        <v>708</v>
      </c>
      <c r="J6" s="14">
        <f>SUM(I6/I9)</f>
        <v>0.23412698412698413</v>
      </c>
      <c r="K6" s="2">
        <v>1</v>
      </c>
    </row>
    <row r="7" spans="1:15" s="2" customFormat="1" ht="16.5" customHeight="1" thickBot="1">
      <c r="A7" s="18" t="s">
        <v>76</v>
      </c>
      <c r="B7" s="19" t="s">
        <v>5</v>
      </c>
      <c r="C7" s="10">
        <v>358</v>
      </c>
      <c r="D7" s="10">
        <v>412</v>
      </c>
      <c r="E7" s="10">
        <v>426</v>
      </c>
      <c r="F7" s="10">
        <v>608</v>
      </c>
      <c r="G7" s="11"/>
      <c r="H7" s="21" t="s">
        <v>15</v>
      </c>
      <c r="I7" s="17">
        <v>1002</v>
      </c>
      <c r="J7" s="14">
        <f>SUM(I7/I9)</f>
        <v>0.33134920634920634</v>
      </c>
      <c r="K7" s="2">
        <v>1</v>
      </c>
    </row>
    <row r="8" spans="1:15" s="2" customFormat="1" ht="16.5" customHeight="1" thickBot="1">
      <c r="A8" s="18" t="s">
        <v>77</v>
      </c>
      <c r="B8" s="19" t="s">
        <v>5</v>
      </c>
      <c r="C8" s="10">
        <v>346</v>
      </c>
      <c r="D8" s="10">
        <v>377</v>
      </c>
      <c r="E8" s="10">
        <v>391</v>
      </c>
      <c r="F8" s="10" t="s">
        <v>19</v>
      </c>
      <c r="H8" s="47" t="s">
        <v>20</v>
      </c>
      <c r="I8" s="17">
        <v>610</v>
      </c>
      <c r="J8" s="14">
        <f>SUM(I8/I9)</f>
        <v>0.20171957671957672</v>
      </c>
      <c r="K8" s="2">
        <v>1</v>
      </c>
    </row>
    <row r="9" spans="1:15" s="2" customFormat="1" ht="16.5" customHeight="1">
      <c r="H9" s="13"/>
      <c r="I9" s="24">
        <v>3024</v>
      </c>
      <c r="J9" s="14"/>
    </row>
    <row r="10" spans="1:15" s="2" customFormat="1" ht="10.5" customHeight="1">
      <c r="A10" s="1"/>
    </row>
    <row r="11" spans="1:15" s="2" customFormat="1" ht="17.45" customHeight="1">
      <c r="A11" s="1" t="s">
        <v>81</v>
      </c>
    </row>
    <row r="12" spans="1:15" s="2" customFormat="1" ht="10.5" customHeight="1" thickBot="1">
      <c r="A12" s="1"/>
    </row>
    <row r="13" spans="1:15" s="2" customFormat="1" ht="16.5" customHeight="1" thickBot="1">
      <c r="A13" s="4" t="s">
        <v>0</v>
      </c>
      <c r="B13" s="5" t="s">
        <v>1</v>
      </c>
      <c r="C13" s="5" t="s">
        <v>2</v>
      </c>
      <c r="D13" s="5">
        <v>2</v>
      </c>
      <c r="E13" s="5">
        <v>3</v>
      </c>
      <c r="F13" s="5">
        <v>4</v>
      </c>
      <c r="G13" s="5">
        <v>5</v>
      </c>
      <c r="H13" s="5">
        <v>6</v>
      </c>
      <c r="I13" s="5">
        <v>7</v>
      </c>
      <c r="J13" s="5">
        <v>8</v>
      </c>
      <c r="K13" s="6"/>
      <c r="L13" s="13" t="s">
        <v>9</v>
      </c>
      <c r="M13" s="14">
        <f>(5375/9184)</f>
        <v>0.58525696864111498</v>
      </c>
    </row>
    <row r="14" spans="1:15" s="2" customFormat="1" ht="16.5" customHeight="1" thickBot="1">
      <c r="A14" s="7" t="s">
        <v>46</v>
      </c>
      <c r="B14" s="42" t="s">
        <v>15</v>
      </c>
      <c r="C14" s="9">
        <v>965</v>
      </c>
      <c r="D14" s="10"/>
      <c r="E14" s="10"/>
      <c r="F14" s="9"/>
      <c r="G14" s="9"/>
      <c r="H14" s="10"/>
      <c r="I14" s="9"/>
      <c r="J14" s="9"/>
      <c r="K14" s="11" t="s">
        <v>4</v>
      </c>
      <c r="M14" s="13" t="s">
        <v>11</v>
      </c>
      <c r="N14" s="13" t="s">
        <v>12</v>
      </c>
      <c r="O14" s="13" t="s">
        <v>13</v>
      </c>
    </row>
    <row r="15" spans="1:15" s="2" customFormat="1" ht="16.5" customHeight="1" thickBot="1">
      <c r="A15" s="7" t="s">
        <v>42</v>
      </c>
      <c r="B15" s="8" t="s">
        <v>3</v>
      </c>
      <c r="C15" s="9">
        <v>955</v>
      </c>
      <c r="D15" s="9"/>
      <c r="E15" s="10"/>
      <c r="F15" s="10"/>
      <c r="G15" s="10"/>
      <c r="H15" s="10"/>
      <c r="I15" s="9"/>
      <c r="J15" s="9"/>
      <c r="K15" s="11" t="s">
        <v>8</v>
      </c>
      <c r="L15" s="16" t="s">
        <v>5</v>
      </c>
      <c r="M15" s="17">
        <f>(C16+C17+C19+C21+C24)</f>
        <v>2093</v>
      </c>
      <c r="N15" s="14">
        <f>SUM(M15/M19)</f>
        <v>0.39670204700530703</v>
      </c>
      <c r="O15" s="2">
        <v>2</v>
      </c>
    </row>
    <row r="16" spans="1:15" s="2" customFormat="1" ht="16.5" customHeight="1" thickBot="1">
      <c r="A16" s="7" t="s">
        <v>39</v>
      </c>
      <c r="B16" s="12" t="s">
        <v>5</v>
      </c>
      <c r="C16" s="10">
        <v>668</v>
      </c>
      <c r="D16" s="10">
        <v>675</v>
      </c>
      <c r="E16" s="10">
        <v>691</v>
      </c>
      <c r="F16" s="10">
        <v>710</v>
      </c>
      <c r="G16" s="10">
        <v>721</v>
      </c>
      <c r="H16" s="10">
        <v>766</v>
      </c>
      <c r="I16" s="10">
        <v>820</v>
      </c>
      <c r="J16" s="9">
        <v>931</v>
      </c>
      <c r="K16" s="11" t="s">
        <v>7</v>
      </c>
      <c r="L16" s="20" t="s">
        <v>3</v>
      </c>
      <c r="M16" s="17">
        <f>(C15+C18+C20)</f>
        <v>1799</v>
      </c>
      <c r="N16" s="14">
        <f>SUM(M16/M19)</f>
        <v>0.34097801364670205</v>
      </c>
      <c r="O16" s="2">
        <v>2</v>
      </c>
    </row>
    <row r="17" spans="1:17" s="2" customFormat="1" ht="16.5" customHeight="1" thickBot="1">
      <c r="A17" s="7" t="s">
        <v>82</v>
      </c>
      <c r="B17" s="12" t="s">
        <v>5</v>
      </c>
      <c r="C17" s="10">
        <v>636</v>
      </c>
      <c r="D17" s="10">
        <v>656</v>
      </c>
      <c r="E17" s="10">
        <v>691</v>
      </c>
      <c r="F17" s="10">
        <v>697</v>
      </c>
      <c r="G17" s="10">
        <v>719</v>
      </c>
      <c r="H17" s="10">
        <v>776</v>
      </c>
      <c r="I17" s="10">
        <v>803</v>
      </c>
      <c r="J17" s="9">
        <v>890</v>
      </c>
      <c r="K17" s="11" t="s">
        <v>6</v>
      </c>
      <c r="L17" s="21" t="s">
        <v>15</v>
      </c>
      <c r="M17" s="17">
        <f>(C14+C22)</f>
        <v>1177</v>
      </c>
      <c r="N17" s="14">
        <f>SUM(M17/M19)</f>
        <v>0.22308567096285065</v>
      </c>
      <c r="O17" s="2">
        <v>1</v>
      </c>
    </row>
    <row r="18" spans="1:17" s="2" customFormat="1" ht="16.5" customHeight="1" thickBot="1">
      <c r="A18" s="18" t="s">
        <v>86</v>
      </c>
      <c r="B18" s="27" t="s">
        <v>3</v>
      </c>
      <c r="C18" s="10">
        <v>442</v>
      </c>
      <c r="D18" s="10">
        <v>447</v>
      </c>
      <c r="E18" s="10">
        <v>461</v>
      </c>
      <c r="F18" s="10">
        <v>480</v>
      </c>
      <c r="G18" s="10">
        <v>503</v>
      </c>
      <c r="H18" s="10">
        <v>533</v>
      </c>
      <c r="I18" s="10">
        <v>611</v>
      </c>
      <c r="J18" s="10">
        <v>654</v>
      </c>
      <c r="K18" s="11"/>
      <c r="L18" s="47" t="s">
        <v>20</v>
      </c>
      <c r="M18" s="17">
        <v>207</v>
      </c>
      <c r="N18" s="14">
        <f>SUM(M18/M19)</f>
        <v>3.9234268385140256E-2</v>
      </c>
    </row>
    <row r="19" spans="1:17" s="2" customFormat="1" ht="16.5" customHeight="1" thickBot="1">
      <c r="A19" s="18" t="s">
        <v>40</v>
      </c>
      <c r="B19" s="19" t="s">
        <v>5</v>
      </c>
      <c r="C19" s="10">
        <v>410</v>
      </c>
      <c r="D19" s="10">
        <v>416</v>
      </c>
      <c r="E19" s="10">
        <v>431</v>
      </c>
      <c r="F19" s="10">
        <v>436</v>
      </c>
      <c r="G19" s="10">
        <v>456</v>
      </c>
      <c r="H19" s="10">
        <v>521</v>
      </c>
      <c r="I19" s="10">
        <v>541</v>
      </c>
      <c r="J19" s="10" t="s">
        <v>19</v>
      </c>
      <c r="L19" s="13"/>
      <c r="M19" s="24">
        <v>5276</v>
      </c>
      <c r="N19" s="14"/>
    </row>
    <row r="20" spans="1:17" s="2" customFormat="1" ht="16.5" customHeight="1" thickBot="1">
      <c r="A20" s="7" t="s">
        <v>83</v>
      </c>
      <c r="B20" s="8" t="s">
        <v>3</v>
      </c>
      <c r="C20" s="10">
        <v>402</v>
      </c>
      <c r="D20" s="10">
        <v>408</v>
      </c>
      <c r="E20" s="10">
        <v>413</v>
      </c>
      <c r="F20" s="10">
        <v>425</v>
      </c>
      <c r="G20" s="10">
        <v>463</v>
      </c>
      <c r="H20" s="10">
        <v>531</v>
      </c>
      <c r="I20" s="10">
        <v>579</v>
      </c>
      <c r="J20" s="9">
        <v>760</v>
      </c>
      <c r="K20" s="11" t="s">
        <v>10</v>
      </c>
    </row>
    <row r="21" spans="1:17" s="2" customFormat="1" ht="16.5" customHeight="1" thickBot="1">
      <c r="A21" s="18" t="s">
        <v>45</v>
      </c>
      <c r="B21" s="19" t="s">
        <v>5</v>
      </c>
      <c r="C21" s="10">
        <v>280</v>
      </c>
      <c r="D21" s="10">
        <v>285</v>
      </c>
      <c r="E21" s="10">
        <v>291</v>
      </c>
      <c r="F21" s="10">
        <v>295</v>
      </c>
      <c r="G21" s="10">
        <v>306</v>
      </c>
      <c r="H21" s="10" t="s">
        <v>19</v>
      </c>
    </row>
    <row r="22" spans="1:17" s="2" customFormat="1" ht="16.5" customHeight="1" thickBot="1">
      <c r="A22" s="18" t="s">
        <v>47</v>
      </c>
      <c r="B22" s="22" t="s">
        <v>15</v>
      </c>
      <c r="C22" s="10">
        <v>212</v>
      </c>
      <c r="D22" s="10">
        <v>238</v>
      </c>
      <c r="E22" s="10">
        <v>238</v>
      </c>
      <c r="F22" s="10">
        <v>245</v>
      </c>
      <c r="G22" s="10">
        <v>312</v>
      </c>
      <c r="H22" s="10">
        <v>323</v>
      </c>
      <c r="I22" s="10" t="s">
        <v>19</v>
      </c>
    </row>
    <row r="23" spans="1:17" s="2" customFormat="1" ht="16.5" customHeight="1" thickBot="1">
      <c r="A23" s="18" t="s">
        <v>84</v>
      </c>
      <c r="B23" s="46" t="s">
        <v>20</v>
      </c>
      <c r="C23" s="10">
        <v>207</v>
      </c>
      <c r="D23" s="10">
        <v>212</v>
      </c>
      <c r="E23" s="10">
        <v>213</v>
      </c>
      <c r="F23" s="10">
        <v>216</v>
      </c>
      <c r="G23" s="10" t="s">
        <v>19</v>
      </c>
    </row>
    <row r="24" spans="1:17" s="2" customFormat="1" ht="16.5" customHeight="1" thickBot="1">
      <c r="A24" s="18" t="s">
        <v>85</v>
      </c>
      <c r="B24" s="19" t="s">
        <v>5</v>
      </c>
      <c r="C24" s="10">
        <v>99</v>
      </c>
      <c r="D24" s="10">
        <v>104</v>
      </c>
      <c r="E24" s="10" t="s">
        <v>19</v>
      </c>
    </row>
    <row r="25" spans="1:17" s="2" customFormat="1" ht="11.25" customHeight="1">
      <c r="A25" s="28"/>
      <c r="B25" s="29"/>
      <c r="C25" s="44"/>
      <c r="D25" s="44"/>
      <c r="E25" s="44"/>
      <c r="F25" s="17"/>
      <c r="G25" s="17"/>
      <c r="H25" s="17"/>
      <c r="I25" s="17"/>
      <c r="J25" s="17"/>
      <c r="K25" s="17"/>
      <c r="L25" s="17"/>
      <c r="M25" s="17"/>
      <c r="N25" s="43"/>
    </row>
    <row r="26" spans="1:17" s="2" customFormat="1" ht="17.45" customHeight="1">
      <c r="A26" s="1" t="s">
        <v>87</v>
      </c>
    </row>
    <row r="27" spans="1:17" s="2" customFormat="1" ht="8.25" customHeight="1" thickBot="1">
      <c r="A27" s="1"/>
    </row>
    <row r="28" spans="1:17" s="2" customFormat="1" ht="17.45" customHeight="1" thickBot="1">
      <c r="A28" s="4" t="s">
        <v>0</v>
      </c>
      <c r="B28" s="5" t="s">
        <v>1</v>
      </c>
      <c r="C28" s="5" t="s">
        <v>2</v>
      </c>
      <c r="D28" s="5">
        <v>2</v>
      </c>
      <c r="E28" s="5">
        <v>3</v>
      </c>
      <c r="F28" s="5">
        <v>4</v>
      </c>
      <c r="G28" s="5">
        <v>5</v>
      </c>
      <c r="H28" s="5">
        <v>6</v>
      </c>
      <c r="I28" s="5">
        <v>7</v>
      </c>
      <c r="J28" s="5">
        <v>8</v>
      </c>
      <c r="K28" s="5">
        <v>9</v>
      </c>
      <c r="L28" s="5">
        <v>10</v>
      </c>
      <c r="M28" s="5"/>
      <c r="N28" s="13" t="s">
        <v>9</v>
      </c>
      <c r="O28" s="14">
        <f>(5688/9693)</f>
        <v>0.58681522748375115</v>
      </c>
    </row>
    <row r="29" spans="1:17" s="2" customFormat="1" ht="17.45" customHeight="1" thickBot="1">
      <c r="A29" s="7" t="s">
        <v>32</v>
      </c>
      <c r="B29" s="12" t="s">
        <v>5</v>
      </c>
      <c r="C29" s="10">
        <v>866</v>
      </c>
      <c r="D29" s="10">
        <v>866</v>
      </c>
      <c r="E29" s="10">
        <v>875</v>
      </c>
      <c r="F29" s="10">
        <v>909</v>
      </c>
      <c r="G29" s="10">
        <v>929</v>
      </c>
      <c r="H29" s="10">
        <v>932</v>
      </c>
      <c r="I29" s="9">
        <v>977</v>
      </c>
      <c r="J29" s="10"/>
      <c r="K29" s="10"/>
      <c r="L29" s="10"/>
      <c r="M29" s="11" t="s">
        <v>8</v>
      </c>
      <c r="O29" s="13" t="s">
        <v>11</v>
      </c>
      <c r="P29" s="13" t="s">
        <v>12</v>
      </c>
      <c r="Q29" s="13" t="s">
        <v>13</v>
      </c>
    </row>
    <row r="30" spans="1:17" s="2" customFormat="1" ht="17.45" customHeight="1" thickBot="1">
      <c r="A30" s="7" t="s">
        <v>55</v>
      </c>
      <c r="B30" s="12" t="s">
        <v>5</v>
      </c>
      <c r="C30" s="10">
        <v>862</v>
      </c>
      <c r="D30" s="10">
        <v>866</v>
      </c>
      <c r="E30" s="10">
        <v>872</v>
      </c>
      <c r="F30" s="10">
        <v>893</v>
      </c>
      <c r="G30" s="9">
        <v>950</v>
      </c>
      <c r="H30" s="9"/>
      <c r="I30" s="9"/>
      <c r="J30" s="10"/>
      <c r="K30" s="9"/>
      <c r="L30" s="9"/>
      <c r="M30" s="11" t="s">
        <v>4</v>
      </c>
      <c r="N30" s="16" t="s">
        <v>5</v>
      </c>
      <c r="O30" s="17">
        <f>(C29+C30+C34)</f>
        <v>2233</v>
      </c>
      <c r="P30" s="14">
        <f>SUM(O30/O36)</f>
        <v>0.39889246159342623</v>
      </c>
      <c r="Q30" s="2">
        <v>2</v>
      </c>
    </row>
    <row r="31" spans="1:17" s="2" customFormat="1" ht="17.45" customHeight="1" thickBot="1">
      <c r="A31" s="7" t="s">
        <v>53</v>
      </c>
      <c r="B31" s="8" t="s">
        <v>3</v>
      </c>
      <c r="C31" s="10">
        <v>683</v>
      </c>
      <c r="D31" s="10">
        <v>689</v>
      </c>
      <c r="E31" s="10">
        <v>705</v>
      </c>
      <c r="F31" s="10">
        <v>717</v>
      </c>
      <c r="G31" s="10">
        <v>763</v>
      </c>
      <c r="H31" s="10">
        <v>766</v>
      </c>
      <c r="I31" s="10">
        <v>841</v>
      </c>
      <c r="J31" s="9">
        <v>1023</v>
      </c>
      <c r="K31" s="10"/>
      <c r="L31" s="9"/>
      <c r="M31" s="11" t="s">
        <v>7</v>
      </c>
      <c r="N31" s="20" t="s">
        <v>3</v>
      </c>
      <c r="O31" s="17">
        <f>(C31+C32+C33+C37)</f>
        <v>2169</v>
      </c>
      <c r="P31" s="14">
        <f>SUM(O31/O36)</f>
        <v>0.387459807073955</v>
      </c>
      <c r="Q31" s="2">
        <v>2</v>
      </c>
    </row>
    <row r="32" spans="1:17" s="2" customFormat="1" ht="17.45" customHeight="1" thickBot="1">
      <c r="A32" s="7" t="s">
        <v>90</v>
      </c>
      <c r="B32" s="8" t="s">
        <v>3</v>
      </c>
      <c r="C32" s="10">
        <v>621</v>
      </c>
      <c r="D32" s="10">
        <v>635</v>
      </c>
      <c r="E32" s="10">
        <v>650</v>
      </c>
      <c r="F32" s="10">
        <v>667</v>
      </c>
      <c r="G32" s="10">
        <v>688</v>
      </c>
      <c r="H32" s="10">
        <v>691</v>
      </c>
      <c r="I32" s="10">
        <v>740</v>
      </c>
      <c r="J32" s="10">
        <v>859</v>
      </c>
      <c r="K32" s="10">
        <v>910</v>
      </c>
      <c r="L32" s="9">
        <v>920</v>
      </c>
      <c r="M32" s="11" t="s">
        <v>6</v>
      </c>
      <c r="N32" s="21" t="s">
        <v>15</v>
      </c>
      <c r="O32" s="17">
        <f>(C35+C38)</f>
        <v>640</v>
      </c>
      <c r="P32" s="14">
        <f>SUM(O32/O36)</f>
        <v>0.1143265451947124</v>
      </c>
      <c r="Q32" s="2">
        <v>1</v>
      </c>
    </row>
    <row r="33" spans="1:16" s="2" customFormat="1" ht="17.45" customHeight="1" thickBot="1">
      <c r="A33" s="18" t="s">
        <v>52</v>
      </c>
      <c r="B33" s="27" t="s">
        <v>3</v>
      </c>
      <c r="C33" s="10">
        <v>539</v>
      </c>
      <c r="D33" s="10">
        <v>540</v>
      </c>
      <c r="E33" s="10">
        <v>553</v>
      </c>
      <c r="F33" s="10">
        <v>562</v>
      </c>
      <c r="G33" s="10">
        <v>585</v>
      </c>
      <c r="H33" s="10">
        <v>587</v>
      </c>
      <c r="I33" s="10">
        <v>695</v>
      </c>
      <c r="J33" s="10">
        <v>718</v>
      </c>
      <c r="K33" s="10">
        <v>727</v>
      </c>
      <c r="L33" s="10">
        <v>733</v>
      </c>
      <c r="M33" s="11"/>
      <c r="N33" s="25" t="s">
        <v>17</v>
      </c>
      <c r="O33" s="17">
        <v>333</v>
      </c>
      <c r="P33" s="14">
        <f>SUM(O33/O36)</f>
        <v>5.9485530546623797E-2</v>
      </c>
    </row>
    <row r="34" spans="1:16" s="2" customFormat="1" ht="17.45" customHeight="1" thickBot="1">
      <c r="A34" s="18" t="s">
        <v>88</v>
      </c>
      <c r="B34" s="19" t="s">
        <v>5</v>
      </c>
      <c r="C34" s="10">
        <v>505</v>
      </c>
      <c r="D34" s="10">
        <v>525</v>
      </c>
      <c r="E34" s="10">
        <v>531</v>
      </c>
      <c r="F34" s="10">
        <v>536</v>
      </c>
      <c r="G34" s="10">
        <v>565</v>
      </c>
      <c r="H34" s="10">
        <v>567</v>
      </c>
      <c r="I34" s="10">
        <v>574</v>
      </c>
      <c r="J34" s="10" t="s">
        <v>19</v>
      </c>
      <c r="N34" s="47" t="s">
        <v>20</v>
      </c>
      <c r="O34" s="17">
        <v>143</v>
      </c>
      <c r="P34" s="14">
        <f>SUM(O34/O36)</f>
        <v>2.5544837441943552E-2</v>
      </c>
    </row>
    <row r="35" spans="1:16" s="2" customFormat="1" ht="17.45" customHeight="1" thickBot="1">
      <c r="A35" s="7" t="s">
        <v>56</v>
      </c>
      <c r="B35" s="42" t="s">
        <v>15</v>
      </c>
      <c r="C35" s="10">
        <v>422</v>
      </c>
      <c r="D35" s="10">
        <v>423</v>
      </c>
      <c r="E35" s="10">
        <v>445</v>
      </c>
      <c r="F35" s="10">
        <v>527</v>
      </c>
      <c r="G35" s="10">
        <v>591</v>
      </c>
      <c r="H35" s="10">
        <v>593</v>
      </c>
      <c r="I35" s="10">
        <v>651</v>
      </c>
      <c r="J35" s="10">
        <v>702</v>
      </c>
      <c r="K35" s="10">
        <v>731</v>
      </c>
      <c r="L35" s="9">
        <v>741</v>
      </c>
      <c r="M35" s="11" t="s">
        <v>10</v>
      </c>
      <c r="N35" s="13" t="s">
        <v>16</v>
      </c>
      <c r="O35" s="17">
        <v>80</v>
      </c>
      <c r="P35" s="14">
        <f>SUM(O35/O36)</f>
        <v>1.429081814933905E-2</v>
      </c>
    </row>
    <row r="36" spans="1:16" s="2" customFormat="1" ht="17.45" customHeight="1" thickBot="1">
      <c r="A36" s="18" t="s">
        <v>93</v>
      </c>
      <c r="B36" s="26" t="s">
        <v>17</v>
      </c>
      <c r="C36" s="10">
        <v>333</v>
      </c>
      <c r="D36" s="10">
        <v>341</v>
      </c>
      <c r="E36" s="10">
        <v>352</v>
      </c>
      <c r="F36" s="10">
        <v>363</v>
      </c>
      <c r="G36" s="10" t="s">
        <v>19</v>
      </c>
      <c r="I36" s="17"/>
      <c r="J36" s="14"/>
      <c r="N36" s="25"/>
      <c r="O36" s="24">
        <v>5598</v>
      </c>
      <c r="P36" s="14"/>
    </row>
    <row r="37" spans="1:16" s="2" customFormat="1" ht="17.45" customHeight="1" thickBot="1">
      <c r="A37" s="18" t="s">
        <v>91</v>
      </c>
      <c r="B37" s="27" t="s">
        <v>3</v>
      </c>
      <c r="C37" s="10">
        <v>326</v>
      </c>
      <c r="D37" s="10">
        <v>326</v>
      </c>
      <c r="E37" s="10">
        <v>344</v>
      </c>
      <c r="F37" s="10">
        <v>378</v>
      </c>
      <c r="G37" s="10">
        <v>392</v>
      </c>
      <c r="H37" s="10">
        <v>393</v>
      </c>
      <c r="I37" s="10" t="s">
        <v>19</v>
      </c>
      <c r="J37" s="14"/>
    </row>
    <row r="38" spans="1:16" s="2" customFormat="1" ht="17.45" customHeight="1" thickBot="1">
      <c r="A38" s="18" t="s">
        <v>36</v>
      </c>
      <c r="B38" s="22" t="s">
        <v>15</v>
      </c>
      <c r="C38" s="10">
        <v>218</v>
      </c>
      <c r="D38" s="10">
        <v>220</v>
      </c>
      <c r="E38" s="10">
        <v>242</v>
      </c>
      <c r="F38" s="10" t="s">
        <v>19</v>
      </c>
      <c r="H38" s="21"/>
      <c r="I38" s="17"/>
      <c r="J38" s="14"/>
    </row>
    <row r="39" spans="1:16" s="2" customFormat="1" ht="17.45" customHeight="1" thickBot="1">
      <c r="A39" s="18" t="s">
        <v>89</v>
      </c>
      <c r="B39" s="46" t="s">
        <v>20</v>
      </c>
      <c r="C39" s="10">
        <v>143</v>
      </c>
      <c r="D39" s="10">
        <v>152</v>
      </c>
      <c r="E39" s="10" t="s">
        <v>19</v>
      </c>
      <c r="H39" s="25"/>
      <c r="I39" s="24"/>
      <c r="J39" s="14"/>
    </row>
    <row r="40" spans="1:16" s="2" customFormat="1" ht="17.45" customHeight="1" thickBot="1">
      <c r="A40" s="18" t="s">
        <v>92</v>
      </c>
      <c r="B40" s="23" t="s">
        <v>14</v>
      </c>
      <c r="C40" s="10">
        <v>80</v>
      </c>
      <c r="D40" s="10" t="s">
        <v>19</v>
      </c>
      <c r="I40" s="13"/>
      <c r="J40" s="17"/>
      <c r="K40" s="14"/>
    </row>
    <row r="42" spans="1:16" s="2" customFormat="1" ht="17.45" customHeight="1">
      <c r="A42" s="1" t="s">
        <v>94</v>
      </c>
    </row>
    <row r="43" spans="1:16" s="2" customFormat="1" ht="10.5" customHeight="1" thickBot="1">
      <c r="A43" s="1"/>
    </row>
    <row r="44" spans="1:16" s="2" customFormat="1" ht="16.5" customHeight="1" thickBot="1">
      <c r="A44" s="4" t="s">
        <v>0</v>
      </c>
      <c r="B44" s="5" t="s">
        <v>1</v>
      </c>
      <c r="C44" s="5" t="s">
        <v>2</v>
      </c>
      <c r="D44" s="5">
        <v>2</v>
      </c>
      <c r="E44" s="5">
        <v>3</v>
      </c>
      <c r="F44" s="5">
        <v>4</v>
      </c>
      <c r="G44" s="6"/>
      <c r="H44" s="13" t="s">
        <v>9</v>
      </c>
      <c r="I44" s="14">
        <f>(2857/5777)</f>
        <v>0.49454734291154578</v>
      </c>
    </row>
    <row r="45" spans="1:16" s="2" customFormat="1" ht="16.5" customHeight="1" thickBot="1">
      <c r="A45" s="7" t="s">
        <v>61</v>
      </c>
      <c r="B45" s="12" t="s">
        <v>5</v>
      </c>
      <c r="C45" s="9">
        <v>843</v>
      </c>
      <c r="D45" s="10"/>
      <c r="E45" s="10"/>
      <c r="F45" s="10"/>
      <c r="G45" s="11" t="s">
        <v>4</v>
      </c>
      <c r="I45" s="13" t="s">
        <v>11</v>
      </c>
      <c r="J45" s="13" t="s">
        <v>12</v>
      </c>
      <c r="K45" s="13" t="s">
        <v>13</v>
      </c>
    </row>
    <row r="46" spans="1:16" s="2" customFormat="1" ht="16.5" customHeight="1" thickBot="1">
      <c r="A46" s="7" t="s">
        <v>63</v>
      </c>
      <c r="B46" s="12" t="s">
        <v>5</v>
      </c>
      <c r="C46" s="10">
        <v>543</v>
      </c>
      <c r="D46" s="10">
        <v>609</v>
      </c>
      <c r="E46" s="10">
        <v>655</v>
      </c>
      <c r="F46" s="9">
        <v>741</v>
      </c>
      <c r="G46" s="11" t="s">
        <v>8</v>
      </c>
      <c r="H46" s="16" t="s">
        <v>5</v>
      </c>
      <c r="I46" s="17">
        <f>(C45+C46)</f>
        <v>1386</v>
      </c>
      <c r="J46" s="14">
        <f>SUM(I46/I50)</f>
        <v>0.49695231265686624</v>
      </c>
      <c r="K46" s="2">
        <v>2</v>
      </c>
    </row>
    <row r="47" spans="1:16" s="2" customFormat="1" ht="16.5" customHeight="1" thickBot="1">
      <c r="A47" s="7" t="s">
        <v>60</v>
      </c>
      <c r="B47" s="8" t="s">
        <v>3</v>
      </c>
      <c r="C47" s="10">
        <v>422</v>
      </c>
      <c r="D47" s="10">
        <v>449</v>
      </c>
      <c r="E47" s="10">
        <v>485</v>
      </c>
      <c r="F47" s="9">
        <v>613</v>
      </c>
      <c r="G47" s="11" t="s">
        <v>7</v>
      </c>
      <c r="H47" s="20" t="s">
        <v>3</v>
      </c>
      <c r="I47" s="17">
        <f>(C47+C48)</f>
        <v>839</v>
      </c>
      <c r="J47" s="14">
        <f>SUM(I47/I50)</f>
        <v>0.30082466833990679</v>
      </c>
      <c r="K47" s="2">
        <v>1</v>
      </c>
    </row>
    <row r="48" spans="1:16" s="2" customFormat="1" ht="16.5" customHeight="1" thickBot="1">
      <c r="A48" s="18" t="s">
        <v>95</v>
      </c>
      <c r="B48" s="27" t="s">
        <v>3</v>
      </c>
      <c r="C48" s="10">
        <v>417</v>
      </c>
      <c r="D48" s="10">
        <v>431</v>
      </c>
      <c r="E48" s="10">
        <v>457</v>
      </c>
      <c r="F48" s="10">
        <v>562</v>
      </c>
      <c r="G48" s="11"/>
      <c r="H48" s="21" t="s">
        <v>15</v>
      </c>
      <c r="I48" s="17">
        <v>347</v>
      </c>
      <c r="J48" s="14">
        <f>SUM(I48/I50)</f>
        <v>0.12441735389028326</v>
      </c>
    </row>
    <row r="49" spans="1:17" s="2" customFormat="1" ht="16.5" customHeight="1" thickBot="1">
      <c r="A49" s="18" t="s">
        <v>96</v>
      </c>
      <c r="B49" s="22" t="s">
        <v>15</v>
      </c>
      <c r="C49" s="10">
        <v>347</v>
      </c>
      <c r="D49" s="10">
        <v>374</v>
      </c>
      <c r="E49" s="10">
        <v>450</v>
      </c>
      <c r="F49" s="10" t="s">
        <v>19</v>
      </c>
      <c r="H49" s="47" t="s">
        <v>20</v>
      </c>
      <c r="I49" s="17">
        <v>217</v>
      </c>
      <c r="J49" s="14">
        <f>SUM(I49/I50)</f>
        <v>7.7805665112943706E-2</v>
      </c>
    </row>
    <row r="50" spans="1:17" s="2" customFormat="1" ht="16.5" customHeight="1" thickBot="1">
      <c r="A50" s="18" t="s">
        <v>97</v>
      </c>
      <c r="B50" s="46" t="s">
        <v>20</v>
      </c>
      <c r="C50" s="10">
        <v>217</v>
      </c>
      <c r="D50" s="10">
        <v>228</v>
      </c>
      <c r="E50" s="10" t="s">
        <v>19</v>
      </c>
      <c r="H50" s="25"/>
      <c r="I50" s="24">
        <v>2789</v>
      </c>
      <c r="J50" s="14"/>
    </row>
    <row r="52" spans="1:17" s="2" customFormat="1" ht="17.45" customHeight="1">
      <c r="A52" s="1" t="s">
        <v>98</v>
      </c>
    </row>
    <row r="53" spans="1:17" s="2" customFormat="1" ht="10.5" customHeight="1" thickBot="1">
      <c r="A53" s="1"/>
    </row>
    <row r="54" spans="1:17" s="2" customFormat="1" ht="16.5" customHeight="1" thickBot="1">
      <c r="A54" s="4" t="s">
        <v>0</v>
      </c>
      <c r="B54" s="5" t="s">
        <v>1</v>
      </c>
      <c r="C54" s="5" t="s">
        <v>2</v>
      </c>
      <c r="D54" s="5">
        <v>2</v>
      </c>
      <c r="E54" s="5">
        <v>3</v>
      </c>
      <c r="F54" s="5">
        <v>4</v>
      </c>
      <c r="G54" s="5">
        <v>5</v>
      </c>
      <c r="H54" s="5">
        <v>6</v>
      </c>
      <c r="I54" s="5">
        <v>7</v>
      </c>
      <c r="J54" s="5">
        <v>8</v>
      </c>
      <c r="K54" s="5">
        <v>9</v>
      </c>
      <c r="L54" s="5">
        <v>10</v>
      </c>
      <c r="M54" s="6"/>
      <c r="N54" s="13" t="s">
        <v>9</v>
      </c>
      <c r="O54" s="14">
        <f>(5035/10135)</f>
        <v>0.49679329057720767</v>
      </c>
    </row>
    <row r="55" spans="1:17" s="2" customFormat="1" ht="16.5" customHeight="1" thickBot="1">
      <c r="A55" s="7" t="s">
        <v>69</v>
      </c>
      <c r="B55" s="8" t="s">
        <v>3</v>
      </c>
      <c r="C55" s="9">
        <v>1094</v>
      </c>
      <c r="D55" s="10"/>
      <c r="E55" s="10"/>
      <c r="F55" s="10"/>
      <c r="G55" s="10"/>
      <c r="H55" s="10"/>
      <c r="I55" s="10"/>
      <c r="J55" s="10"/>
      <c r="K55" s="10"/>
      <c r="L55" s="10"/>
      <c r="M55" s="11" t="s">
        <v>4</v>
      </c>
      <c r="O55" s="13" t="s">
        <v>11</v>
      </c>
      <c r="P55" s="13" t="s">
        <v>12</v>
      </c>
      <c r="Q55" s="13" t="s">
        <v>13</v>
      </c>
    </row>
    <row r="56" spans="1:17" s="2" customFormat="1" ht="16.5" customHeight="1" thickBot="1">
      <c r="A56" s="7" t="s">
        <v>68</v>
      </c>
      <c r="B56" s="12" t="s">
        <v>5</v>
      </c>
      <c r="C56" s="9">
        <v>853</v>
      </c>
      <c r="D56" s="9"/>
      <c r="E56" s="10"/>
      <c r="F56" s="10"/>
      <c r="G56" s="10"/>
      <c r="H56" s="10"/>
      <c r="I56" s="10"/>
      <c r="J56" s="10"/>
      <c r="K56" s="10"/>
      <c r="L56" s="10"/>
      <c r="M56" s="11" t="s">
        <v>8</v>
      </c>
      <c r="N56" s="16" t="s">
        <v>5</v>
      </c>
      <c r="O56" s="17">
        <f>(C56+C59+C63)</f>
        <v>1428</v>
      </c>
      <c r="P56" s="14">
        <f>SUM(O56/O62)</f>
        <v>0.29089427581992261</v>
      </c>
      <c r="Q56" s="2">
        <v>2</v>
      </c>
    </row>
    <row r="57" spans="1:17" s="2" customFormat="1" ht="16.5" customHeight="1" thickBot="1">
      <c r="A57" s="7" t="s">
        <v>71</v>
      </c>
      <c r="B57" s="74" t="s">
        <v>28</v>
      </c>
      <c r="C57" s="10">
        <v>730</v>
      </c>
      <c r="D57" s="10">
        <v>788</v>
      </c>
      <c r="E57" s="10">
        <v>797</v>
      </c>
      <c r="F57" s="10">
        <v>814</v>
      </c>
      <c r="G57" s="9">
        <v>852</v>
      </c>
      <c r="H57" s="10"/>
      <c r="I57" s="10"/>
      <c r="J57" s="9"/>
      <c r="K57" s="10"/>
      <c r="L57" s="10"/>
      <c r="M57" s="11" t="s">
        <v>6</v>
      </c>
      <c r="N57" s="20" t="s">
        <v>3</v>
      </c>
      <c r="O57" s="17">
        <f>(C55+C61+C62)</f>
        <v>1592</v>
      </c>
      <c r="P57" s="14">
        <f>SUM(O57/O62)</f>
        <v>0.32430230189447951</v>
      </c>
      <c r="Q57" s="2">
        <v>1</v>
      </c>
    </row>
    <row r="58" spans="1:17" s="2" customFormat="1" ht="16.5" customHeight="1" thickBot="1">
      <c r="A58" s="7" t="s">
        <v>101</v>
      </c>
      <c r="B58" s="42" t="s">
        <v>15</v>
      </c>
      <c r="C58" s="10">
        <v>547</v>
      </c>
      <c r="D58" s="10">
        <v>576</v>
      </c>
      <c r="E58" s="10">
        <v>579</v>
      </c>
      <c r="F58" s="10">
        <v>601</v>
      </c>
      <c r="G58" s="10">
        <v>630</v>
      </c>
      <c r="H58" s="10">
        <v>679</v>
      </c>
      <c r="I58" s="10">
        <v>726</v>
      </c>
      <c r="J58" s="9">
        <v>874</v>
      </c>
      <c r="K58" s="10"/>
      <c r="L58" s="10"/>
      <c r="M58" s="11" t="s">
        <v>7</v>
      </c>
      <c r="N58" s="21" t="s">
        <v>15</v>
      </c>
      <c r="O58" s="17">
        <v>547</v>
      </c>
      <c r="P58" s="14">
        <f>SUM(O58/O62)</f>
        <v>0.11142798940721124</v>
      </c>
      <c r="Q58" s="2">
        <v>1</v>
      </c>
    </row>
    <row r="59" spans="1:17" s="2" customFormat="1" ht="16.5" customHeight="1" thickBot="1">
      <c r="A59" s="7" t="s">
        <v>67</v>
      </c>
      <c r="B59" s="12" t="s">
        <v>5</v>
      </c>
      <c r="C59" s="10">
        <v>381</v>
      </c>
      <c r="D59" s="10">
        <v>404</v>
      </c>
      <c r="E59" s="10">
        <v>414</v>
      </c>
      <c r="F59" s="10">
        <v>421</v>
      </c>
      <c r="G59" s="10">
        <v>486</v>
      </c>
      <c r="H59" s="10">
        <v>519</v>
      </c>
      <c r="I59" s="10">
        <v>553</v>
      </c>
      <c r="J59" s="10">
        <v>597</v>
      </c>
      <c r="K59" s="10">
        <v>614</v>
      </c>
      <c r="L59" s="9">
        <v>631</v>
      </c>
      <c r="M59" s="11" t="s">
        <v>10</v>
      </c>
      <c r="N59" s="73" t="s">
        <v>28</v>
      </c>
      <c r="O59" s="17">
        <v>730</v>
      </c>
      <c r="P59" s="14">
        <f>SUM(O59/O62)</f>
        <v>0.14870645752699124</v>
      </c>
      <c r="Q59" s="2">
        <v>1</v>
      </c>
    </row>
    <row r="60" spans="1:17" s="2" customFormat="1" ht="16.5" customHeight="1" thickBot="1">
      <c r="A60" s="18" t="s">
        <v>102</v>
      </c>
      <c r="B60" s="46" t="s">
        <v>20</v>
      </c>
      <c r="C60" s="10">
        <v>305</v>
      </c>
      <c r="D60" s="10">
        <v>320</v>
      </c>
      <c r="E60" s="10">
        <v>321</v>
      </c>
      <c r="F60" s="10">
        <v>336</v>
      </c>
      <c r="G60" s="10">
        <v>349</v>
      </c>
      <c r="H60" s="10">
        <v>412</v>
      </c>
      <c r="I60" s="10">
        <v>432</v>
      </c>
      <c r="J60" s="10" t="s">
        <v>19</v>
      </c>
      <c r="N60" s="47" t="s">
        <v>20</v>
      </c>
      <c r="O60" s="17">
        <v>305</v>
      </c>
      <c r="P60" s="14">
        <f>SUM(O60/O62)</f>
        <v>6.2130780199633327E-2</v>
      </c>
    </row>
    <row r="61" spans="1:17" s="2" customFormat="1" ht="16.5" customHeight="1" thickBot="1">
      <c r="A61" s="18" t="s">
        <v>59</v>
      </c>
      <c r="B61" s="27" t="s">
        <v>3</v>
      </c>
      <c r="C61" s="10">
        <v>284</v>
      </c>
      <c r="D61" s="10">
        <v>333</v>
      </c>
      <c r="E61" s="10">
        <v>334</v>
      </c>
      <c r="F61" s="10">
        <v>338</v>
      </c>
      <c r="G61" s="10">
        <v>345</v>
      </c>
      <c r="H61" s="10">
        <v>365</v>
      </c>
      <c r="I61" s="10">
        <v>512</v>
      </c>
      <c r="J61" s="10">
        <v>577</v>
      </c>
      <c r="K61" s="10">
        <v>615</v>
      </c>
      <c r="L61" s="10">
        <v>619</v>
      </c>
      <c r="M61" s="11"/>
      <c r="N61" s="13" t="s">
        <v>16</v>
      </c>
      <c r="O61" s="17">
        <f>(C64+C65)</f>
        <v>307</v>
      </c>
      <c r="P61" s="14">
        <f>SUM(O61/O62)</f>
        <v>6.2538195151762066E-2</v>
      </c>
    </row>
    <row r="62" spans="1:17" s="2" customFormat="1" ht="16.5" customHeight="1" thickBot="1">
      <c r="A62" s="18" t="s">
        <v>100</v>
      </c>
      <c r="B62" s="27" t="s">
        <v>3</v>
      </c>
      <c r="C62" s="10">
        <v>214</v>
      </c>
      <c r="D62" s="10">
        <v>278</v>
      </c>
      <c r="E62" s="10">
        <v>279</v>
      </c>
      <c r="F62" s="10">
        <v>284</v>
      </c>
      <c r="G62" s="10">
        <v>294</v>
      </c>
      <c r="H62" s="10">
        <v>310</v>
      </c>
      <c r="I62" s="10" t="s">
        <v>19</v>
      </c>
      <c r="O62" s="24">
        <v>4909</v>
      </c>
    </row>
    <row r="63" spans="1:17" s="2" customFormat="1" ht="16.5" customHeight="1" thickBot="1">
      <c r="A63" s="18" t="s">
        <v>99</v>
      </c>
      <c r="B63" s="19" t="s">
        <v>5</v>
      </c>
      <c r="C63" s="10">
        <v>194</v>
      </c>
      <c r="D63" s="10">
        <v>208</v>
      </c>
      <c r="E63" s="10">
        <v>214</v>
      </c>
      <c r="F63" s="10">
        <v>226</v>
      </c>
      <c r="G63" s="10" t="s">
        <v>19</v>
      </c>
    </row>
    <row r="64" spans="1:17" s="2" customFormat="1" ht="16.5" customHeight="1" thickBot="1">
      <c r="A64" s="18" t="s">
        <v>103</v>
      </c>
      <c r="B64" s="23" t="s">
        <v>14</v>
      </c>
      <c r="C64" s="10">
        <v>188</v>
      </c>
      <c r="D64" s="10">
        <v>204</v>
      </c>
      <c r="E64" s="10">
        <v>206</v>
      </c>
      <c r="F64" s="10">
        <v>230</v>
      </c>
      <c r="G64" s="10">
        <v>244</v>
      </c>
      <c r="H64" s="10" t="s">
        <v>19</v>
      </c>
      <c r="O64" s="24"/>
    </row>
    <row r="65" spans="1:19" s="2" customFormat="1" ht="16.5" customHeight="1" thickBot="1">
      <c r="A65" s="18" t="s">
        <v>104</v>
      </c>
      <c r="B65" s="23" t="s">
        <v>14</v>
      </c>
      <c r="C65" s="10">
        <v>119</v>
      </c>
      <c r="D65" s="10">
        <v>126</v>
      </c>
      <c r="E65" s="10">
        <v>127</v>
      </c>
      <c r="F65" s="10" t="s">
        <v>19</v>
      </c>
    </row>
    <row r="66" spans="1:19" s="2" customFormat="1" ht="11.25" customHeight="1">
      <c r="A66" s="28"/>
      <c r="B66" s="29"/>
      <c r="C66" s="28"/>
      <c r="D66" s="28"/>
      <c r="E66" s="28"/>
      <c r="N66" s="14"/>
    </row>
    <row r="67" spans="1:19" s="31" customFormat="1" ht="15" customHeight="1">
      <c r="B67" s="35" t="s">
        <v>18</v>
      </c>
      <c r="C67" s="37" t="s">
        <v>5</v>
      </c>
      <c r="D67" s="38" t="s">
        <v>3</v>
      </c>
      <c r="E67" s="39" t="s">
        <v>15</v>
      </c>
      <c r="F67" s="40" t="s">
        <v>17</v>
      </c>
      <c r="G67" s="48" t="s">
        <v>20</v>
      </c>
      <c r="H67" s="75" t="s">
        <v>28</v>
      </c>
      <c r="I67" s="35" t="s">
        <v>16</v>
      </c>
      <c r="Q67" s="32"/>
      <c r="R67" s="33"/>
      <c r="S67" s="34"/>
    </row>
    <row r="68" spans="1:19" s="31" customFormat="1" ht="15" customHeight="1">
      <c r="A68" s="31" t="s">
        <v>11</v>
      </c>
      <c r="B68" s="36">
        <f>(O62+I50+I9+M19+O36)</f>
        <v>21596</v>
      </c>
      <c r="C68" s="33">
        <f>(O56+I46+O30+M15+I5)</f>
        <v>7844</v>
      </c>
      <c r="D68" s="33">
        <f>(O57+I47+O31+M16+I6)</f>
        <v>7107</v>
      </c>
      <c r="E68" s="33">
        <f>(O58+I48+O32+M17+I7)</f>
        <v>3713</v>
      </c>
      <c r="F68" s="33">
        <v>333</v>
      </c>
      <c r="G68" s="33">
        <f>(O60+I49+O34+M18+I8)</f>
        <v>1482</v>
      </c>
      <c r="H68" s="33">
        <v>730</v>
      </c>
      <c r="I68" s="33">
        <f>(O61+O35)</f>
        <v>387</v>
      </c>
      <c r="Q68" s="35"/>
      <c r="R68" s="36"/>
      <c r="S68" s="34"/>
    </row>
    <row r="69" spans="1:19" s="31" customFormat="1" ht="15" customHeight="1">
      <c r="A69" s="31" t="s">
        <v>12</v>
      </c>
      <c r="B69" s="41">
        <v>1</v>
      </c>
      <c r="C69" s="34">
        <f t="shared" ref="C69:I69" si="0">SUM(C68/$B$68)</f>
        <v>0.3632154102611595</v>
      </c>
      <c r="D69" s="34">
        <f t="shared" si="0"/>
        <v>0.32908872013335805</v>
      </c>
      <c r="E69" s="34">
        <f t="shared" si="0"/>
        <v>0.17192998703463605</v>
      </c>
      <c r="F69" s="34">
        <f t="shared" si="0"/>
        <v>1.5419522133728469E-2</v>
      </c>
      <c r="G69" s="34">
        <f t="shared" si="0"/>
        <v>6.8623819225782548E-2</v>
      </c>
      <c r="H69" s="34">
        <f t="shared" ref="H69" si="1">SUM(H68/$B$68)</f>
        <v>3.3802556028894239E-2</v>
      </c>
      <c r="I69" s="34">
        <f t="shared" si="0"/>
        <v>1.7919985182441193E-2</v>
      </c>
    </row>
    <row r="70" spans="1:19" s="31" customFormat="1" ht="15" customHeight="1">
      <c r="A70" s="31" t="s">
        <v>13</v>
      </c>
      <c r="B70" s="35">
        <v>21</v>
      </c>
      <c r="C70" s="31">
        <v>8</v>
      </c>
      <c r="D70" s="31">
        <v>7</v>
      </c>
      <c r="E70" s="31">
        <v>4</v>
      </c>
      <c r="F70" s="31">
        <v>0</v>
      </c>
      <c r="G70" s="31">
        <v>1</v>
      </c>
      <c r="H70" s="31">
        <v>1</v>
      </c>
      <c r="I70" s="31">
        <v>0</v>
      </c>
    </row>
  </sheetData>
  <sortState ref="A55:C65">
    <sortCondition descending="1" ref="C55:C65"/>
  </sortState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R64"/>
  <sheetViews>
    <sheetView tabSelected="1" workbookViewId="0">
      <selection activeCell="N1" sqref="N1"/>
    </sheetView>
  </sheetViews>
  <sheetFormatPr defaultRowHeight="12.75"/>
  <cols>
    <col min="1" max="1" width="28.7109375" customWidth="1"/>
    <col min="2" max="2" width="8.42578125" customWidth="1"/>
    <col min="3" max="3" width="9.7109375" customWidth="1"/>
    <col min="4" max="15" width="8.7109375" customWidth="1"/>
  </cols>
  <sheetData>
    <row r="1" spans="1:14" s="2" customFormat="1" ht="16.5" customHeight="1">
      <c r="A1" s="1" t="s">
        <v>30</v>
      </c>
    </row>
    <row r="2" spans="1:14" s="2" customFormat="1" ht="9.75" customHeight="1" thickBot="1">
      <c r="A2" s="3"/>
    </row>
    <row r="3" spans="1:14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5">
        <v>5</v>
      </c>
      <c r="H3" s="5">
        <v>6</v>
      </c>
      <c r="I3" s="6"/>
      <c r="J3" s="13" t="s">
        <v>9</v>
      </c>
      <c r="K3" s="14">
        <f>(5536/8722)</f>
        <v>0.63471680807154318</v>
      </c>
    </row>
    <row r="4" spans="1:14" s="2" customFormat="1" ht="16.5" customHeight="1" thickBot="1">
      <c r="A4" s="7" t="s">
        <v>33</v>
      </c>
      <c r="B4" s="8" t="s">
        <v>3</v>
      </c>
      <c r="C4" s="9">
        <v>1238</v>
      </c>
      <c r="D4" s="10"/>
      <c r="E4" s="9"/>
      <c r="F4" s="10"/>
      <c r="G4" s="10"/>
      <c r="H4" s="10"/>
      <c r="I4" s="11" t="s">
        <v>4</v>
      </c>
      <c r="K4" s="13" t="s">
        <v>11</v>
      </c>
      <c r="L4" s="13" t="s">
        <v>12</v>
      </c>
      <c r="M4" s="13" t="s">
        <v>13</v>
      </c>
    </row>
    <row r="5" spans="1:14" s="2" customFormat="1" ht="16.5" customHeight="1" thickBot="1">
      <c r="A5" s="7" t="s">
        <v>37</v>
      </c>
      <c r="B5" s="42" t="s">
        <v>15</v>
      </c>
      <c r="C5" s="10">
        <v>1021</v>
      </c>
      <c r="D5" s="10">
        <v>1064</v>
      </c>
      <c r="E5" s="10">
        <v>1079</v>
      </c>
      <c r="F5" s="9">
        <v>1230</v>
      </c>
      <c r="G5" s="9"/>
      <c r="H5" s="9"/>
      <c r="I5" s="11" t="s">
        <v>8</v>
      </c>
      <c r="J5" s="16" t="s">
        <v>5</v>
      </c>
      <c r="K5" s="17">
        <f>(C8+C9)</f>
        <v>1070</v>
      </c>
      <c r="L5" s="14">
        <f>SUM(K5/K10)</f>
        <v>0.19504192489974481</v>
      </c>
    </row>
    <row r="6" spans="1:14" s="2" customFormat="1" ht="16.5" customHeight="1" thickBot="1">
      <c r="A6" s="7" t="s">
        <v>35</v>
      </c>
      <c r="B6" s="15" t="s">
        <v>14</v>
      </c>
      <c r="C6" s="10">
        <v>820</v>
      </c>
      <c r="D6" s="10">
        <v>838</v>
      </c>
      <c r="E6" s="10">
        <v>885</v>
      </c>
      <c r="F6" s="10">
        <v>925</v>
      </c>
      <c r="G6" s="10">
        <v>958</v>
      </c>
      <c r="H6" s="9">
        <v>1017</v>
      </c>
      <c r="I6" s="11" t="s">
        <v>7</v>
      </c>
      <c r="J6" s="20" t="s">
        <v>3</v>
      </c>
      <c r="K6" s="17">
        <f>(C4+C7)</f>
        <v>2053</v>
      </c>
      <c r="L6" s="14">
        <f>SUM(K6/K10)</f>
        <v>0.37422530076558513</v>
      </c>
      <c r="M6" s="2">
        <v>2</v>
      </c>
    </row>
    <row r="7" spans="1:14" s="2" customFormat="1" ht="16.5" customHeight="1" thickBot="1">
      <c r="A7" s="7" t="s">
        <v>34</v>
      </c>
      <c r="B7" s="8" t="s">
        <v>3</v>
      </c>
      <c r="C7" s="10">
        <v>815</v>
      </c>
      <c r="D7" s="10">
        <v>870</v>
      </c>
      <c r="E7" s="10">
        <v>916</v>
      </c>
      <c r="F7" s="10">
        <v>972</v>
      </c>
      <c r="G7" s="10">
        <v>1017</v>
      </c>
      <c r="H7" s="9">
        <v>1077</v>
      </c>
      <c r="I7" s="11" t="s">
        <v>6</v>
      </c>
      <c r="J7" s="21" t="s">
        <v>15</v>
      </c>
      <c r="K7" s="17">
        <v>1021</v>
      </c>
      <c r="L7" s="14">
        <f>SUM(K7/K10)</f>
        <v>0.18611009843237331</v>
      </c>
      <c r="M7" s="2">
        <v>1</v>
      </c>
    </row>
    <row r="8" spans="1:14" s="2" customFormat="1" ht="16.5" customHeight="1" thickBot="1">
      <c r="A8" s="18" t="s">
        <v>32</v>
      </c>
      <c r="B8" s="19" t="s">
        <v>5</v>
      </c>
      <c r="C8" s="10">
        <v>634</v>
      </c>
      <c r="D8" s="10">
        <v>639</v>
      </c>
      <c r="E8" s="10">
        <v>659</v>
      </c>
      <c r="F8" s="10">
        <v>687</v>
      </c>
      <c r="G8" s="10">
        <v>692</v>
      </c>
      <c r="H8" s="10">
        <v>932</v>
      </c>
      <c r="I8" s="11"/>
      <c r="J8" s="47" t="s">
        <v>20</v>
      </c>
      <c r="K8" s="17">
        <f>SUM(C10+C13)</f>
        <v>334</v>
      </c>
      <c r="L8" s="14">
        <f>SUM(K8/K10)</f>
        <v>6.0882245716368938E-2</v>
      </c>
    </row>
    <row r="9" spans="1:14" s="2" customFormat="1" ht="16.5" customHeight="1" thickBot="1">
      <c r="A9" s="18" t="s">
        <v>31</v>
      </c>
      <c r="B9" s="19" t="s">
        <v>5</v>
      </c>
      <c r="C9" s="10">
        <v>436</v>
      </c>
      <c r="D9" s="10">
        <v>447</v>
      </c>
      <c r="E9" s="10">
        <v>455</v>
      </c>
      <c r="F9" s="10">
        <v>491</v>
      </c>
      <c r="G9" s="10">
        <v>507</v>
      </c>
      <c r="H9" s="10" t="s">
        <v>19</v>
      </c>
      <c r="J9" s="13" t="s">
        <v>16</v>
      </c>
      <c r="K9" s="17">
        <f>(C6+C11)</f>
        <v>990</v>
      </c>
      <c r="L9" s="14">
        <f>SUM(K9/K10)</f>
        <v>0.18045935107546482</v>
      </c>
      <c r="M9" s="2">
        <v>1</v>
      </c>
    </row>
    <row r="10" spans="1:14" s="2" customFormat="1" ht="16.5" customHeight="1" thickBot="1">
      <c r="A10" s="18" t="s">
        <v>38</v>
      </c>
      <c r="B10" s="46" t="s">
        <v>20</v>
      </c>
      <c r="C10" s="10">
        <v>334</v>
      </c>
      <c r="D10" s="10">
        <v>345</v>
      </c>
      <c r="E10" s="10">
        <v>361</v>
      </c>
      <c r="F10" s="10" t="s">
        <v>19</v>
      </c>
      <c r="K10" s="24">
        <v>5486</v>
      </c>
    </row>
    <row r="11" spans="1:14" s="2" customFormat="1" ht="16.5" customHeight="1" thickBot="1">
      <c r="A11" s="18" t="s">
        <v>36</v>
      </c>
      <c r="B11" s="23" t="s">
        <v>14</v>
      </c>
      <c r="C11" s="10">
        <v>170</v>
      </c>
      <c r="D11" s="10">
        <v>171</v>
      </c>
      <c r="E11" s="10" t="s">
        <v>19</v>
      </c>
    </row>
    <row r="12" spans="1:14" s="2" customFormat="1" ht="10.5" customHeight="1">
      <c r="A12" s="1"/>
    </row>
    <row r="13" spans="1:14" s="2" customFormat="1" ht="17.45" customHeight="1">
      <c r="A13" s="1" t="s">
        <v>49</v>
      </c>
    </row>
    <row r="14" spans="1:14" s="2" customFormat="1" ht="10.5" customHeight="1" thickBot="1">
      <c r="A14" s="1"/>
    </row>
    <row r="15" spans="1:14" s="2" customFormat="1" ht="16.5" customHeight="1" thickBot="1">
      <c r="A15" s="4" t="s">
        <v>0</v>
      </c>
      <c r="B15" s="5" t="s">
        <v>1</v>
      </c>
      <c r="C15" s="5" t="s">
        <v>2</v>
      </c>
      <c r="D15" s="5">
        <v>2</v>
      </c>
      <c r="E15" s="5">
        <v>3</v>
      </c>
      <c r="F15" s="5">
        <v>4</v>
      </c>
      <c r="G15" s="5">
        <v>5</v>
      </c>
      <c r="H15" s="5">
        <v>6</v>
      </c>
      <c r="I15" s="5">
        <v>7</v>
      </c>
      <c r="J15" s="6"/>
      <c r="K15" s="13" t="s">
        <v>9</v>
      </c>
      <c r="L15" s="14">
        <f>(5311/8751)</f>
        <v>0.60690206833504745</v>
      </c>
    </row>
    <row r="16" spans="1:14" s="2" customFormat="1" ht="16.5" customHeight="1" thickBot="1">
      <c r="A16" s="7" t="s">
        <v>46</v>
      </c>
      <c r="B16" s="42" t="s">
        <v>15</v>
      </c>
      <c r="C16" s="9">
        <v>1050</v>
      </c>
      <c r="D16" s="10"/>
      <c r="E16" s="10"/>
      <c r="F16" s="9"/>
      <c r="G16" s="9"/>
      <c r="H16" s="10"/>
      <c r="I16" s="9"/>
      <c r="J16" s="11" t="s">
        <v>4</v>
      </c>
      <c r="L16" s="13" t="s">
        <v>11</v>
      </c>
      <c r="M16" s="13" t="s">
        <v>12</v>
      </c>
      <c r="N16" s="13" t="s">
        <v>13</v>
      </c>
    </row>
    <row r="17" spans="1:14" s="2" customFormat="1" ht="16.5" customHeight="1" thickBot="1">
      <c r="A17" s="7" t="s">
        <v>42</v>
      </c>
      <c r="B17" s="8" t="s">
        <v>3</v>
      </c>
      <c r="C17" s="10">
        <v>1033</v>
      </c>
      <c r="D17" s="9">
        <v>1061</v>
      </c>
      <c r="E17" s="10"/>
      <c r="F17" s="10"/>
      <c r="G17" s="10"/>
      <c r="H17" s="10"/>
      <c r="I17" s="9"/>
      <c r="J17" s="11" t="s">
        <v>8</v>
      </c>
      <c r="K17" s="16" t="s">
        <v>5</v>
      </c>
      <c r="L17" s="17">
        <f>(C19+C20)</f>
        <v>1191</v>
      </c>
      <c r="M17" s="14">
        <f>SUM(L17/L21)</f>
        <v>0.2276811317147773</v>
      </c>
      <c r="N17" s="2">
        <v>1</v>
      </c>
    </row>
    <row r="18" spans="1:14" s="2" customFormat="1" ht="16.5" customHeight="1" thickBot="1">
      <c r="A18" s="7" t="s">
        <v>41</v>
      </c>
      <c r="B18" s="8" t="s">
        <v>3</v>
      </c>
      <c r="C18" s="10">
        <v>859</v>
      </c>
      <c r="D18" s="10">
        <v>882</v>
      </c>
      <c r="E18" s="10">
        <v>886</v>
      </c>
      <c r="F18" s="10">
        <v>887</v>
      </c>
      <c r="G18" s="10">
        <v>962</v>
      </c>
      <c r="H18" s="10">
        <v>1012</v>
      </c>
      <c r="I18" s="9">
        <v>1177</v>
      </c>
      <c r="J18" s="11" t="s">
        <v>7</v>
      </c>
      <c r="K18" s="20" t="s">
        <v>3</v>
      </c>
      <c r="L18" s="17">
        <f>(C17+C18)</f>
        <v>1892</v>
      </c>
      <c r="M18" s="14">
        <f>SUM(L18/L21)</f>
        <v>0.36168992544446571</v>
      </c>
      <c r="N18" s="2">
        <v>2</v>
      </c>
    </row>
    <row r="19" spans="1:14" s="2" customFormat="1" ht="16.5" customHeight="1" thickBot="1">
      <c r="A19" s="7" t="s">
        <v>39</v>
      </c>
      <c r="B19" s="12" t="s">
        <v>5</v>
      </c>
      <c r="C19" s="10">
        <v>700</v>
      </c>
      <c r="D19" s="10">
        <v>722</v>
      </c>
      <c r="E19" s="10">
        <v>724</v>
      </c>
      <c r="F19" s="10">
        <v>724</v>
      </c>
      <c r="G19" s="10">
        <v>746</v>
      </c>
      <c r="H19" s="10">
        <v>875</v>
      </c>
      <c r="I19" s="9">
        <v>978</v>
      </c>
      <c r="J19" s="11" t="s">
        <v>6</v>
      </c>
      <c r="K19" s="21" t="s">
        <v>15</v>
      </c>
      <c r="L19" s="17">
        <f>(C16+C21)</f>
        <v>1402</v>
      </c>
      <c r="M19" s="14">
        <f>SUM(L19/L21)</f>
        <v>0.26801758745937682</v>
      </c>
      <c r="N19" s="2">
        <v>1</v>
      </c>
    </row>
    <row r="20" spans="1:14" s="2" customFormat="1" ht="16.5" customHeight="1" thickBot="1">
      <c r="A20" s="18" t="s">
        <v>40</v>
      </c>
      <c r="B20" s="19" t="s">
        <v>5</v>
      </c>
      <c r="C20" s="10">
        <v>491</v>
      </c>
      <c r="D20" s="10">
        <v>501</v>
      </c>
      <c r="E20" s="10">
        <v>502</v>
      </c>
      <c r="F20" s="10">
        <v>503</v>
      </c>
      <c r="G20" s="10">
        <v>525</v>
      </c>
      <c r="H20" s="10">
        <v>569</v>
      </c>
      <c r="I20" s="10">
        <v>605</v>
      </c>
      <c r="J20" s="11"/>
      <c r="K20" s="13" t="s">
        <v>16</v>
      </c>
      <c r="L20" s="17">
        <f>(C22+C23+C24+C25)</f>
        <v>746</v>
      </c>
      <c r="M20" s="14">
        <f>SUM(L20/L21)</f>
        <v>0.14261135538138023</v>
      </c>
    </row>
    <row r="21" spans="1:14" s="2" customFormat="1" ht="16.5" customHeight="1" thickBot="1">
      <c r="A21" s="18" t="s">
        <v>47</v>
      </c>
      <c r="B21" s="22" t="s">
        <v>15</v>
      </c>
      <c r="C21" s="10">
        <v>352</v>
      </c>
      <c r="D21" s="10">
        <v>379</v>
      </c>
      <c r="E21" s="10">
        <v>384</v>
      </c>
      <c r="F21" s="10">
        <v>385</v>
      </c>
      <c r="G21" s="10">
        <v>426</v>
      </c>
      <c r="H21" s="10">
        <v>508</v>
      </c>
      <c r="I21" s="10" t="s">
        <v>19</v>
      </c>
      <c r="L21" s="24">
        <v>5231</v>
      </c>
    </row>
    <row r="22" spans="1:14" s="2" customFormat="1" ht="16.5" customHeight="1" thickBot="1">
      <c r="A22" s="18" t="s">
        <v>43</v>
      </c>
      <c r="B22" s="23" t="s">
        <v>14</v>
      </c>
      <c r="C22" s="10">
        <v>322</v>
      </c>
      <c r="D22" s="10">
        <v>359</v>
      </c>
      <c r="E22" s="10">
        <v>360</v>
      </c>
      <c r="F22" s="10">
        <v>360</v>
      </c>
      <c r="G22" s="10">
        <v>406</v>
      </c>
      <c r="H22" s="10" t="s">
        <v>19</v>
      </c>
      <c r="K22" s="25"/>
      <c r="L22" s="17"/>
      <c r="M22" s="14"/>
    </row>
    <row r="23" spans="1:14" s="2" customFormat="1" ht="16.5" customHeight="1" thickBot="1">
      <c r="A23" s="18" t="s">
        <v>45</v>
      </c>
      <c r="B23" s="23" t="s">
        <v>14</v>
      </c>
      <c r="C23" s="10">
        <v>226</v>
      </c>
      <c r="D23" s="10">
        <v>259</v>
      </c>
      <c r="E23" s="10">
        <v>260</v>
      </c>
      <c r="F23" s="10">
        <v>260</v>
      </c>
      <c r="G23" s="10" t="s">
        <v>19</v>
      </c>
    </row>
    <row r="24" spans="1:14" s="2" customFormat="1" ht="16.5" customHeight="1" thickBot="1">
      <c r="A24" s="18" t="s">
        <v>44</v>
      </c>
      <c r="B24" s="23" t="s">
        <v>14</v>
      </c>
      <c r="C24" s="10">
        <v>182</v>
      </c>
      <c r="D24" s="10" t="s">
        <v>19</v>
      </c>
    </row>
    <row r="25" spans="1:14" s="2" customFormat="1" ht="16.5" customHeight="1" thickBot="1">
      <c r="A25" s="18" t="s">
        <v>48</v>
      </c>
      <c r="B25" s="23" t="s">
        <v>14</v>
      </c>
      <c r="C25" s="10">
        <v>16</v>
      </c>
      <c r="D25" s="10" t="s">
        <v>19</v>
      </c>
    </row>
    <row r="26" spans="1:14" s="2" customFormat="1" ht="11.25" customHeight="1">
      <c r="A26" s="28"/>
      <c r="B26" s="29"/>
      <c r="C26" s="44"/>
      <c r="D26" s="44"/>
      <c r="E26" s="44"/>
      <c r="F26" s="17"/>
      <c r="G26" s="17"/>
      <c r="H26" s="17"/>
      <c r="I26" s="17"/>
      <c r="J26" s="17"/>
      <c r="K26" s="17"/>
      <c r="L26" s="17"/>
      <c r="M26" s="17"/>
      <c r="N26" s="43"/>
    </row>
    <row r="27" spans="1:14" s="2" customFormat="1" ht="17.45" customHeight="1">
      <c r="A27" s="1" t="s">
        <v>50</v>
      </c>
    </row>
    <row r="28" spans="1:14" s="2" customFormat="1" ht="8.25" customHeight="1" thickBot="1">
      <c r="A28" s="1"/>
    </row>
    <row r="29" spans="1:14" s="2" customFormat="1" ht="17.45" customHeight="1" thickBot="1">
      <c r="A29" s="4" t="s">
        <v>0</v>
      </c>
      <c r="B29" s="5" t="s">
        <v>1</v>
      </c>
      <c r="C29" s="5" t="s">
        <v>2</v>
      </c>
      <c r="D29" s="5">
        <v>2</v>
      </c>
      <c r="E29" s="5">
        <v>3</v>
      </c>
      <c r="F29" s="5">
        <v>4</v>
      </c>
      <c r="G29" s="5"/>
      <c r="H29" s="13" t="s">
        <v>9</v>
      </c>
      <c r="I29" s="14">
        <f>(4501/7928)</f>
        <v>0.56773461150353177</v>
      </c>
    </row>
    <row r="30" spans="1:14" s="2" customFormat="1" ht="17.45" customHeight="1" thickBot="1">
      <c r="A30" s="7" t="s">
        <v>55</v>
      </c>
      <c r="B30" s="12" t="s">
        <v>5</v>
      </c>
      <c r="C30" s="9">
        <v>1168</v>
      </c>
      <c r="D30" s="10"/>
      <c r="E30" s="10"/>
      <c r="F30" s="10"/>
      <c r="G30" s="11" t="s">
        <v>4</v>
      </c>
      <c r="I30" s="13" t="s">
        <v>11</v>
      </c>
      <c r="J30" s="13" t="s">
        <v>12</v>
      </c>
      <c r="K30" s="13" t="s">
        <v>13</v>
      </c>
    </row>
    <row r="31" spans="1:14" s="2" customFormat="1" ht="17.45" customHeight="1" thickBot="1">
      <c r="A31" s="7" t="s">
        <v>51</v>
      </c>
      <c r="B31" s="8" t="s">
        <v>3</v>
      </c>
      <c r="C31" s="10">
        <v>783</v>
      </c>
      <c r="D31" s="10">
        <v>818</v>
      </c>
      <c r="E31" s="9">
        <v>959</v>
      </c>
      <c r="F31" s="9"/>
      <c r="G31" s="11" t="s">
        <v>8</v>
      </c>
      <c r="H31" s="16" t="s">
        <v>5</v>
      </c>
      <c r="I31" s="17">
        <f>(C30+C35)</f>
        <v>1622</v>
      </c>
      <c r="J31" s="14">
        <f>SUM(I31/I34)</f>
        <v>0.36580965268380694</v>
      </c>
      <c r="K31" s="2">
        <v>1</v>
      </c>
    </row>
    <row r="32" spans="1:14" s="2" customFormat="1" ht="17.45" customHeight="1" thickBot="1">
      <c r="A32" s="7" t="s">
        <v>52</v>
      </c>
      <c r="B32" s="8" t="s">
        <v>3</v>
      </c>
      <c r="C32" s="10">
        <v>706</v>
      </c>
      <c r="D32" s="10">
        <v>756</v>
      </c>
      <c r="E32" s="10">
        <v>818</v>
      </c>
      <c r="F32" s="9">
        <v>827</v>
      </c>
      <c r="G32" s="11" t="s">
        <v>6</v>
      </c>
      <c r="H32" s="20" t="s">
        <v>3</v>
      </c>
      <c r="I32" s="17">
        <f>(C31+C32+C34)</f>
        <v>2119</v>
      </c>
      <c r="J32" s="14">
        <f>SUM(I32/I34)</f>
        <v>0.47789806044203881</v>
      </c>
      <c r="K32" s="2">
        <v>2</v>
      </c>
    </row>
    <row r="33" spans="1:13" s="2" customFormat="1" ht="17.45" customHeight="1" thickBot="1">
      <c r="A33" s="7" t="s">
        <v>56</v>
      </c>
      <c r="B33" s="42" t="s">
        <v>15</v>
      </c>
      <c r="C33" s="10">
        <v>693</v>
      </c>
      <c r="D33" s="10">
        <v>750</v>
      </c>
      <c r="E33" s="10">
        <v>850</v>
      </c>
      <c r="F33" s="9">
        <v>864</v>
      </c>
      <c r="G33" s="11" t="s">
        <v>7</v>
      </c>
      <c r="H33" s="21" t="s">
        <v>15</v>
      </c>
      <c r="I33" s="17">
        <v>693</v>
      </c>
      <c r="J33" s="14">
        <f>SUM(I33/I34)</f>
        <v>0.15629228687415425</v>
      </c>
      <c r="K33" s="2">
        <v>1</v>
      </c>
    </row>
    <row r="34" spans="1:13" s="2" customFormat="1" ht="17.45" customHeight="1" thickBot="1">
      <c r="A34" s="18" t="s">
        <v>53</v>
      </c>
      <c r="B34" s="27" t="s">
        <v>3</v>
      </c>
      <c r="C34" s="10">
        <v>630</v>
      </c>
      <c r="D34" s="10">
        <v>658</v>
      </c>
      <c r="E34" s="10">
        <v>763</v>
      </c>
      <c r="F34" s="10">
        <v>812</v>
      </c>
      <c r="G34" s="11"/>
      <c r="H34" s="25"/>
      <c r="I34" s="24">
        <v>4434</v>
      </c>
      <c r="J34" s="14"/>
    </row>
    <row r="35" spans="1:13" s="2" customFormat="1" ht="17.45" customHeight="1" thickBot="1">
      <c r="A35" s="18" t="s">
        <v>54</v>
      </c>
      <c r="B35" s="19" t="s">
        <v>5</v>
      </c>
      <c r="C35" s="10">
        <v>454</v>
      </c>
      <c r="D35" s="10">
        <v>565</v>
      </c>
      <c r="E35" s="10" t="s">
        <v>19</v>
      </c>
      <c r="I35" s="13"/>
      <c r="J35" s="17"/>
      <c r="K35" s="14"/>
    </row>
    <row r="37" spans="1:13" s="2" customFormat="1" ht="17.45" customHeight="1">
      <c r="A37" s="1" t="s">
        <v>57</v>
      </c>
    </row>
    <row r="38" spans="1:13" s="2" customFormat="1" ht="10.5" customHeight="1" thickBot="1">
      <c r="A38" s="1"/>
    </row>
    <row r="39" spans="1:13" s="2" customFormat="1" ht="16.5" customHeight="1" thickBot="1">
      <c r="A39" s="4" t="s">
        <v>0</v>
      </c>
      <c r="B39" s="5" t="s">
        <v>1</v>
      </c>
      <c r="C39" s="5" t="s">
        <v>2</v>
      </c>
      <c r="D39" s="5">
        <v>2</v>
      </c>
      <c r="E39" s="5">
        <v>3</v>
      </c>
      <c r="F39" s="5">
        <v>4</v>
      </c>
      <c r="G39" s="5">
        <v>5</v>
      </c>
      <c r="H39" s="5">
        <v>6</v>
      </c>
      <c r="I39" s="6"/>
      <c r="J39" s="13" t="s">
        <v>9</v>
      </c>
      <c r="K39" s="14">
        <f>(4268/7422)</f>
        <v>0.57504715710051202</v>
      </c>
    </row>
    <row r="40" spans="1:13" s="2" customFormat="1" ht="16.5" customHeight="1" thickBot="1">
      <c r="A40" s="7" t="s">
        <v>61</v>
      </c>
      <c r="B40" s="12" t="s">
        <v>5</v>
      </c>
      <c r="C40" s="9">
        <v>1090</v>
      </c>
      <c r="D40" s="10"/>
      <c r="E40" s="9"/>
      <c r="F40" s="10"/>
      <c r="G40" s="10"/>
      <c r="H40" s="10"/>
      <c r="I40" s="11" t="s">
        <v>4</v>
      </c>
      <c r="K40" s="13" t="s">
        <v>11</v>
      </c>
      <c r="L40" s="13" t="s">
        <v>12</v>
      </c>
      <c r="M40" s="13" t="s">
        <v>13</v>
      </c>
    </row>
    <row r="41" spans="1:13" s="2" customFormat="1" ht="16.5" customHeight="1" thickBot="1">
      <c r="A41" s="7" t="s">
        <v>58</v>
      </c>
      <c r="B41" s="8" t="s">
        <v>3</v>
      </c>
      <c r="C41" s="9">
        <v>900</v>
      </c>
      <c r="D41" s="10"/>
      <c r="E41" s="9"/>
      <c r="F41" s="10"/>
      <c r="G41" s="9"/>
      <c r="H41" s="9"/>
      <c r="I41" s="11" t="s">
        <v>8</v>
      </c>
      <c r="J41" s="16" t="s">
        <v>5</v>
      </c>
      <c r="K41" s="17">
        <f>(C40+C43)</f>
        <v>1544</v>
      </c>
      <c r="L41" s="14">
        <f>SUM(K41/K44)</f>
        <v>0.36920133907221425</v>
      </c>
      <c r="M41" s="2">
        <v>1</v>
      </c>
    </row>
    <row r="42" spans="1:13" s="2" customFormat="1" ht="16.5" customHeight="1" thickBot="1">
      <c r="A42" s="7" t="s">
        <v>62</v>
      </c>
      <c r="B42" s="42" t="s">
        <v>15</v>
      </c>
      <c r="C42" s="10">
        <v>544</v>
      </c>
      <c r="D42" s="10">
        <v>595</v>
      </c>
      <c r="E42" s="10">
        <v>644</v>
      </c>
      <c r="F42" s="10">
        <v>658</v>
      </c>
      <c r="G42" s="9">
        <v>934</v>
      </c>
      <c r="H42" s="9"/>
      <c r="I42" s="11" t="s">
        <v>7</v>
      </c>
      <c r="J42" s="20" t="s">
        <v>3</v>
      </c>
      <c r="K42" s="17">
        <f>(C41+C45+C46)</f>
        <v>1652</v>
      </c>
      <c r="L42" s="14">
        <f>SUM(K42/K44)</f>
        <v>0.39502630320420851</v>
      </c>
      <c r="M42" s="2">
        <v>2</v>
      </c>
    </row>
    <row r="43" spans="1:13" s="2" customFormat="1" ht="16.5" customHeight="1" thickBot="1">
      <c r="A43" s="18" t="s">
        <v>63</v>
      </c>
      <c r="B43" s="19" t="s">
        <v>5</v>
      </c>
      <c r="C43" s="10">
        <v>454</v>
      </c>
      <c r="D43" s="10">
        <v>557</v>
      </c>
      <c r="E43" s="10">
        <v>589</v>
      </c>
      <c r="F43" s="10">
        <v>597</v>
      </c>
      <c r="G43" s="10">
        <v>661</v>
      </c>
      <c r="H43" s="10">
        <v>688</v>
      </c>
      <c r="I43" s="9"/>
      <c r="J43" s="21" t="s">
        <v>15</v>
      </c>
      <c r="K43" s="17">
        <f>(C42+C44)</f>
        <v>986</v>
      </c>
      <c r="L43" s="14">
        <f>SUM(K43/K44)</f>
        <v>0.23577235772357724</v>
      </c>
      <c r="M43" s="2">
        <v>1</v>
      </c>
    </row>
    <row r="44" spans="1:13" s="2" customFormat="1" ht="16.5" customHeight="1" thickBot="1">
      <c r="A44" s="18" t="s">
        <v>64</v>
      </c>
      <c r="B44" s="22" t="s">
        <v>15</v>
      </c>
      <c r="C44" s="10">
        <v>442</v>
      </c>
      <c r="D44" s="10">
        <v>489</v>
      </c>
      <c r="E44" s="10">
        <v>555</v>
      </c>
      <c r="F44" s="10">
        <v>565</v>
      </c>
      <c r="G44" s="10" t="s">
        <v>19</v>
      </c>
      <c r="J44" s="25"/>
      <c r="K44" s="24">
        <v>4182</v>
      </c>
      <c r="L44" s="14"/>
    </row>
    <row r="45" spans="1:13" s="2" customFormat="1" ht="16.5" customHeight="1" thickBot="1">
      <c r="A45" s="7" t="s">
        <v>59</v>
      </c>
      <c r="B45" s="8" t="s">
        <v>3</v>
      </c>
      <c r="C45" s="10">
        <v>433</v>
      </c>
      <c r="D45" s="10">
        <v>451</v>
      </c>
      <c r="E45" s="10">
        <v>593</v>
      </c>
      <c r="F45" s="10">
        <v>624</v>
      </c>
      <c r="G45" s="10">
        <v>724</v>
      </c>
      <c r="H45" s="9">
        <v>794</v>
      </c>
      <c r="I45" s="11" t="s">
        <v>6</v>
      </c>
      <c r="J45" s="47"/>
      <c r="K45" s="17"/>
      <c r="L45" s="14"/>
    </row>
    <row r="46" spans="1:13" s="2" customFormat="1" ht="16.5" customHeight="1" thickBot="1">
      <c r="A46" s="18" t="s">
        <v>60</v>
      </c>
      <c r="B46" s="27" t="s">
        <v>3</v>
      </c>
      <c r="C46" s="10">
        <v>319</v>
      </c>
      <c r="D46" s="10">
        <v>353</v>
      </c>
      <c r="E46" s="10" t="s">
        <v>19</v>
      </c>
      <c r="F46" s="30"/>
      <c r="G46" s="17"/>
      <c r="H46"/>
      <c r="I46"/>
      <c r="J46" s="13"/>
      <c r="K46" s="17"/>
      <c r="L46" s="14"/>
    </row>
    <row r="48" spans="1:13" s="2" customFormat="1" ht="17.45" customHeight="1">
      <c r="A48" s="1" t="s">
        <v>65</v>
      </c>
    </row>
    <row r="49" spans="1:18" s="2" customFormat="1" ht="10.5" customHeight="1" thickBot="1">
      <c r="A49" s="1"/>
    </row>
    <row r="50" spans="1:18" s="2" customFormat="1" ht="16.5" customHeight="1" thickBot="1">
      <c r="A50" s="4" t="s">
        <v>0</v>
      </c>
      <c r="B50" s="5" t="s">
        <v>1</v>
      </c>
      <c r="C50" s="5" t="s">
        <v>2</v>
      </c>
      <c r="D50" s="5">
        <v>2</v>
      </c>
      <c r="E50" s="5">
        <v>3</v>
      </c>
      <c r="F50" s="5">
        <v>4</v>
      </c>
      <c r="G50" s="5">
        <v>5</v>
      </c>
      <c r="H50" s="5">
        <v>6</v>
      </c>
      <c r="I50" s="5">
        <v>7</v>
      </c>
      <c r="J50" s="6"/>
      <c r="K50" s="13" t="s">
        <v>9</v>
      </c>
      <c r="L50" s="14">
        <f>(4107/8231)</f>
        <v>0.49896731867330824</v>
      </c>
    </row>
    <row r="51" spans="1:18" s="2" customFormat="1" ht="16.5" customHeight="1" thickBot="1">
      <c r="A51" s="7" t="s">
        <v>69</v>
      </c>
      <c r="B51" s="8" t="s">
        <v>3</v>
      </c>
      <c r="C51" s="9">
        <v>864</v>
      </c>
      <c r="D51" s="10"/>
      <c r="E51" s="10"/>
      <c r="F51" s="10"/>
      <c r="G51" s="10"/>
      <c r="H51" s="10"/>
      <c r="I51" s="10"/>
      <c r="J51" s="11" t="s">
        <v>4</v>
      </c>
      <c r="L51" s="13" t="s">
        <v>11</v>
      </c>
      <c r="M51" s="13" t="s">
        <v>12</v>
      </c>
      <c r="N51" s="13" t="s">
        <v>13</v>
      </c>
    </row>
    <row r="52" spans="1:18" s="2" customFormat="1" ht="16.5" customHeight="1" thickBot="1">
      <c r="A52" s="7" t="s">
        <v>70</v>
      </c>
      <c r="B52" s="8" t="s">
        <v>3</v>
      </c>
      <c r="C52" s="10">
        <v>606</v>
      </c>
      <c r="D52" s="9">
        <v>686</v>
      </c>
      <c r="E52" s="10"/>
      <c r="F52" s="10"/>
      <c r="G52" s="10"/>
      <c r="H52" s="10"/>
      <c r="I52" s="10"/>
      <c r="J52" s="11" t="s">
        <v>8</v>
      </c>
      <c r="K52" s="16" t="s">
        <v>5</v>
      </c>
      <c r="L52" s="17">
        <f>(C54+C57+C58)</f>
        <v>1049</v>
      </c>
      <c r="M52" s="14">
        <f>SUM(L52/L57)</f>
        <v>0.25888450148075026</v>
      </c>
      <c r="N52" s="2">
        <v>1</v>
      </c>
    </row>
    <row r="53" spans="1:18" s="2" customFormat="1" ht="16.5" customHeight="1" thickBot="1">
      <c r="A53" s="7" t="s">
        <v>71</v>
      </c>
      <c r="B53" s="15" t="s">
        <v>14</v>
      </c>
      <c r="C53" s="10">
        <v>532</v>
      </c>
      <c r="D53" s="10">
        <v>557</v>
      </c>
      <c r="E53" s="10">
        <v>598</v>
      </c>
      <c r="F53" s="10">
        <v>671</v>
      </c>
      <c r="G53" s="9">
        <v>725</v>
      </c>
      <c r="H53" s="10"/>
      <c r="I53" s="10"/>
      <c r="J53" s="11" t="s">
        <v>6</v>
      </c>
      <c r="K53" s="20" t="s">
        <v>3</v>
      </c>
      <c r="L53" s="17">
        <f>(C51+C52)</f>
        <v>1470</v>
      </c>
      <c r="M53" s="14">
        <f>SUM(L53/L57)</f>
        <v>0.3627838104639684</v>
      </c>
      <c r="N53" s="2">
        <v>2</v>
      </c>
    </row>
    <row r="54" spans="1:18" s="2" customFormat="1" ht="16.5" customHeight="1" thickBot="1">
      <c r="A54" s="7" t="s">
        <v>66</v>
      </c>
      <c r="B54" s="12" t="s">
        <v>5</v>
      </c>
      <c r="C54" s="10">
        <v>531</v>
      </c>
      <c r="D54" s="10">
        <v>556</v>
      </c>
      <c r="E54" s="10">
        <v>603</v>
      </c>
      <c r="F54" s="9">
        <v>837</v>
      </c>
      <c r="G54" s="10"/>
      <c r="H54" s="10"/>
      <c r="I54" s="10"/>
      <c r="J54" s="11" t="s">
        <v>7</v>
      </c>
      <c r="K54" s="21" t="s">
        <v>15</v>
      </c>
      <c r="L54" s="17">
        <v>443</v>
      </c>
      <c r="M54" s="14">
        <f>SUM(L54/L57)</f>
        <v>0.10932872655478776</v>
      </c>
      <c r="N54" s="2">
        <v>1</v>
      </c>
    </row>
    <row r="55" spans="1:18" s="2" customFormat="1" ht="16.5" customHeight="1" thickBot="1">
      <c r="A55" s="18" t="s">
        <v>74</v>
      </c>
      <c r="B55" s="26" t="s">
        <v>17</v>
      </c>
      <c r="C55" s="10">
        <v>454</v>
      </c>
      <c r="D55" s="10">
        <v>463</v>
      </c>
      <c r="E55" s="10">
        <v>503</v>
      </c>
      <c r="F55" s="10">
        <v>534</v>
      </c>
      <c r="G55" s="10">
        <v>558</v>
      </c>
      <c r="H55" s="10">
        <v>564</v>
      </c>
      <c r="I55" s="10">
        <v>564</v>
      </c>
      <c r="J55" s="11"/>
      <c r="K55" s="25" t="s">
        <v>17</v>
      </c>
      <c r="L55" s="17">
        <v>454</v>
      </c>
      <c r="M55" s="14">
        <f>SUM(L55/L57)</f>
        <v>0.11204343534057255</v>
      </c>
    </row>
    <row r="56" spans="1:18" s="2" customFormat="1" ht="16.5" customHeight="1" thickBot="1">
      <c r="A56" s="7" t="s">
        <v>73</v>
      </c>
      <c r="B56" s="42" t="s">
        <v>15</v>
      </c>
      <c r="C56" s="10">
        <v>443</v>
      </c>
      <c r="D56" s="10">
        <v>467</v>
      </c>
      <c r="E56" s="10">
        <v>487</v>
      </c>
      <c r="F56" s="10">
        <v>519</v>
      </c>
      <c r="G56" s="10">
        <v>553</v>
      </c>
      <c r="H56" s="10">
        <v>574</v>
      </c>
      <c r="I56" s="9">
        <v>584</v>
      </c>
      <c r="J56" s="11" t="s">
        <v>10</v>
      </c>
      <c r="K56" s="13" t="s">
        <v>16</v>
      </c>
      <c r="L56" s="17">
        <f>(C53+C59)</f>
        <v>636</v>
      </c>
      <c r="M56" s="14">
        <f>SUM(L56/L57)</f>
        <v>0.15695952615992104</v>
      </c>
      <c r="N56" s="2">
        <v>1</v>
      </c>
    </row>
    <row r="57" spans="1:18" s="2" customFormat="1" ht="16.5" customHeight="1" thickBot="1">
      <c r="A57" s="18" t="s">
        <v>68</v>
      </c>
      <c r="B57" s="19" t="s">
        <v>5</v>
      </c>
      <c r="C57" s="10">
        <v>370</v>
      </c>
      <c r="D57" s="10">
        <v>387</v>
      </c>
      <c r="E57" s="10">
        <v>440</v>
      </c>
      <c r="F57" s="10" t="s">
        <v>19</v>
      </c>
      <c r="L57" s="24">
        <v>4052</v>
      </c>
    </row>
    <row r="58" spans="1:18" s="2" customFormat="1" ht="16.5" customHeight="1" thickBot="1">
      <c r="A58" s="18" t="s">
        <v>67</v>
      </c>
      <c r="B58" s="19" t="s">
        <v>5</v>
      </c>
      <c r="C58" s="10">
        <v>148</v>
      </c>
      <c r="D58" s="10">
        <v>152</v>
      </c>
      <c r="E58" s="10" t="s">
        <v>19</v>
      </c>
    </row>
    <row r="59" spans="1:18" s="2" customFormat="1" ht="16.5" customHeight="1" thickBot="1">
      <c r="A59" s="18" t="s">
        <v>72</v>
      </c>
      <c r="B59" s="23" t="s">
        <v>14</v>
      </c>
      <c r="C59" s="10">
        <v>104</v>
      </c>
      <c r="D59" s="10">
        <v>108</v>
      </c>
      <c r="E59" s="10" t="s">
        <v>19</v>
      </c>
    </row>
    <row r="60" spans="1:18" s="2" customFormat="1" ht="11.25" customHeight="1">
      <c r="A60" s="28"/>
      <c r="B60" s="29"/>
      <c r="C60" s="28"/>
      <c r="D60" s="28"/>
      <c r="E60" s="28"/>
      <c r="N60" s="14"/>
    </row>
    <row r="61" spans="1:18" s="31" customFormat="1" ht="15" customHeight="1">
      <c r="B61" s="35" t="s">
        <v>18</v>
      </c>
      <c r="C61" s="37" t="s">
        <v>5</v>
      </c>
      <c r="D61" s="38" t="s">
        <v>3</v>
      </c>
      <c r="E61" s="39" t="s">
        <v>15</v>
      </c>
      <c r="F61" s="40" t="s">
        <v>17</v>
      </c>
      <c r="G61" s="48" t="s">
        <v>20</v>
      </c>
      <c r="H61" s="35" t="s">
        <v>16</v>
      </c>
      <c r="P61" s="32"/>
      <c r="Q61" s="33"/>
      <c r="R61" s="34"/>
    </row>
    <row r="62" spans="1:18" s="31" customFormat="1" ht="15" customHeight="1">
      <c r="A62" s="31" t="s">
        <v>11</v>
      </c>
      <c r="B62" s="36">
        <f>(L57+K44+K10+L21+I34)</f>
        <v>23385</v>
      </c>
      <c r="C62" s="33">
        <f>(L52+K41+I31+L17+K5)</f>
        <v>6476</v>
      </c>
      <c r="D62" s="33">
        <f>(L53+K42+I32+L18+K6)</f>
        <v>9186</v>
      </c>
      <c r="E62" s="33">
        <f>(L54+K43+I33+L19+K7)</f>
        <v>4545</v>
      </c>
      <c r="F62" s="33">
        <f>(L55)</f>
        <v>454</v>
      </c>
      <c r="G62" s="33">
        <v>334</v>
      </c>
      <c r="H62" s="33">
        <f>(L56+L20+K9)</f>
        <v>2372</v>
      </c>
      <c r="P62" s="35"/>
      <c r="Q62" s="36"/>
      <c r="R62" s="34"/>
    </row>
    <row r="63" spans="1:18" s="31" customFormat="1" ht="15" customHeight="1">
      <c r="A63" s="31" t="s">
        <v>12</v>
      </c>
      <c r="B63" s="41">
        <v>1</v>
      </c>
      <c r="C63" s="34">
        <f t="shared" ref="C63:H63" si="0">SUM(C62/$B$62)</f>
        <v>0.27692965576224077</v>
      </c>
      <c r="D63" s="34">
        <f t="shared" si="0"/>
        <v>0.39281590763309815</v>
      </c>
      <c r="E63" s="34">
        <f t="shared" si="0"/>
        <v>0.19435535599743425</v>
      </c>
      <c r="F63" s="34">
        <f t="shared" si="0"/>
        <v>1.9414154372460978E-2</v>
      </c>
      <c r="G63" s="34">
        <f t="shared" si="0"/>
        <v>1.4282659824673936E-2</v>
      </c>
      <c r="H63" s="34">
        <f t="shared" si="0"/>
        <v>0.10143254222792389</v>
      </c>
    </row>
    <row r="64" spans="1:18" s="31" customFormat="1" ht="15" customHeight="1">
      <c r="A64" s="31" t="s">
        <v>13</v>
      </c>
      <c r="B64" s="35">
        <v>21</v>
      </c>
      <c r="C64" s="31">
        <v>4</v>
      </c>
      <c r="D64" s="31">
        <v>10</v>
      </c>
      <c r="E64" s="31">
        <v>5</v>
      </c>
      <c r="F64" s="31">
        <v>0</v>
      </c>
      <c r="G64" s="31">
        <v>0</v>
      </c>
      <c r="H64" s="31">
        <v>2</v>
      </c>
    </row>
  </sheetData>
  <sortState ref="A51:C59">
    <sortCondition descending="1" ref="C51:C59"/>
  </sortState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dimension ref="B1:H63"/>
  <sheetViews>
    <sheetView workbookViewId="0">
      <selection activeCell="J2" sqref="J2"/>
    </sheetView>
  </sheetViews>
  <sheetFormatPr defaultRowHeight="12.75"/>
  <cols>
    <col min="1" max="1" width="7" customWidth="1"/>
    <col min="2" max="2" width="9.140625" style="36"/>
    <col min="3" max="3" width="24.7109375" customWidth="1"/>
    <col min="5" max="5" width="18.140625" customWidth="1"/>
    <col min="6" max="6" width="9.140625" style="35"/>
    <col min="7" max="7" width="9.140625" style="45"/>
    <col min="8" max="8" width="12.7109375" style="67" customWidth="1"/>
    <col min="9" max="9" width="11.28515625" customWidth="1"/>
  </cols>
  <sheetData>
    <row r="1" spans="2:8" s="50" customFormat="1" ht="8.25" customHeight="1" thickBot="1">
      <c r="B1" s="49"/>
      <c r="F1" s="51"/>
      <c r="G1" s="52"/>
      <c r="H1" s="53"/>
    </row>
    <row r="2" spans="2:8" s="50" customFormat="1" ht="16.5" customHeight="1" thickBot="1">
      <c r="B2" s="54" t="s">
        <v>21</v>
      </c>
      <c r="C2" s="55" t="s">
        <v>0</v>
      </c>
      <c r="D2" s="55" t="s">
        <v>1</v>
      </c>
      <c r="E2" s="55" t="s">
        <v>22</v>
      </c>
      <c r="F2" s="55" t="s">
        <v>23</v>
      </c>
      <c r="G2" s="56" t="s">
        <v>24</v>
      </c>
      <c r="H2" s="57" t="s">
        <v>25</v>
      </c>
    </row>
    <row r="3" spans="2:8" s="50" customFormat="1" ht="16.5" customHeight="1" thickBot="1">
      <c r="B3" s="58"/>
      <c r="C3" s="59"/>
      <c r="D3" s="60"/>
      <c r="E3" s="59"/>
      <c r="F3" s="61"/>
      <c r="G3" s="62"/>
      <c r="H3" s="57"/>
    </row>
    <row r="4" spans="2:8" s="50" customFormat="1" ht="16.5" customHeight="1" thickBot="1">
      <c r="B4" s="58"/>
      <c r="C4" s="59"/>
      <c r="D4" s="60"/>
      <c r="E4" s="59"/>
      <c r="F4" s="61"/>
      <c r="G4" s="62"/>
      <c r="H4" s="57"/>
    </row>
    <row r="5" spans="2:8" s="50" customFormat="1" ht="16.5" customHeight="1" thickBot="1">
      <c r="B5" s="58"/>
      <c r="C5" s="59"/>
      <c r="D5" s="60"/>
      <c r="E5" s="59"/>
      <c r="F5" s="61"/>
      <c r="G5" s="62"/>
      <c r="H5" s="57"/>
    </row>
    <row r="6" spans="2:8" s="50" customFormat="1" ht="16.5" customHeight="1" thickBot="1">
      <c r="B6" s="58"/>
      <c r="C6" s="59"/>
      <c r="D6" s="60"/>
      <c r="E6" s="59"/>
      <c r="F6" s="61"/>
      <c r="G6" s="62"/>
      <c r="H6" s="57"/>
    </row>
    <row r="7" spans="2:8" s="50" customFormat="1" ht="16.5" customHeight="1" thickBot="1">
      <c r="B7" s="58"/>
      <c r="C7" s="59"/>
      <c r="D7" s="63"/>
      <c r="E7" s="59"/>
      <c r="F7" s="61"/>
      <c r="G7" s="62"/>
      <c r="H7" s="57"/>
    </row>
    <row r="8" spans="2:8" s="50" customFormat="1" ht="16.5" customHeight="1" thickBot="1">
      <c r="B8" s="58"/>
      <c r="C8" s="59"/>
      <c r="D8" s="63"/>
      <c r="E8" s="59"/>
      <c r="F8" s="61"/>
      <c r="G8" s="62"/>
      <c r="H8" s="57"/>
    </row>
    <row r="9" spans="2:8" s="50" customFormat="1" ht="16.5" customHeight="1" thickBot="1">
      <c r="B9" s="58"/>
      <c r="C9" s="59"/>
      <c r="D9" s="63"/>
      <c r="E9" s="59"/>
      <c r="F9" s="61"/>
      <c r="G9" s="62"/>
      <c r="H9" s="57"/>
    </row>
    <row r="10" spans="2:8" s="50" customFormat="1" ht="16.5" customHeight="1" thickBot="1">
      <c r="B10" s="58"/>
      <c r="C10" s="59"/>
      <c r="D10" s="60"/>
      <c r="E10" s="59"/>
      <c r="F10" s="61"/>
      <c r="G10" s="62"/>
      <c r="H10" s="57"/>
    </row>
    <row r="11" spans="2:8" s="50" customFormat="1" ht="16.5" customHeight="1" thickBot="1">
      <c r="B11" s="58"/>
      <c r="C11" s="59"/>
      <c r="D11" s="64"/>
      <c r="E11" s="59"/>
      <c r="F11" s="61"/>
      <c r="G11" s="62"/>
      <c r="H11" s="57"/>
    </row>
    <row r="12" spans="2:8" s="50" customFormat="1" ht="16.5" customHeight="1" thickBot="1">
      <c r="B12" s="58"/>
      <c r="C12" s="59"/>
      <c r="D12" s="63"/>
      <c r="E12" s="59"/>
      <c r="F12" s="61"/>
      <c r="G12" s="62"/>
      <c r="H12" s="57"/>
    </row>
    <row r="13" spans="2:8" s="50" customFormat="1" ht="16.5" thickBot="1">
      <c r="B13" s="58"/>
      <c r="C13" s="59"/>
      <c r="D13" s="63"/>
      <c r="E13" s="59"/>
      <c r="F13" s="61"/>
      <c r="G13" s="62"/>
      <c r="H13" s="57"/>
    </row>
    <row r="14" spans="2:8" s="50" customFormat="1" ht="16.5" thickBot="1">
      <c r="B14" s="58"/>
      <c r="C14" s="59"/>
      <c r="D14" s="63"/>
      <c r="E14" s="59"/>
      <c r="F14" s="61"/>
      <c r="G14" s="62"/>
      <c r="H14" s="57"/>
    </row>
    <row r="15" spans="2:8" s="50" customFormat="1" ht="16.5" thickBot="1">
      <c r="B15" s="58"/>
      <c r="C15" s="59"/>
      <c r="D15" s="63"/>
      <c r="E15" s="59"/>
      <c r="F15" s="61"/>
      <c r="G15" s="62"/>
      <c r="H15" s="57"/>
    </row>
    <row r="16" spans="2:8" s="50" customFormat="1" ht="16.5" thickBot="1">
      <c r="B16" s="58"/>
      <c r="C16" s="59"/>
      <c r="D16" s="63"/>
      <c r="E16" s="59"/>
      <c r="F16" s="61"/>
      <c r="G16" s="62"/>
      <c r="H16" s="57"/>
    </row>
    <row r="17" spans="2:8" s="50" customFormat="1" ht="16.5" thickBot="1">
      <c r="B17" s="58"/>
      <c r="C17" s="59"/>
      <c r="D17" s="60"/>
      <c r="E17" s="59"/>
      <c r="F17" s="61"/>
      <c r="G17" s="62"/>
      <c r="H17" s="57"/>
    </row>
    <row r="18" spans="2:8" s="50" customFormat="1" ht="16.5" thickBot="1">
      <c r="B18" s="58"/>
      <c r="C18" s="59"/>
      <c r="D18" s="63"/>
      <c r="E18" s="59"/>
      <c r="F18" s="61"/>
      <c r="G18" s="62"/>
      <c r="H18" s="57"/>
    </row>
    <row r="19" spans="2:8" s="50" customFormat="1" ht="16.5" thickBot="1">
      <c r="B19" s="58"/>
      <c r="C19" s="59"/>
      <c r="D19" s="63"/>
      <c r="E19" s="59"/>
      <c r="F19" s="61"/>
      <c r="G19" s="62"/>
      <c r="H19" s="57"/>
    </row>
    <row r="20" spans="2:8" s="50" customFormat="1" ht="16.5" thickBot="1">
      <c r="B20" s="58"/>
      <c r="C20" s="59"/>
      <c r="D20" s="60"/>
      <c r="E20" s="59"/>
      <c r="F20" s="61"/>
      <c r="G20" s="62"/>
      <c r="H20" s="57"/>
    </row>
    <row r="21" spans="2:8" s="50" customFormat="1" ht="16.5" thickBot="1">
      <c r="B21" s="58"/>
      <c r="C21" s="59"/>
      <c r="D21" s="63"/>
      <c r="E21" s="59"/>
      <c r="F21" s="61"/>
      <c r="G21" s="62"/>
      <c r="H21" s="57"/>
    </row>
    <row r="22" spans="2:8" s="50" customFormat="1" ht="16.5" thickBot="1">
      <c r="B22" s="58"/>
      <c r="C22" s="59"/>
      <c r="D22" s="63"/>
      <c r="E22" s="59"/>
      <c r="F22" s="61"/>
      <c r="G22" s="62"/>
      <c r="H22" s="57"/>
    </row>
    <row r="23" spans="2:8" s="50" customFormat="1" ht="16.5" thickBot="1">
      <c r="B23" s="58"/>
      <c r="C23" s="59"/>
      <c r="D23" s="63"/>
      <c r="E23" s="59"/>
      <c r="F23" s="61"/>
      <c r="G23" s="62"/>
      <c r="H23" s="57"/>
    </row>
    <row r="24" spans="2:8" s="50" customFormat="1" ht="16.5" thickBot="1">
      <c r="B24" s="58"/>
      <c r="C24" s="59"/>
      <c r="D24" s="65"/>
      <c r="E24" s="59"/>
      <c r="F24" s="61"/>
      <c r="G24" s="62"/>
      <c r="H24" s="57"/>
    </row>
    <row r="25" spans="2:8" s="50" customFormat="1" ht="16.5" thickBot="1">
      <c r="B25" s="58"/>
      <c r="C25" s="59"/>
      <c r="D25" s="63"/>
      <c r="E25" s="59"/>
      <c r="F25" s="61"/>
      <c r="G25" s="62"/>
      <c r="H25" s="57"/>
    </row>
    <row r="26" spans="2:8" s="50" customFormat="1" ht="16.5" thickBot="1">
      <c r="B26" s="58"/>
      <c r="C26" s="59"/>
      <c r="D26" s="63"/>
      <c r="E26" s="59"/>
      <c r="F26" s="61"/>
      <c r="G26" s="62"/>
      <c r="H26" s="57"/>
    </row>
    <row r="27" spans="2:8" s="50" customFormat="1" ht="16.5" thickBot="1">
      <c r="B27" s="58"/>
      <c r="C27" s="59"/>
      <c r="D27" s="60"/>
      <c r="E27" s="59"/>
      <c r="F27" s="61"/>
      <c r="G27" s="62"/>
      <c r="H27" s="57"/>
    </row>
    <row r="28" spans="2:8" s="50" customFormat="1" ht="16.5" thickBot="1">
      <c r="B28" s="58"/>
      <c r="C28" s="59"/>
      <c r="D28" s="63"/>
      <c r="E28" s="59"/>
      <c r="F28" s="61"/>
      <c r="G28" s="62"/>
      <c r="H28" s="57"/>
    </row>
    <row r="29" spans="2:8" s="50" customFormat="1" ht="16.5" thickBot="1">
      <c r="B29" s="58"/>
      <c r="C29" s="59"/>
      <c r="D29" s="60"/>
      <c r="E29" s="59"/>
      <c r="F29" s="61"/>
      <c r="G29" s="62"/>
      <c r="H29" s="57"/>
    </row>
    <row r="30" spans="2:8" s="50" customFormat="1" ht="16.5" thickBot="1">
      <c r="B30" s="58"/>
      <c r="C30" s="59"/>
      <c r="D30" s="64"/>
      <c r="E30" s="59"/>
      <c r="F30" s="61"/>
      <c r="G30" s="62"/>
      <c r="H30" s="66"/>
    </row>
    <row r="31" spans="2:8" s="50" customFormat="1" ht="16.5" thickBot="1">
      <c r="B31" s="58"/>
      <c r="C31" s="59"/>
      <c r="D31" s="60"/>
      <c r="E31" s="59"/>
      <c r="F31" s="61"/>
      <c r="G31" s="62"/>
      <c r="H31" s="57"/>
    </row>
    <row r="32" spans="2:8" s="50" customFormat="1" ht="16.5" thickBot="1">
      <c r="B32" s="58"/>
      <c r="C32" s="59"/>
      <c r="D32" s="60"/>
      <c r="E32" s="59"/>
      <c r="F32" s="61"/>
      <c r="G32" s="62"/>
      <c r="H32" s="57"/>
    </row>
    <row r="33" spans="2:8" s="50" customFormat="1" ht="16.5" thickBot="1">
      <c r="B33" s="58"/>
      <c r="C33" s="59"/>
      <c r="D33" s="63"/>
      <c r="E33" s="59"/>
      <c r="F33" s="61"/>
      <c r="G33" s="62"/>
      <c r="H33" s="57"/>
    </row>
    <row r="34" spans="2:8" s="50" customFormat="1" ht="16.5" thickBot="1">
      <c r="B34" s="58"/>
      <c r="C34" s="59"/>
      <c r="D34" s="60"/>
      <c r="E34" s="59"/>
      <c r="F34" s="61"/>
      <c r="G34" s="62"/>
      <c r="H34" s="57"/>
    </row>
    <row r="35" spans="2:8" s="50" customFormat="1" ht="16.5" thickBot="1">
      <c r="B35" s="58"/>
      <c r="C35" s="59"/>
      <c r="D35" s="60"/>
      <c r="E35" s="59"/>
      <c r="F35" s="61"/>
      <c r="G35" s="62"/>
      <c r="H35" s="57"/>
    </row>
    <row r="36" spans="2:8" s="50" customFormat="1" ht="16.5" thickBot="1">
      <c r="B36" s="58"/>
      <c r="C36" s="59"/>
      <c r="D36" s="63"/>
      <c r="E36" s="59"/>
      <c r="F36" s="61"/>
      <c r="G36" s="62"/>
      <c r="H36" s="57"/>
    </row>
    <row r="37" spans="2:8" s="50" customFormat="1" ht="16.5" thickBot="1">
      <c r="B37" s="58"/>
      <c r="C37" s="59"/>
      <c r="D37" s="63"/>
      <c r="E37" s="59"/>
      <c r="F37" s="61"/>
      <c r="G37" s="62"/>
      <c r="H37" s="57"/>
    </row>
    <row r="38" spans="2:8" s="50" customFormat="1" ht="16.5" thickBot="1">
      <c r="B38" s="58"/>
      <c r="C38" s="59"/>
      <c r="D38" s="63"/>
      <c r="E38" s="59"/>
      <c r="F38" s="61"/>
      <c r="G38" s="62"/>
      <c r="H38" s="57"/>
    </row>
    <row r="39" spans="2:8" s="50" customFormat="1" ht="16.5" thickBot="1">
      <c r="B39" s="58"/>
      <c r="C39" s="59"/>
      <c r="D39" s="60"/>
      <c r="E39" s="59"/>
      <c r="F39" s="61"/>
      <c r="G39" s="62"/>
      <c r="H39" s="57"/>
    </row>
    <row r="40" spans="2:8" s="50" customFormat="1" ht="16.5" thickBot="1">
      <c r="B40" s="58"/>
      <c r="C40" s="59"/>
      <c r="D40" s="60"/>
      <c r="E40" s="59"/>
      <c r="F40" s="61"/>
      <c r="G40" s="62"/>
      <c r="H40" s="57"/>
    </row>
    <row r="41" spans="2:8" s="50" customFormat="1" ht="16.5" thickBot="1">
      <c r="B41" s="58"/>
      <c r="C41" s="59"/>
      <c r="D41" s="60"/>
      <c r="E41" s="59"/>
      <c r="F41" s="61"/>
      <c r="G41" s="62"/>
      <c r="H41" s="57"/>
    </row>
    <row r="42" spans="2:8" s="50" customFormat="1" ht="16.5" thickBot="1">
      <c r="B42" s="58"/>
      <c r="C42" s="59"/>
      <c r="D42" s="63"/>
      <c r="E42" s="59"/>
      <c r="F42" s="61"/>
      <c r="G42" s="62"/>
      <c r="H42" s="57"/>
    </row>
    <row r="43" spans="2:8" s="50" customFormat="1" ht="16.5" thickBot="1">
      <c r="B43" s="58"/>
      <c r="C43" s="59"/>
      <c r="D43" s="63"/>
      <c r="E43" s="59"/>
      <c r="F43" s="61"/>
      <c r="G43" s="62"/>
      <c r="H43" s="57"/>
    </row>
    <row r="44" spans="2:8" s="50" customFormat="1" ht="16.5" thickBot="1">
      <c r="B44" s="58"/>
      <c r="C44" s="59"/>
      <c r="D44" s="60"/>
      <c r="E44" s="59"/>
      <c r="F44" s="61"/>
      <c r="G44" s="62"/>
      <c r="H44" s="57"/>
    </row>
    <row r="45" spans="2:8" s="50" customFormat="1" ht="16.5" thickBot="1">
      <c r="B45" s="58"/>
      <c r="C45" s="59"/>
      <c r="D45" s="60"/>
      <c r="E45" s="59"/>
      <c r="F45" s="61"/>
      <c r="G45" s="62"/>
      <c r="H45" s="57"/>
    </row>
    <row r="46" spans="2:8" s="50" customFormat="1" ht="16.5" thickBot="1">
      <c r="B46" s="58"/>
      <c r="C46" s="59"/>
      <c r="D46" s="63"/>
      <c r="E46" s="59"/>
      <c r="F46" s="61"/>
      <c r="G46" s="62"/>
      <c r="H46" s="57"/>
    </row>
    <row r="47" spans="2:8" s="50" customFormat="1" ht="16.5" thickBot="1">
      <c r="B47" s="58"/>
      <c r="C47" s="59"/>
      <c r="D47" s="60"/>
      <c r="E47" s="59"/>
      <c r="F47" s="61"/>
      <c r="G47" s="62"/>
      <c r="H47" s="57"/>
    </row>
    <row r="48" spans="2:8" s="50" customFormat="1" ht="16.5" thickBot="1">
      <c r="B48" s="58"/>
      <c r="C48" s="59"/>
      <c r="D48" s="60"/>
      <c r="E48" s="59"/>
      <c r="F48" s="61"/>
      <c r="G48" s="62"/>
      <c r="H48" s="57"/>
    </row>
    <row r="49" spans="2:8" s="50" customFormat="1" ht="16.5" thickBot="1">
      <c r="B49" s="58"/>
      <c r="C49" s="59"/>
      <c r="D49" s="63"/>
      <c r="E49" s="59"/>
      <c r="F49" s="61"/>
      <c r="G49" s="62"/>
      <c r="H49" s="57"/>
    </row>
    <row r="50" spans="2:8" s="50" customFormat="1" ht="16.5" thickBot="1">
      <c r="B50" s="58"/>
      <c r="C50" s="59"/>
      <c r="D50" s="60"/>
      <c r="E50" s="59"/>
      <c r="F50" s="61"/>
      <c r="G50" s="62"/>
      <c r="H50" s="57"/>
    </row>
    <row r="51" spans="2:8" s="50" customFormat="1" ht="16.5" thickBot="1">
      <c r="B51" s="58"/>
      <c r="C51" s="59"/>
      <c r="D51" s="63"/>
      <c r="E51" s="59"/>
      <c r="F51" s="61"/>
      <c r="G51" s="62"/>
      <c r="H51" s="57"/>
    </row>
    <row r="52" spans="2:8" s="50" customFormat="1" ht="16.5" thickBot="1">
      <c r="B52" s="58"/>
      <c r="C52" s="59"/>
      <c r="D52" s="63"/>
      <c r="E52" s="59"/>
      <c r="F52" s="61"/>
      <c r="G52" s="62"/>
      <c r="H52" s="57"/>
    </row>
    <row r="53" spans="2:8" s="50" customFormat="1" ht="16.5" thickBot="1">
      <c r="B53" s="58"/>
      <c r="C53" s="59"/>
      <c r="D53" s="63"/>
      <c r="E53" s="59"/>
      <c r="F53" s="61"/>
      <c r="G53" s="62"/>
      <c r="H53" s="57"/>
    </row>
    <row r="54" spans="2:8" s="50" customFormat="1" ht="16.5" thickBot="1">
      <c r="B54" s="58"/>
      <c r="C54" s="59"/>
      <c r="D54" s="60"/>
      <c r="E54" s="59"/>
      <c r="F54" s="61"/>
      <c r="G54" s="62"/>
      <c r="H54" s="57"/>
    </row>
    <row r="55" spans="2:8" s="50" customFormat="1" ht="16.5" thickBot="1">
      <c r="B55" s="58"/>
      <c r="C55" s="59"/>
      <c r="D55" s="63"/>
      <c r="E55" s="59"/>
      <c r="F55" s="61"/>
      <c r="G55" s="62"/>
      <c r="H55" s="57"/>
    </row>
    <row r="56" spans="2:8" s="50" customFormat="1" ht="16.5" thickBot="1">
      <c r="B56" s="58"/>
      <c r="C56" s="59"/>
      <c r="D56" s="60"/>
      <c r="E56" s="59"/>
      <c r="F56" s="61"/>
      <c r="G56" s="62"/>
      <c r="H56" s="57"/>
    </row>
    <row r="57" spans="2:8" s="50" customFormat="1" ht="16.5" thickBot="1">
      <c r="B57" s="58"/>
      <c r="C57" s="59"/>
      <c r="D57" s="63"/>
      <c r="E57" s="59"/>
      <c r="F57" s="61"/>
      <c r="G57" s="62"/>
      <c r="H57" s="57"/>
    </row>
    <row r="58" spans="2:8" s="50" customFormat="1" ht="16.5" thickBot="1">
      <c r="B58" s="58"/>
      <c r="C58" s="59"/>
      <c r="D58" s="63"/>
      <c r="E58" s="59"/>
      <c r="F58" s="61"/>
      <c r="G58" s="62"/>
      <c r="H58" s="57"/>
    </row>
    <row r="59" spans="2:8" s="50" customFormat="1" ht="16.5" thickBot="1">
      <c r="B59" s="58"/>
      <c r="C59" s="59"/>
      <c r="D59" s="60"/>
      <c r="E59" s="59"/>
      <c r="F59" s="61"/>
      <c r="G59" s="62"/>
      <c r="H59" s="57"/>
    </row>
    <row r="60" spans="2:8" s="50" customFormat="1" ht="16.5" thickBot="1">
      <c r="B60" s="58"/>
      <c r="C60" s="59"/>
      <c r="D60" s="63"/>
      <c r="E60" s="59"/>
      <c r="F60" s="61"/>
      <c r="G60" s="62"/>
      <c r="H60" s="57"/>
    </row>
    <row r="61" spans="2:8" s="50" customFormat="1" ht="16.5" thickBot="1">
      <c r="B61" s="58"/>
      <c r="C61" s="59"/>
      <c r="D61" s="60"/>
      <c r="E61" s="59"/>
      <c r="F61" s="61"/>
      <c r="G61" s="62"/>
      <c r="H61" s="57"/>
    </row>
    <row r="62" spans="2:8" s="50" customFormat="1" ht="16.5" thickBot="1">
      <c r="B62" s="58"/>
      <c r="C62" s="59"/>
      <c r="D62" s="63"/>
      <c r="E62" s="59"/>
      <c r="F62" s="61"/>
      <c r="G62" s="62"/>
      <c r="H62" s="57"/>
    </row>
    <row r="63" spans="2:8" s="50" customFormat="1" ht="16.5" thickBot="1">
      <c r="B63" s="58"/>
      <c r="C63" s="59"/>
      <c r="D63" s="60"/>
      <c r="E63" s="59"/>
      <c r="F63" s="61"/>
      <c r="G63" s="62"/>
      <c r="H63" s="57"/>
    </row>
  </sheetData>
  <pageMargins left="0.75" right="0.75" top="1" bottom="1" header="0.5" footer="0.5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dimension ref="A1:K18"/>
  <sheetViews>
    <sheetView workbookViewId="0">
      <selection activeCell="N13" sqref="N13"/>
    </sheetView>
  </sheetViews>
  <sheetFormatPr defaultRowHeight="12.75"/>
  <cols>
    <col min="1" max="1" width="14.85546875" style="35" customWidth="1"/>
    <col min="2" max="2" width="7.85546875" customWidth="1"/>
    <col min="3" max="3" width="9.28515625" bestFit="1" customWidth="1"/>
    <col min="8" max="8" width="9.28515625" bestFit="1" customWidth="1"/>
  </cols>
  <sheetData>
    <row r="1" spans="1:11" s="35" customFormat="1">
      <c r="A1" s="35" t="s">
        <v>23</v>
      </c>
      <c r="B1" s="35" t="s">
        <v>13</v>
      </c>
      <c r="C1" s="37" t="s">
        <v>5</v>
      </c>
      <c r="D1" s="38" t="s">
        <v>3</v>
      </c>
      <c r="E1" s="39" t="s">
        <v>15</v>
      </c>
      <c r="F1" s="40" t="s">
        <v>17</v>
      </c>
      <c r="G1" s="48" t="s">
        <v>20</v>
      </c>
      <c r="H1" s="35" t="s">
        <v>16</v>
      </c>
      <c r="I1" s="70" t="s">
        <v>28</v>
      </c>
      <c r="J1" s="69" t="s">
        <v>27</v>
      </c>
      <c r="K1" s="68" t="s">
        <v>26</v>
      </c>
    </row>
    <row r="3" spans="1:11">
      <c r="A3" s="35">
        <v>1925</v>
      </c>
      <c r="C3" s="71" t="s">
        <v>19</v>
      </c>
      <c r="D3" s="71" t="s">
        <v>19</v>
      </c>
      <c r="E3" s="71" t="s">
        <v>19</v>
      </c>
      <c r="F3" s="71" t="s">
        <v>19</v>
      </c>
      <c r="G3" s="71" t="s">
        <v>19</v>
      </c>
      <c r="H3" s="71" t="s">
        <v>19</v>
      </c>
      <c r="I3" s="71" t="s">
        <v>19</v>
      </c>
      <c r="J3" s="71" t="s">
        <v>19</v>
      </c>
      <c r="K3" s="71" t="s">
        <v>19</v>
      </c>
    </row>
    <row r="4" spans="1:11">
      <c r="A4" s="35">
        <v>1928</v>
      </c>
      <c r="C4" s="71" t="s">
        <v>19</v>
      </c>
      <c r="D4" s="71" t="s">
        <v>19</v>
      </c>
      <c r="E4" s="71" t="s">
        <v>19</v>
      </c>
      <c r="F4" s="71" t="s">
        <v>19</v>
      </c>
      <c r="G4" s="71" t="s">
        <v>19</v>
      </c>
      <c r="H4" s="71" t="s">
        <v>19</v>
      </c>
      <c r="I4" s="71" t="s">
        <v>19</v>
      </c>
      <c r="J4" s="71" t="s">
        <v>19</v>
      </c>
      <c r="K4" s="71" t="s">
        <v>19</v>
      </c>
    </row>
    <row r="5" spans="1:11">
      <c r="A5" s="35">
        <v>1934</v>
      </c>
      <c r="C5" s="71" t="s">
        <v>19</v>
      </c>
      <c r="D5" s="71" t="s">
        <v>19</v>
      </c>
      <c r="E5" s="71" t="s">
        <v>19</v>
      </c>
      <c r="F5" s="71" t="s">
        <v>19</v>
      </c>
      <c r="G5" s="71" t="s">
        <v>19</v>
      </c>
      <c r="H5" s="71" t="s">
        <v>19</v>
      </c>
      <c r="I5" s="71" t="s">
        <v>19</v>
      </c>
      <c r="J5" s="71" t="s">
        <v>19</v>
      </c>
      <c r="K5" s="71" t="s">
        <v>19</v>
      </c>
    </row>
    <row r="6" spans="1:11">
      <c r="A6" s="35">
        <v>1942</v>
      </c>
      <c r="B6">
        <v>21</v>
      </c>
      <c r="C6" s="71" t="s">
        <v>19</v>
      </c>
      <c r="D6" s="71" t="s">
        <v>19</v>
      </c>
      <c r="E6" s="71" t="s">
        <v>19</v>
      </c>
      <c r="F6" s="71" t="s">
        <v>19</v>
      </c>
      <c r="G6" s="71" t="s">
        <v>19</v>
      </c>
      <c r="H6" s="71" t="s">
        <v>19</v>
      </c>
      <c r="I6" s="71" t="s">
        <v>19</v>
      </c>
      <c r="J6" s="71" t="s">
        <v>19</v>
      </c>
      <c r="K6" s="71" t="s">
        <v>19</v>
      </c>
    </row>
    <row r="7" spans="1:11">
      <c r="A7" s="35">
        <v>1945</v>
      </c>
      <c r="B7">
        <v>21</v>
      </c>
      <c r="C7" s="71" t="s">
        <v>19</v>
      </c>
      <c r="D7" s="71" t="s">
        <v>19</v>
      </c>
      <c r="E7" s="71" t="s">
        <v>19</v>
      </c>
      <c r="F7" s="71" t="s">
        <v>19</v>
      </c>
      <c r="G7" s="71" t="s">
        <v>19</v>
      </c>
      <c r="H7" s="71" t="s">
        <v>19</v>
      </c>
      <c r="I7" s="71" t="s">
        <v>19</v>
      </c>
      <c r="J7" s="71" t="s">
        <v>19</v>
      </c>
      <c r="K7" s="71" t="s">
        <v>19</v>
      </c>
    </row>
    <row r="8" spans="1:11">
      <c r="A8" s="35">
        <v>1950</v>
      </c>
      <c r="B8">
        <v>21</v>
      </c>
      <c r="C8" s="71" t="s">
        <v>19</v>
      </c>
      <c r="D8" s="71" t="s">
        <v>19</v>
      </c>
      <c r="E8" s="71" t="s">
        <v>19</v>
      </c>
      <c r="F8" s="71" t="s">
        <v>19</v>
      </c>
      <c r="G8" s="71" t="s">
        <v>19</v>
      </c>
      <c r="H8" s="71" t="s">
        <v>19</v>
      </c>
      <c r="I8" s="71" t="s">
        <v>19</v>
      </c>
      <c r="J8" s="71" t="s">
        <v>19</v>
      </c>
      <c r="K8" s="71" t="s">
        <v>19</v>
      </c>
    </row>
    <row r="9" spans="1:11">
      <c r="A9" s="35">
        <v>1955</v>
      </c>
      <c r="B9">
        <v>21</v>
      </c>
      <c r="C9" s="71" t="s">
        <v>19</v>
      </c>
      <c r="D9" s="71" t="s">
        <v>19</v>
      </c>
      <c r="E9" s="71" t="s">
        <v>19</v>
      </c>
      <c r="F9" s="71" t="s">
        <v>19</v>
      </c>
      <c r="G9" s="71" t="s">
        <v>19</v>
      </c>
      <c r="H9" s="71" t="s">
        <v>19</v>
      </c>
      <c r="I9" s="71" t="s">
        <v>19</v>
      </c>
      <c r="J9" s="71" t="s">
        <v>19</v>
      </c>
      <c r="K9" s="71" t="s">
        <v>19</v>
      </c>
    </row>
    <row r="10" spans="1:11">
      <c r="A10" s="35">
        <v>1960</v>
      </c>
      <c r="B10">
        <v>21</v>
      </c>
      <c r="C10" s="71">
        <v>0.3266</v>
      </c>
      <c r="D10" s="71">
        <v>0.35730000000000001</v>
      </c>
      <c r="E10" s="71">
        <v>0.13489999999999999</v>
      </c>
      <c r="F10" s="71">
        <v>1.61E-2</v>
      </c>
      <c r="G10" s="71" t="s">
        <v>19</v>
      </c>
      <c r="H10" s="71">
        <v>8.1100000000000005E-2</v>
      </c>
      <c r="I10" s="71" t="s">
        <v>19</v>
      </c>
      <c r="J10" s="71">
        <v>8.5000000000000006E-2</v>
      </c>
      <c r="K10" s="71" t="s">
        <v>19</v>
      </c>
    </row>
    <row r="11" spans="1:11">
      <c r="A11" s="35">
        <v>1967</v>
      </c>
      <c r="B11">
        <v>21</v>
      </c>
      <c r="C11" s="71">
        <v>0.34239999999999998</v>
      </c>
      <c r="D11" s="71">
        <v>0.38400000000000001</v>
      </c>
      <c r="E11" s="71">
        <v>0.20549999999999999</v>
      </c>
      <c r="F11" s="71" t="s">
        <v>19</v>
      </c>
      <c r="G11" s="71" t="s">
        <v>19</v>
      </c>
      <c r="H11" s="71">
        <v>6.7900000000000002E-2</v>
      </c>
      <c r="I11" s="71" t="s">
        <v>19</v>
      </c>
      <c r="J11" s="71" t="s">
        <v>19</v>
      </c>
      <c r="K11" s="71" t="s">
        <v>19</v>
      </c>
    </row>
    <row r="12" spans="1:11">
      <c r="A12" s="35">
        <v>1974</v>
      </c>
      <c r="B12">
        <v>21</v>
      </c>
      <c r="C12" s="71">
        <v>0.37030000000000002</v>
      </c>
      <c r="D12" s="71">
        <v>0.37219999999999998</v>
      </c>
      <c r="E12" s="71">
        <v>0.20530000000000001</v>
      </c>
      <c r="F12" s="71" t="s">
        <v>19</v>
      </c>
      <c r="G12" s="71" t="s">
        <v>19</v>
      </c>
      <c r="H12" s="71">
        <v>5.2299999999999999E-2</v>
      </c>
      <c r="I12" s="71" t="s">
        <v>19</v>
      </c>
      <c r="J12" s="71" t="s">
        <v>19</v>
      </c>
      <c r="K12" s="71" t="s">
        <v>19</v>
      </c>
    </row>
    <row r="13" spans="1:11">
      <c r="A13" s="35">
        <v>1979</v>
      </c>
      <c r="B13">
        <v>21</v>
      </c>
      <c r="C13" s="71">
        <v>0.34920000000000001</v>
      </c>
      <c r="D13" s="71">
        <v>0.42409999999999998</v>
      </c>
      <c r="E13" s="71">
        <v>0.18720000000000001</v>
      </c>
      <c r="F13" s="71" t="s">
        <v>19</v>
      </c>
      <c r="G13" s="71" t="s">
        <v>19</v>
      </c>
      <c r="H13" s="71">
        <v>3.95E-2</v>
      </c>
      <c r="I13" s="71" t="s">
        <v>19</v>
      </c>
      <c r="J13" s="71" t="s">
        <v>19</v>
      </c>
      <c r="K13" s="71" t="s">
        <v>19</v>
      </c>
    </row>
    <row r="14" spans="1:11">
      <c r="A14" s="35">
        <v>1985</v>
      </c>
      <c r="B14">
        <v>21</v>
      </c>
      <c r="C14" s="71">
        <v>0.44309999999999999</v>
      </c>
      <c r="D14" s="71">
        <v>0.2964</v>
      </c>
      <c r="E14" s="71">
        <v>0.18690000000000001</v>
      </c>
      <c r="F14" s="71">
        <v>1.55E-2</v>
      </c>
      <c r="G14" s="71" t="s">
        <v>19</v>
      </c>
      <c r="H14" s="71">
        <v>5.8099999999999999E-2</v>
      </c>
      <c r="I14" s="71" t="s">
        <v>19</v>
      </c>
      <c r="J14" s="71" t="s">
        <v>19</v>
      </c>
      <c r="K14" s="71" t="s">
        <v>19</v>
      </c>
    </row>
    <row r="15" spans="1:11">
      <c r="A15" s="35">
        <v>1991</v>
      </c>
      <c r="B15">
        <v>21</v>
      </c>
      <c r="C15" s="71">
        <v>0.39369999999999999</v>
      </c>
      <c r="D15" s="71">
        <v>0.30909999999999999</v>
      </c>
      <c r="E15" s="71">
        <v>0.2329</v>
      </c>
      <c r="F15" s="71" t="s">
        <v>19</v>
      </c>
      <c r="G15" s="71" t="s">
        <v>19</v>
      </c>
      <c r="H15" s="71">
        <v>3.9E-2</v>
      </c>
      <c r="I15" s="71">
        <v>2.5399999999999999E-2</v>
      </c>
      <c r="J15" s="71" t="s">
        <v>19</v>
      </c>
      <c r="K15" s="71" t="s">
        <v>19</v>
      </c>
    </row>
    <row r="16" spans="1:11">
      <c r="A16" s="35">
        <v>1999</v>
      </c>
      <c r="B16">
        <v>21</v>
      </c>
      <c r="C16" s="71">
        <v>0.36399999999999999</v>
      </c>
      <c r="D16" s="71">
        <v>0.313</v>
      </c>
      <c r="E16" s="71">
        <v>0.1865</v>
      </c>
      <c r="F16" s="71" t="s">
        <v>19</v>
      </c>
      <c r="G16" s="71">
        <v>3.7400000000000003E-2</v>
      </c>
      <c r="H16" s="71">
        <v>5.3999999999999999E-2</v>
      </c>
      <c r="I16" s="71">
        <v>4.5100000000000001E-2</v>
      </c>
      <c r="J16" s="71" t="s">
        <v>19</v>
      </c>
      <c r="K16" s="71" t="s">
        <v>19</v>
      </c>
    </row>
    <row r="17" spans="1:11">
      <c r="A17" s="35">
        <v>2004</v>
      </c>
      <c r="B17">
        <v>21</v>
      </c>
      <c r="C17" s="71">
        <v>0.36320000000000002</v>
      </c>
      <c r="D17" s="71">
        <v>0.3291</v>
      </c>
      <c r="E17" s="71">
        <v>0.1719</v>
      </c>
      <c r="F17" s="71">
        <v>1.54E-2</v>
      </c>
      <c r="G17" s="71">
        <v>6.8599999999999994E-2</v>
      </c>
      <c r="H17" s="71">
        <v>1.7899999999999999E-2</v>
      </c>
      <c r="I17" s="71">
        <v>3.3799999999999997E-2</v>
      </c>
      <c r="J17" s="71" t="s">
        <v>19</v>
      </c>
      <c r="K17" s="71" t="s">
        <v>19</v>
      </c>
    </row>
    <row r="18" spans="1:11">
      <c r="A18" s="35">
        <v>2009</v>
      </c>
      <c r="B18">
        <v>21</v>
      </c>
      <c r="C18" s="71">
        <v>0.27689999999999998</v>
      </c>
      <c r="D18" s="71">
        <v>0.39279999999999998</v>
      </c>
      <c r="E18" s="71">
        <v>0.19439999999999999</v>
      </c>
      <c r="F18" s="71">
        <v>1.9400000000000001E-2</v>
      </c>
      <c r="G18" s="71">
        <v>1.43E-2</v>
      </c>
      <c r="H18" s="71">
        <v>0.1014</v>
      </c>
      <c r="I18" s="71" t="s">
        <v>19</v>
      </c>
      <c r="J18" s="71" t="s">
        <v>19</v>
      </c>
      <c r="K18" s="71" t="s">
        <v>19</v>
      </c>
    </row>
  </sheetData>
  <pageMargins left="0.75" right="0.75" top="1" bottom="1" header="0.5" footer="0.5"/>
  <pageSetup paperSize="9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1960</vt:lpstr>
      <vt:lpstr>1967</vt:lpstr>
      <vt:lpstr>1974</vt:lpstr>
      <vt:lpstr>1979</vt:lpstr>
      <vt:lpstr>1985</vt:lpstr>
      <vt:lpstr>1991</vt:lpstr>
      <vt:lpstr>1999</vt:lpstr>
      <vt:lpstr>2004</vt:lpstr>
      <vt:lpstr>2009</vt:lpstr>
      <vt:lpstr>HighVotes</vt:lpstr>
      <vt:lpstr>Party%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Owner</cp:lastModifiedBy>
  <dcterms:created xsi:type="dcterms:W3CDTF">2009-07-03T17:42:02Z</dcterms:created>
  <dcterms:modified xsi:type="dcterms:W3CDTF">2010-10-29T17:11:33Z</dcterms:modified>
</cp:coreProperties>
</file>